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DD93258-2644-4A73-8F9E-4835B0BDA55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3" i="371" l="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6" i="431"/>
  <c r="P11" i="431"/>
  <c r="H12" i="431"/>
  <c r="L16" i="431"/>
  <c r="Q15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D14" i="431"/>
  <c r="J16" i="431"/>
  <c r="N12" i="431"/>
  <c r="Q21" i="431"/>
  <c r="D15" i="431"/>
  <c r="I14" i="431"/>
  <c r="M18" i="431"/>
  <c r="G9" i="431"/>
  <c r="O17" i="431"/>
  <c r="H11" i="431"/>
  <c r="I15" i="431"/>
  <c r="P20" i="431"/>
  <c r="E18" i="431"/>
  <c r="H20" i="431"/>
  <c r="P12" i="431"/>
  <c r="C13" i="431"/>
  <c r="C21" i="431"/>
  <c r="D16" i="431"/>
  <c r="F14" i="431"/>
  <c r="J10" i="431"/>
  <c r="K21" i="431"/>
  <c r="M11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F12" i="431"/>
  <c r="I13" i="431"/>
  <c r="M9" i="431"/>
  <c r="Q13" i="431"/>
  <c r="E10" i="431"/>
  <c r="J9" i="431"/>
  <c r="N13" i="431"/>
  <c r="G17" i="431"/>
  <c r="O9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7" i="431"/>
  <c r="D12" i="431"/>
  <c r="E15" i="431"/>
  <c r="F18" i="431"/>
  <c r="G21" i="431"/>
  <c r="I11" i="431"/>
  <c r="J14" i="431"/>
  <c r="K17" i="431"/>
  <c r="L20" i="431"/>
  <c r="N10" i="431"/>
  <c r="O13" i="431"/>
  <c r="P16" i="431"/>
  <c r="Q19" i="431"/>
  <c r="Q20" i="431"/>
  <c r="C19" i="431"/>
  <c r="F20" i="431"/>
  <c r="H10" i="431"/>
  <c r="I21" i="431"/>
  <c r="K19" i="431"/>
  <c r="M17" i="431"/>
  <c r="O15" i="431"/>
  <c r="P18" i="431"/>
  <c r="C12" i="431"/>
  <c r="F13" i="431"/>
  <c r="H19" i="431"/>
  <c r="K12" i="431"/>
  <c r="L15" i="431"/>
  <c r="O16" i="431"/>
  <c r="Q14" i="431"/>
  <c r="E19" i="431"/>
  <c r="J18" i="431"/>
  <c r="M1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D20" i="431"/>
  <c r="F10" i="431"/>
  <c r="G13" i="431"/>
  <c r="H16" i="431"/>
  <c r="I19" i="431"/>
  <c r="K9" i="431"/>
  <c r="L12" i="431"/>
  <c r="M15" i="431"/>
  <c r="N18" i="431"/>
  <c r="O21" i="431"/>
  <c r="Q11" i="431"/>
  <c r="C11" i="431"/>
  <c r="E9" i="431"/>
  <c r="E17" i="431"/>
  <c r="G15" i="431"/>
  <c r="H18" i="431"/>
  <c r="K11" i="431"/>
  <c r="L14" i="431"/>
  <c r="N20" i="431"/>
  <c r="P10" i="431"/>
  <c r="C20" i="431"/>
  <c r="F21" i="431"/>
  <c r="J17" i="431"/>
  <c r="K20" i="431"/>
  <c r="M10" i="431"/>
  <c r="N21" i="431"/>
  <c r="P19" i="431"/>
  <c r="E11" i="431"/>
  <c r="K13" i="431"/>
  <c r="N14" i="431"/>
  <c r="O8" i="431"/>
  <c r="M8" i="431"/>
  <c r="J8" i="431"/>
  <c r="K8" i="431"/>
  <c r="D8" i="431"/>
  <c r="G8" i="431"/>
  <c r="H8" i="431"/>
  <c r="P8" i="431"/>
  <c r="N8" i="431"/>
  <c r="I8" i="431"/>
  <c r="Q8" i="431"/>
  <c r="E8" i="431"/>
  <c r="L8" i="431"/>
  <c r="C8" i="431"/>
  <c r="F8" i="431"/>
  <c r="R11" i="431" l="1"/>
  <c r="S11" i="431"/>
  <c r="S18" i="431"/>
  <c r="R18" i="431"/>
  <c r="S10" i="431"/>
  <c r="R10" i="431"/>
  <c r="S14" i="431"/>
  <c r="R14" i="431"/>
  <c r="S20" i="431"/>
  <c r="R20" i="431"/>
  <c r="R19" i="431"/>
  <c r="S19" i="431"/>
  <c r="R17" i="431"/>
  <c r="S17" i="431"/>
  <c r="R9" i="431"/>
  <c r="S9" i="431"/>
  <c r="R13" i="431"/>
  <c r="S13" i="431"/>
  <c r="S16" i="431"/>
  <c r="R16" i="431"/>
  <c r="S21" i="431"/>
  <c r="R21" i="431"/>
  <c r="S12" i="431"/>
  <c r="R12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C15" i="414"/>
  <c r="D18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J3" i="372" l="1"/>
  <c r="J12" i="339"/>
  <c r="S3" i="347"/>
  <c r="Q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<sst xmlns="http://schemas.openxmlformats.org/spreadsheetml/2006/main" count="26628" uniqueCount="5517">
  <si>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</si>
  <si>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</si>
  <si>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</si>
  <si>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</si>
  <si>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</si>
  <si>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</si>
  <si>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</si>
  <si>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</si>
  <si>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</si>
  <si>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</si>
  <si>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</si>
  <si>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</si>
  <si>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</si>
  <si>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</si>
  <si>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</si>
  <si>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</si>
  <si>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</si>
  <si>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</si>
  <si>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</si>
  <si>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</si>
  <si>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</si>
  <si>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</si>
  <si>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</si>
  <si>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</si>
  <si>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</si>
  <si>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</si>
  <si>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</si>
  <si>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</si>
  <si>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</si>
  <si>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</si>
  <si>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</si>
  <si>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</si>
  <si>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</si>
  <si>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</si>
  <si>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</si>
  <si>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</si>
  <si>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</si>
  <si>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</si>
  <si>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</si>
  <si>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</si>
  <si>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</si>
  <si>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</si>
  <si>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</si>
  <si>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</si>
  <si>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</si>
  <si>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</si>
  <si>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</si>
  <si>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</si>
  <si>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</si>
  <si>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</si>
  <si>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</si>
  <si>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</si>
  <si>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</si>
  <si>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</si>
  <si>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</si>
  <si>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</si>
  <si>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</si>
  <si>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</si>
  <si>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</si>
  <si>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</si>
  <si>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</si>
  <si>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</si>
  <si>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</si>
  <si>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</si>
  <si>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</si>
  <si>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</si>
  <si>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</si>
  <si>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</si>
  <si>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</si>
  <si>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</si>
  <si>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</si>
  <si>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</si>
  <si>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</si>
  <si>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</si>
  <si>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</si>
  <si>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</si>
  <si>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</si>
  <si>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</si>
  <si>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</si>
  <si>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</si>
  <si>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</si>
  <si>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</si>
  <si>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</si>
  <si>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</si>
  <si>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</si>
  <si>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</si>
  <si>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</si>
  <si>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</si>
  <si>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</si>
  <si>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</si>
  <si>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</si>
  <si>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</si>
  <si>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</si>
  <si>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</si>
  <si>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</si>
  <si>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</si>
  <si>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</si>
  <si>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</si>
  <si>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</si>
  <si>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</si>
  <si>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</si>
  <si>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</si>
  <si>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</si>
  <si>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</si>
  <si>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</si>
  <si>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</si>
  <si>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</si>
  <si>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</si>
  <si>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</si>
  <si>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</si>
  <si>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</si>
  <si>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</si>
  <si>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</si>
  <si>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</si>
  <si>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</si>
  <si>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</si>
  <si>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</si>
  <si>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</si>
  <si>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</si>
  <si>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</si>
  <si>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</si>
  <si>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</si>
  <si>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</si>
  <si>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</si>
  <si>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</si>
  <si>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</si>
  <si>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</si>
  <si>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</si>
  <si>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</si>
  <si>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</si>
  <si>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</si>
  <si>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</si>
  <si>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</si>
  <si>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</si>
  <si>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</si>
  <si>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</si>
  <si>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</si>
  <si>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</si>
  <si>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</si>
  <si>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</si>
  <si>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</si>
  <si>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</si>
  <si>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</si>
  <si>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</si>
  <si>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</si>
  <si>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</si>
  <si>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</si>
  <si>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</si>
  <si>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</si>
  <si>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</si>
  <si>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</si>
  <si>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</si>
  <si>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</si>
  <si>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</si>
  <si>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</si>
  <si>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</si>
  <si>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</si>
  <si>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</si>
  <si>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</si>
  <si>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</si>
  <si>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</si>
  <si>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</si>
  <si>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</si>
  <si>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</si>
  <si>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</si>
  <si>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</si>
  <si>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</si>
  <si>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</si>
  <si>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</si>
  <si>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</si>
  <si>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</si>
  <si>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</si>
  <si>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</si>
  <si>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</si>
  <si>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</si>
  <si>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</si>
  <si>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</si>
  <si>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</si>
  <si>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</si>
  <si>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</si>
  <si>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</si>
  <si>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</si>
  <si>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</si>
  <si>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</si>
  <si>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</si>
  <si>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</si>
  <si>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</si>
  <si>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</si>
  <si>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</si>
  <si>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</si>
  <si>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</si>
  <si>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</si>
  <si>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</si>
  <si>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</si>
  <si>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</si>
  <si>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</si>
  <si>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</si>
  <si>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</si>
  <si>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</si>
  <si>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</si>
  <si>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</si>
  <si>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</si>
  <si>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</si>
  <si>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</si>
  <si>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</si>
  <si>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</si>
  <si>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</si>
  <si>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</si>
  <si>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</si>
  <si>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</si>
  <si>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</si>
  <si>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</si>
  <si>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</si>
  <si>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</si>
  <si>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</si>
  <si>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</si>
  <si>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</si>
  <si>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</si>
  <si>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</si>
  <si>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</si>
  <si>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</si>
  <si>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</si>
  <si>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</si>
  <si>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</si>
  <si>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</si>
  <si>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</si>
  <si>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</si>
  <si>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</si>
  <si>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</si>
  <si>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</si>
  <si>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</si>
  <si>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</si>
  <si>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</si>
  <si>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</si>
  <si>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</si>
  <si>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</si>
  <si>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</si>
  <si>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</si>
  <si>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</si>
  <si>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</si>
  <si>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</si>
  <si>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</si>
  <si>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</si>
  <si>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</si>
  <si>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</si>
  <si>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</si>
  <si>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</si>
  <si>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</si>
  <si>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</si>
  <si>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</si>
  <si>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</si>
  <si>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</si>
  <si>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</si>
  <si>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</si>
  <si>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</si>
  <si>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</si>
  <si>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</si>
  <si>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</si>
  <si>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</si>
  <si>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</si>
  <si>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</si>
  <si>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</si>
  <si>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</si>
  <si>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</si>
  <si>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</si>
  <si>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</si>
  <si>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</si>
  <si>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</si>
  <si>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</si>
  <si>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</si>
  <si>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</si>
  <si>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</si>
  <si>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</si>
  <si>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</si>
  <si>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</si>
  <si>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</si>
  <si>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</si>
  <si>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</si>
  <si>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</si>
  <si>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</si>
  <si>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</si>
  <si>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</si>
  <si>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</si>
  <si>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</si>
  <si>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</si>
  <si>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</si>
  <si>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</si>
  <si>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</si>
  <si>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</si>
  <si>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</si>
  <si>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</si>
  <si>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</si>
  <si>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</si>
  <si>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</si>
  <si>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</si>
  <si>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</si>
  <si>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</si>
  <si>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</si>
  <si>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</si>
  <si>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</si>
  <si>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</si>
  <si>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</si>
  <si>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</si>
  <si>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</si>
  <si>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</si>
  <si>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</si>
  <si>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</si>
  <si>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</si>
  <si>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</si>
  <si>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</si>
  <si>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</si>
  <si>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</si>
  <si>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</si>
  <si>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</si>
  <si>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</si>
  <si>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</si>
  <si>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</si>
  <si>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</si>
  <si>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</si>
  <si>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</si>
  <si>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</si>
  <si>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</si>
  <si>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</si>
  <si>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</si>
  <si>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</si>
  <si>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</si>
  <si>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</si>
  <si>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</si>
  <si>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</si>
  <si>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</si>
  <si>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</si>
  <si>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</si>
  <si>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</si>
  <si>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</si>
  <si>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</si>
  <si>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</si>
  <si>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</si>
  <si>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</si>
  <si>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</si>
  <si>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</si>
  <si>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</si>
  <si>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</si>
  <si>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</si>
  <si>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</si>
  <si>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</si>
  <si>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</si>
  <si>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</si>
  <si>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</si>
  <si>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</si>
  <si>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</si>
  <si>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</si>
  <si>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</si>
  <si>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</si>
  <si>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</si>
  <si>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</si>
  <si>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</si>
  <si>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</si>
  <si>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</si>
  <si>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</si>
  <si>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</si>
  <si>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</si>
  <si>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</si>
  <si>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</si>
  <si>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</si>
  <si>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</si>
  <si>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</si>
  <si>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</si>
  <si>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</si>
  <si>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</si>
  <si>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</si>
  <si>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</si>
  <si>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</si>
  <si>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</si>
  <si>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</si>
  <si>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</si>
  <si>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</si>
  <si>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</si>
  <si>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</si>
  <si>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</si>
  <si>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</si>
  <si>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</si>
  <si>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</si>
  <si>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</si>
  <si>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</si>
  <si>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</si>
  <si>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</si>
  <si>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</si>
  <si>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</si>
  <si>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</si>
  <si>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</si>
  <si>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</si>
  <si>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</si>
  <si>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</si>
  <si>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</si>
  <si>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</si>
  <si>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</si>
  <si>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</si>
  <si>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</si>
  <si>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</si>
  <si>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</si>
  <si>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</si>
  <si>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</si>
  <si>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</si>
  <si>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</si>
  <si>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</si>
  <si>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</si>
  <si>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</si>
  <si>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</si>
  <si>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</si>
  <si>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</si>
  <si>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</si>
  <si>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</si>
  <si>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</si>
  <si>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</si>
  <si>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</si>
  <si>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</si>
  <si>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</si>
  <si>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</si>
  <si>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</si>
  <si>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</si>
  <si>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</si>
  <si>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</si>
  <si>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</si>
  <si>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</si>
  <si>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</si>
  <si>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</si>
  <si>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</si>
  <si>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</si>
  <si>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</si>
  <si>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</si>
  <si>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</si>
  <si>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</si>
  <si>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</si>
  <si>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</si>
  <si>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</si>
  <si>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</si>
  <si>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</si>
  <si>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</si>
  <si>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</si>
  <si>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</si>
  <si>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</si>
  <si>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</si>
  <si>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</si>
  <si>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</si>
  <si>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</si>
  <si>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</si>
  <si>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</si>
  <si>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</si>
  <si>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</si>
  <si>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</si>
  <si>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</si>
  <si>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</si>
  <si>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</si>
  <si>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</si>
  <si>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</si>
  <si>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</si>
  <si>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</si>
  <si>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</si>
  <si>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</si>
  <si>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</si>
  <si>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</si>
  <si>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</si>
  <si>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</si>
  <si>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</si>
  <si>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</si>
  <si>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</si>
  <si>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</si>
  <si>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</si>
  <si>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</si>
  <si>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</si>
  <si>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</si>
  <si>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</si>
  <si>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</si>
  <si>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</si>
  <si>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</si>
  <si>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</si>
  <si>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</si>
  <si>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</si>
  <si>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</si>
  <si>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</si>
  <si>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</si>
  <si>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</si>
  <si>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</si>
  <si>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</si>
  <si>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</si>
  <si>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</si>
  <si>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</si>
  <si>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</si>
  <si>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</si>
  <si>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</si>
  <si>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</si>
  <si>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</si>
  <si>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</si>
  <si>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</si>
  <si>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</si>
  <si>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</si>
  <si>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</si>
  <si>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</si>
  <si>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</si>
  <si>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</si>
  <si>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</si>
  <si>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</si>
  <si>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</si>
  <si>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</si>
  <si>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</si>
  <si>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</si>
  <si>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</si>
  <si>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</si>
  <si>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</si>
  <si>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</si>
  <si>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</si>
  <si>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</si>
  <si>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</si>
  <si>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</si>
  <si>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</si>
  <si>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</si>
  <si>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</si>
  <si>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</si>
  <si>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</si>
  <si>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</si>
  <si>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</si>
  <si>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</si>
  <si>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</si>
  <si>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</si>
  <si>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</si>
  <si>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</si>
  <si>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</si>
  <si>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</si>
  <si>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</si>
  <si>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</si>
  <si>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</si>
  <si>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</si>
  <si>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</si>
  <si>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</si>
  <si>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</si>
  <si>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</si>
  <si>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</si>
  <si>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</si>
  <si>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</si>
  <si>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</si>
  <si>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</si>
  <si>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</si>
  <si>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</si>
  <si>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</si>
  <si>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</si>
  <si>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</si>
  <si>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</si>
  <si>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</si>
  <si>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</si>
  <si>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</si>
  <si>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</si>
  <si>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</si>
  <si>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</si>
  <si>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</si>
  <si>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</si>
  <si>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</si>
  <si>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</si>
  <si>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</si>
  <si>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</si>
  <si>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</si>
  <si>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</si>
  <si>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</si>
  <si>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</si>
  <si>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</si>
  <si>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</si>
  <si>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</si>
  <si>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</si>
  <si>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</si>
  <si>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</si>
  <si>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</si>
  <si>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</si>
  <si>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</si>
  <si>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</si>
  <si>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</si>
  <si>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</si>
  <si>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</si>
  <si>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</si>
  <si>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</si>
  <si>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</si>
  <si>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</si>
  <si>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</si>
  <si>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</si>
  <si>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</si>
  <si>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</si>
  <si>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</si>
  <si>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</si>
  <si>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</si>
  <si>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</si>
  <si>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</si>
  <si>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</si>
  <si>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</si>
  <si>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</si>
  <si>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</si>
  <si>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</si>
  <si>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</si>
  <si>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</si>
  <si>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</si>
  <si>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</si>
  <si>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</si>
  <si>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</si>
  <si>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</si>
  <si>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</si>
  <si>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</si>
  <si>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</si>
  <si>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</si>
  <si>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</si>
  <si>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</si>
  <si>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</si>
  <si>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</si>
  <si>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</si>
  <si>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AGAPURIN</t>
  </si>
  <si>
    <t>INJ 5X5ML/100MG</t>
  </si>
  <si>
    <t>ALMIRAL</t>
  </si>
  <si>
    <t>INJ 10X3ML/75MG</t>
  </si>
  <si>
    <t>P</t>
  </si>
  <si>
    <t>ALOPURINOL SANDOZ</t>
  </si>
  <si>
    <t>100MG TBL NOB 30</t>
  </si>
  <si>
    <t>ANOPYRIN 100MG</t>
  </si>
  <si>
    <t>TBL 20X100MG</t>
  </si>
  <si>
    <t>APO-IBUPROFEN 400 MG</t>
  </si>
  <si>
    <t>POR TBL FLM 100X400MG</t>
  </si>
  <si>
    <t>ARDEANUTRISOL G 40</t>
  </si>
  <si>
    <t>400G/L INF SOL 20X80ML</t>
  </si>
  <si>
    <t>ARDEAOSMOSOL MA 15</t>
  </si>
  <si>
    <t>150G/L INF SOL 20X80ML</t>
  </si>
  <si>
    <t>ATROPIN BIOTIKA 0.5MG</t>
  </si>
  <si>
    <t>INJ 10X1ML/0.5MG</t>
  </si>
  <si>
    <t>AULIN</t>
  </si>
  <si>
    <t>POR TBL NOB 30X100MG</t>
  </si>
  <si>
    <t>TBL 15X100MG</t>
  </si>
  <si>
    <t>Biopron9 tob.60+20</t>
  </si>
  <si>
    <t>BISACODYL</t>
  </si>
  <si>
    <t>DRG 105X5MG</t>
  </si>
  <si>
    <t>BISEPTOL</t>
  </si>
  <si>
    <t>400MG/80MG TBL NOB 28</t>
  </si>
  <si>
    <t>BISOPROLOL MYLAN 5 MG</t>
  </si>
  <si>
    <t>5MG TBL FLM 30</t>
  </si>
  <si>
    <t>BRUFEN 400</t>
  </si>
  <si>
    <t>POR TBL FLM 30X400MG</t>
  </si>
  <si>
    <t>CALCIUM CHLORATUM BIOTIKA</t>
  </si>
  <si>
    <t>INJ 5X10ML 10%</t>
  </si>
  <si>
    <t>CARBOSORB</t>
  </si>
  <si>
    <t>320MG TBL NOB 20</t>
  </si>
  <si>
    <t>CAVINTON FORTE</t>
  </si>
  <si>
    <t>POR TBL NOB 30X10MG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</si>
  <si>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</si>
  <si>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</si>
  <si>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</si>
  <si>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</si>
  <si>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</si>
  <si>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</si>
  <si>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</si>
  <si>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</si>
  <si>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</si>
  <si>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</si>
  <si>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</si>
  <si>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</si>
  <si>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</si>
  <si>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</si>
  <si>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</si>
  <si>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</si>
  <si>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</si>
  <si>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</si>
  <si>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</si>
  <si>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</si>
  <si>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</si>
  <si>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</si>
  <si>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DICLOFENAC AL 50</t>
  </si>
  <si>
    <t>TBL OBD 100X50MG</t>
  </si>
  <si>
    <t xml:space="preserve">DIPIDOLOR </t>
  </si>
  <si>
    <t>INJ 5X2ML 7.5MG/ML</t>
  </si>
  <si>
    <t>DITHIADEN</t>
  </si>
  <si>
    <t>INJ 10X2ML</t>
  </si>
  <si>
    <t>TBL 20X2MG</t>
  </si>
  <si>
    <t>DOBEXIL H UNG</t>
  </si>
  <si>
    <t>40MG/20MG RCT UNG 1X20G II</t>
  </si>
  <si>
    <t>DOLMINA 50</t>
  </si>
  <si>
    <t>TBL OBD 30X50MG</t>
  </si>
  <si>
    <t>DOLMINA INJ.</t>
  </si>
  <si>
    <t>INJ 5X3ML/75MG</t>
  </si>
  <si>
    <t>DORSIFLEX</t>
  </si>
  <si>
    <t>TBL 30X200MG</t>
  </si>
  <si>
    <t>DUPHALAC</t>
  </si>
  <si>
    <t>667MG/ML POR SOL 1X500ML IV</t>
  </si>
  <si>
    <t>DZ BRAUNOL 500 ML</t>
  </si>
  <si>
    <t>DZ OCTENISEPT drm. sol. 250 ml</t>
  </si>
  <si>
    <t>DRM SOL 1X250ML</t>
  </si>
  <si>
    <t>DZ PRONTODERM PENA 200ml</t>
  </si>
  <si>
    <t>DZ PRONTODERM SHOWER GEL  100ML</t>
  </si>
  <si>
    <t>strong</t>
  </si>
  <si>
    <t>DZ TRIXO LIND 100 ml</t>
  </si>
  <si>
    <t>EBRANTIL 30 RETARD</t>
  </si>
  <si>
    <t>POR CPS PRO 50X30MG</t>
  </si>
  <si>
    <t>ENDIARON</t>
  </si>
  <si>
    <t>250MG TBL FLM 20</t>
  </si>
  <si>
    <t>250MG TBL FLM 40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</si>
  <si>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</si>
  <si>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</si>
  <si>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</si>
  <si>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</si>
  <si>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</si>
  <si>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</si>
  <si>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</si>
  <si>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</si>
  <si>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</si>
  <si>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</si>
  <si>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</si>
  <si>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</si>
  <si>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</si>
  <si>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</si>
  <si>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</si>
  <si>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</si>
  <si>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2X0.6ML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</si>
  <si>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</si>
  <si>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</si>
  <si>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</si>
  <si>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</si>
  <si>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</si>
  <si>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</si>
  <si>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</si>
  <si>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</si>
  <si>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</si>
  <si>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</si>
  <si>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</si>
  <si>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</si>
  <si>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</si>
  <si>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</si>
  <si>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</si>
  <si>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</si>
  <si>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</si>
  <si>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</si>
  <si>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CHLORID SODNÝ 0,9% BRAUN</t>
  </si>
  <si>
    <t>INF SOL 10X250MLPELAH</t>
  </si>
  <si>
    <t>INF SOL 10X1000MLPLAH</t>
  </si>
  <si>
    <t>INF SOL 20X100MLPELAH</t>
  </si>
  <si>
    <t>INF SOL 10X500MLPELAH</t>
  </si>
  <si>
    <t>IBALGIN 400</t>
  </si>
  <si>
    <t>400MG TBL FLM 100</t>
  </si>
  <si>
    <t>IBUMAX 400 MG</t>
  </si>
  <si>
    <t>PORTBLFLM100X400MG</t>
  </si>
  <si>
    <t>INDOMETACIN 100 BERLIN-CHEMIE</t>
  </si>
  <si>
    <t>SUP 10X100MG</t>
  </si>
  <si>
    <t>INJ PROCAINII CHLORATI 0,2% ARD 10x500ml</t>
  </si>
  <si>
    <t>2MG/ML INJ SOL 10X500ML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</si>
  <si>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</si>
  <si>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</si>
  <si>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</si>
  <si>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</si>
  <si>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</si>
  <si>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</si>
  <si>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</si>
  <si>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KL AQUA PURIF. BAG IN BOX 5 l</t>
  </si>
  <si>
    <t>KL EKG GEL 100G</t>
  </si>
  <si>
    <t>KL SOL.BORGLYCEROLI 3% 1000 G</t>
  </si>
  <si>
    <t>KL SUPP.BISACODYLI 0,01G  30KS</t>
  </si>
  <si>
    <t>KL SUPP.BISACODYLI 0,01G  40KS</t>
  </si>
  <si>
    <t>LEXAURIN 1,5</t>
  </si>
  <si>
    <t>POR TBL NOB 28X1.5MG</t>
  </si>
  <si>
    <t>POR TBL NOB 30X1.5MG</t>
  </si>
  <si>
    <t>LIPANTHYL 267 M</t>
  </si>
  <si>
    <t>267MG CPS DUR 30</t>
  </si>
  <si>
    <t>MAALOX SUSPENZE</t>
  </si>
  <si>
    <t>35MG/ML+40MG/ML POR SUS 1X250ML II</t>
  </si>
  <si>
    <t>MABRON</t>
  </si>
  <si>
    <t>INJ SOL 5X2ML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</si>
  <si>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</si>
  <si>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</si>
  <si>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</si>
  <si>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</si>
  <si>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</si>
  <si>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</si>
  <si>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MEDRACET 37,5 MG/325 MG</t>
  </si>
  <si>
    <t>POR TBL NOB 30</t>
  </si>
  <si>
    <t>MESOCAIN</t>
  </si>
  <si>
    <t>INJ 10X10ML 1%</t>
  </si>
  <si>
    <t>GEL 1X20GM</t>
  </si>
  <si>
    <t>METAMIZOL STADA-výpadek</t>
  </si>
  <si>
    <t>500MG TBL NOB 20</t>
  </si>
  <si>
    <t>500MG TBL NOB 60</t>
  </si>
  <si>
    <t>MINIRIN 0.1 MG TABLETY</t>
  </si>
  <si>
    <t>POR TBL NOB30X0.1MG</t>
  </si>
  <si>
    <t>MYDOCALM 150MG</t>
  </si>
  <si>
    <t>TBL OBD 30X150MG</t>
  </si>
  <si>
    <t>NALOXONE POLFA</t>
  </si>
  <si>
    <t>INJ 10X1ML/0.4MG</t>
  </si>
  <si>
    <t>NATRIUM CHLORATUM BIOTIKA 10%</t>
  </si>
  <si>
    <t>NEUROL 0.25</t>
  </si>
  <si>
    <t>TBL 30X0.25MG</t>
  </si>
  <si>
    <t>NORADRENALIN LECIVA</t>
  </si>
  <si>
    <t>NORETHISTERON ZENTIVA</t>
  </si>
  <si>
    <t>TBL NOB 45X5MG</t>
  </si>
  <si>
    <t>NOVALGIN</t>
  </si>
  <si>
    <t>INJ 10X2ML/1000MG</t>
  </si>
  <si>
    <t>INJ 5X5ML/2500MG</t>
  </si>
  <si>
    <t>NOVALGIN-výpadek</t>
  </si>
  <si>
    <t>500MG TBL FLM 20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</si>
  <si>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</si>
  <si>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</si>
  <si>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</si>
  <si>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</si>
  <si>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</si>
  <si>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</si>
  <si>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</si>
  <si>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</si>
  <si>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</si>
  <si>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</si>
  <si>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</si>
  <si>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</si>
  <si>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PRENEWEL 4 MG/1,25 MG</t>
  </si>
  <si>
    <t>PRESTARIUM NEO COMBI 10 MG/2,5 MG</t>
  </si>
  <si>
    <t>POR TBL FLM 30</t>
  </si>
  <si>
    <t>PRESTARIUM NEO FORTE</t>
  </si>
  <si>
    <t>POR TBL FLM 30X10MG</t>
  </si>
  <si>
    <t>REASEC</t>
  </si>
  <si>
    <t>TBL 20X2.5MG</t>
  </si>
  <si>
    <t>RINGERFUNDIN B.BRAUN</t>
  </si>
  <si>
    <t>INF SOL 10X500ML PE</t>
  </si>
  <si>
    <t>INF SOL10X1000ML PE</t>
  </si>
  <si>
    <t>SANORIN</t>
  </si>
  <si>
    <t>1PM NAS SPR SOL 1X10ML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</si>
  <si>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</si>
  <si>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</si>
  <si>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</si>
  <si>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</si>
  <si>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</si>
  <si>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</si>
  <si>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</si>
  <si>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</si>
  <si>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</si>
  <si>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</si>
  <si>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TELMISARTAN/HYDROCHLOROTHIAZID SANDOZ 80 MG/12,5 M</t>
  </si>
  <si>
    <t>POR TBL FLM 100</t>
  </si>
  <si>
    <t>TENSIOMIN</t>
  </si>
  <si>
    <t>TBL 30X12.5MG</t>
  </si>
  <si>
    <t>TIAPRIDAL</t>
  </si>
  <si>
    <t>POR TBLNOB 50X100MG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</si>
  <si>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</si>
  <si>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</si>
  <si>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</si>
  <si>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</si>
  <si>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</si>
  <si>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</si>
  <si>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</si>
  <si>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</si>
  <si>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</si>
  <si>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</si>
  <si>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TRENTAL 400</t>
  </si>
  <si>
    <t>POR TBL RET 100X400MG</t>
  </si>
  <si>
    <t>TRITACE 5</t>
  </si>
  <si>
    <t>TBL 30X5MG</t>
  </si>
  <si>
    <t>TULIP 20 MG POTAHOVANÉ TABLETY</t>
  </si>
  <si>
    <t>ULTRACOD</t>
  </si>
  <si>
    <t>VIGANTOL</t>
  </si>
  <si>
    <t>POR GTT SOL 1x10ML</t>
  </si>
  <si>
    <t>Vincentka nosní sprej  25ml (30ml)</t>
  </si>
  <si>
    <t>VitA-POS oční mast 5g</t>
  </si>
  <si>
    <t>ZOLPIDEM MYLAN</t>
  </si>
  <si>
    <t>POR TBL FLM 50X10MG</t>
  </si>
  <si>
    <t>léky - krev.deriváty ZUL (TO)</t>
  </si>
  <si>
    <t>HAEMOCOMPLETTAN P</t>
  </si>
  <si>
    <t>20MG/ML INJ/INF PLV SOL 1X1000MG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</si>
  <si>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</si>
  <si>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</si>
  <si>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</si>
  <si>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</si>
  <si>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</si>
  <si>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</si>
  <si>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</si>
  <si>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</si>
  <si>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</si>
  <si>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</si>
  <si>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</si>
  <si>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AXETINE 1,5GM</t>
  </si>
  <si>
    <t>INJ SIC 10X1.5GM</t>
  </si>
  <si>
    <t>BENEMICIN 300 MG</t>
  </si>
  <si>
    <t>CPS 100X300MG</t>
  </si>
  <si>
    <t>BISEPTOL 480</t>
  </si>
  <si>
    <t>INJ 10X5ML</t>
  </si>
  <si>
    <t>CEFTRIAXON MEDOPHARM 1 G</t>
  </si>
  <si>
    <t>INJ+INF PLV SOL 10X1GM</t>
  </si>
  <si>
    <t>CEFTRIAXON SANDOZ 1 G</t>
  </si>
  <si>
    <t>INJ+INF PLV SOL 5X1X1G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</si>
  <si>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</si>
  <si>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</si>
  <si>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</si>
  <si>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</si>
  <si>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</si>
  <si>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</si>
  <si>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</si>
  <si>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</si>
  <si>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</si>
  <si>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</si>
  <si>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</si>
  <si>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</si>
  <si>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PLV ADS 1X5GM</t>
  </si>
  <si>
    <t>GENTAMICIN LEK 80 MG/2 ML</t>
  </si>
  <si>
    <t>INJ SOL 10X2ML/80MG</t>
  </si>
  <si>
    <t>METRONIDAZOL 500MG BRAUN</t>
  </si>
  <si>
    <t>INJ 10X100ML(LDPE)</t>
  </si>
  <si>
    <t>OPHTHALMO-FRAMYKOIN</t>
  </si>
  <si>
    <t>PROSTAPHLIN 1000MG</t>
  </si>
  <si>
    <t>INJ SIC 1X1000MG</t>
  </si>
  <si>
    <t>SEFOTAK 1 G</t>
  </si>
  <si>
    <t>INJ PLV SOL 1X1GM</t>
  </si>
  <si>
    <t>TYGACIL 50 MG</t>
  </si>
  <si>
    <t>INF PLV SOL 10X50MG/5ML</t>
  </si>
  <si>
    <t>UNASYN</t>
  </si>
  <si>
    <t>INJ PLV SOL 1X1.5GM</t>
  </si>
  <si>
    <t>POR TBL FLM12X375MG</t>
  </si>
  <si>
    <t>ZINNAT 125 MG</t>
  </si>
  <si>
    <t>TBL OBD 10X125MG</t>
  </si>
  <si>
    <t>POR TBL ENT 90X20MG</t>
  </si>
  <si>
    <t>AFONILUM SR 125 MG</t>
  </si>
  <si>
    <t>CPS 50X125MG</t>
  </si>
  <si>
    <t>AGEN 10</t>
  </si>
  <si>
    <t>ALGIFEN NEO</t>
  </si>
  <si>
    <t>POR GTT SOL 1X50ML</t>
  </si>
  <si>
    <t>AMARYL 2 MG</t>
  </si>
  <si>
    <t>POR TBL NOB 30X2MG</t>
  </si>
  <si>
    <t>APAURIN</t>
  </si>
  <si>
    <t>INJ 10X2ML/10MG</t>
  </si>
  <si>
    <t>ARDEAOSMOSOL MA 20</t>
  </si>
  <si>
    <t>200G/L INF SOL 20X100ML</t>
  </si>
  <si>
    <t>ATENOLOL AL 100</t>
  </si>
  <si>
    <t>POR TBLNOB 30X100MG</t>
  </si>
  <si>
    <t>BETALOC SR</t>
  </si>
  <si>
    <t>200MG TBL PRO 30</t>
  </si>
  <si>
    <t>BETALOC ZOK</t>
  </si>
  <si>
    <t>100MG TBL PRO 100</t>
  </si>
  <si>
    <t>BETASERC 8</t>
  </si>
  <si>
    <t>8MG TBL NOB 100</t>
  </si>
  <si>
    <t>BURONIL 25 MG</t>
  </si>
  <si>
    <t>POR TBL OBD 50X25MG</t>
  </si>
  <si>
    <t>CITALEC 20 ZENTIVA</t>
  </si>
  <si>
    <t>20MG TBL FLM 30</t>
  </si>
  <si>
    <t>CONTROLOC 40 MG</t>
  </si>
  <si>
    <t>POR TBL ENT 100X40MG I</t>
  </si>
  <si>
    <t>INJ 50X2ML/10MG</t>
  </si>
  <si>
    <t>POR TBL FLM 60</t>
  </si>
  <si>
    <t>DHC CONTINUS 60 MG</t>
  </si>
  <si>
    <t>PORTBLRET60X60MG B</t>
  </si>
  <si>
    <t>DOLMINA 100 SR</t>
  </si>
  <si>
    <t>POR TBL PRO 20X100MG</t>
  </si>
  <si>
    <t>667MG/ML POR SOL 1X200ML IV</t>
  </si>
  <si>
    <t>DZ OCTENISEPT 1 l</t>
  </si>
  <si>
    <t>EUPHYLLIN CR N 100</t>
  </si>
  <si>
    <t>100MG CPS PRO 50</t>
  </si>
  <si>
    <t>EUTHYROX 50</t>
  </si>
  <si>
    <t>TBL 100X50RG</t>
  </si>
  <si>
    <t>FOKUSIN</t>
  </si>
  <si>
    <t>POR CPS RDR30X0.4MG</t>
  </si>
  <si>
    <t>FURORESE 40</t>
  </si>
  <si>
    <t>TBL 50X40MG</t>
  </si>
  <si>
    <t>GLUKÓZA 40 BRAUN</t>
  </si>
  <si>
    <t>400MG/ML INF CNC SOL 20X10ML</t>
  </si>
  <si>
    <t>GUAJACURAN « 5 % INJ</t>
  </si>
  <si>
    <t>POR CPS ETD 90X20MG</t>
  </si>
  <si>
    <t>Herpesin krém 1x2g 5%</t>
  </si>
  <si>
    <t>HIRUDOID</t>
  </si>
  <si>
    <t>DRM CRM 1X40GM</t>
  </si>
  <si>
    <t>HIRUDOID FORTE</t>
  </si>
  <si>
    <t>HYLAK FORTE</t>
  </si>
  <si>
    <t>POR SOL 100ML</t>
  </si>
  <si>
    <t>PORTBLFLM30X400MG</t>
  </si>
  <si>
    <t>IBUPROFEN B. BRAUN 400MG</t>
  </si>
  <si>
    <t xml:space="preserve"> INF SOL 10X100ML</t>
  </si>
  <si>
    <t>IFIRMASTA 300 MG</t>
  </si>
  <si>
    <t>POR TBL FLM 28X300MG</t>
  </si>
  <si>
    <t>IMAZOL KRÉMPASTA</t>
  </si>
  <si>
    <t>10MG/G DRM PST 1X30G</t>
  </si>
  <si>
    <t>INDAP</t>
  </si>
  <si>
    <t>CPS 30X2.5MG</t>
  </si>
  <si>
    <t>INJ PROCAINII CHLORATI 0,2% ARD 10x200ml</t>
  </si>
  <si>
    <t>2MG/ML INJ SOL 10X200ML</t>
  </si>
  <si>
    <t>ISOPTIN SR 240 MG</t>
  </si>
  <si>
    <t>POR TBL PRO 30X240MG</t>
  </si>
  <si>
    <t>KAPIDIN 20 MG</t>
  </si>
  <si>
    <t>KL BALS.VISNEVSKI 100G</t>
  </si>
  <si>
    <t>LAGOSA</t>
  </si>
  <si>
    <t>DRG 100X150MG</t>
  </si>
  <si>
    <t>LETROX 50</t>
  </si>
  <si>
    <t>POR TBL NOB 100X50RG II</t>
  </si>
  <si>
    <t>LEXAURIN 3</t>
  </si>
  <si>
    <t>3MG TBL NOB 30</t>
  </si>
  <si>
    <t xml:space="preserve">LOCOID 0,1% 1MG/G </t>
  </si>
  <si>
    <t>UNG 30G</t>
  </si>
  <si>
    <t>LOKREN 20 MG</t>
  </si>
  <si>
    <t>POR TBL FLM 28X20MG</t>
  </si>
  <si>
    <t>LOPRIDAM</t>
  </si>
  <si>
    <t>8MG/2,5MG/5MG TBL NOB 30</t>
  </si>
  <si>
    <t>MAGNOSOLV</t>
  </si>
  <si>
    <t>365MG POR GRA SOL SCC 30</t>
  </si>
  <si>
    <t>MICTONORM</t>
  </si>
  <si>
    <t>15MG TBL FLM 30</t>
  </si>
  <si>
    <t>MINIRIN MELT 60 MCG</t>
  </si>
  <si>
    <t>POR LYO 30X60RG</t>
  </si>
  <si>
    <t>MO Skládačka bílá bez potisku</t>
  </si>
  <si>
    <t>MODURETIC</t>
  </si>
  <si>
    <t>MUCONASAL PLUS</t>
  </si>
  <si>
    <t>SPR NAS 1X10ML</t>
  </si>
  <si>
    <t>Naloxon amp 10x1 ml/0,4mg-mimořádný dovoz</t>
  </si>
  <si>
    <t>10x1ml</t>
  </si>
  <si>
    <t>NATRIUM SALICYLICUM BIOTIKA</t>
  </si>
  <si>
    <t>INJ 10X10ML 10%</t>
  </si>
  <si>
    <t>NEODOLPASSE</t>
  </si>
  <si>
    <t>0,3MG/ML+0,12MG/ML INF SOL 10X250ML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</si>
  <si>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</si>
  <si>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</si>
  <si>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</si>
  <si>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</si>
  <si>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</si>
  <si>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</si>
  <si>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</si>
  <si>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</si>
  <si>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NEURONTIN 400MG</t>
  </si>
  <si>
    <t>POR CPS DUR 50X400MG</t>
  </si>
  <si>
    <t>NIMOTOP S</t>
  </si>
  <si>
    <t>POR TBL FLM 100X30MG</t>
  </si>
  <si>
    <t>NO-SPA</t>
  </si>
  <si>
    <t>POR TBL NOB 24X40MG</t>
  </si>
  <si>
    <t>PREGABALIN MYLAN</t>
  </si>
  <si>
    <t>75MG CPS DUR 14</t>
  </si>
  <si>
    <t>PRESTANCE 10 MG/10 MG</t>
  </si>
  <si>
    <t>PRESTANCE 5 MG/5 MG</t>
  </si>
  <si>
    <t>PRESTARIUM NEO</t>
  </si>
  <si>
    <t>POR TBL FLM 30X5MG</t>
  </si>
  <si>
    <t>POR TBL FLM 90X5MG</t>
  </si>
  <si>
    <t>PRESTARIUM NEO COMBI 5mg/1,25mg</t>
  </si>
  <si>
    <t>RAMIPRIL H ACTAVIS</t>
  </si>
  <si>
    <t>5MG/25MG TBL NOB 50</t>
  </si>
  <si>
    <t>RANITAL</t>
  </si>
  <si>
    <t>TBL 30X150MG</t>
  </si>
  <si>
    <t>RINGERUV ROZTOK BRAUN</t>
  </si>
  <si>
    <t>INF 10X500ML(LDPE)</t>
  </si>
  <si>
    <t>SIOFOR 850MG</t>
  </si>
  <si>
    <t>TBL FLM 60x850MG</t>
  </si>
  <si>
    <t>POR TBL FLM 100X100MG</t>
  </si>
  <si>
    <t>SOTAHEXAL 80</t>
  </si>
  <si>
    <t>POR TBL NOB 100X80MG</t>
  </si>
  <si>
    <t>STOPTUSSIN 40MG/ML+100MG/ML</t>
  </si>
  <si>
    <t>POR GTT SOL 50ML + PIP</t>
  </si>
  <si>
    <t>SUMATRIPTAN MYLAN 50 MG</t>
  </si>
  <si>
    <t>POR TBL FLM 6X50MG</t>
  </si>
  <si>
    <t>TELMISARTAN SANDOZ 80 MG</t>
  </si>
  <si>
    <t>POR TBL NOB 30X80MG</t>
  </si>
  <si>
    <t>TENAXUM</t>
  </si>
  <si>
    <t>TBL 30X1MG</t>
  </si>
  <si>
    <t>TBL 30X25MG</t>
  </si>
  <si>
    <t>TIMONIL RETARD</t>
  </si>
  <si>
    <t>TBL 50X300MG</t>
  </si>
  <si>
    <t>SUP 6X6.5MG</t>
  </si>
  <si>
    <t>TRAMAL</t>
  </si>
  <si>
    <t>100MG/2ML INJ SOL 5X2ML</t>
  </si>
  <si>
    <t>TRANSTEC 52.5 MCG/H</t>
  </si>
  <si>
    <t>DRM EMP TDR 5X30MG</t>
  </si>
  <si>
    <t>TRUND 500 MG POTAHOVANÉ TABLETY</t>
  </si>
  <si>
    <t>POR TBL FLM 100X500MG</t>
  </si>
  <si>
    <t>URAPIDIL STRAGEN</t>
  </si>
  <si>
    <t>60MG CPS PRO 50</t>
  </si>
  <si>
    <t>VENTOLIN INHALER N</t>
  </si>
  <si>
    <t>100MCG/DÁV INH SUS PSS 200DÁV</t>
  </si>
  <si>
    <t>VITAMIN B12 LECIVA 1000RG</t>
  </si>
  <si>
    <t>INJ 5X1ML/1000RG</t>
  </si>
  <si>
    <t>ZOLOFT 50MG</t>
  </si>
  <si>
    <t>TBL OBD 28X50MG</t>
  </si>
  <si>
    <t>ZYLLT 75 MG</t>
  </si>
  <si>
    <t>POR TBL FLM 56X75MG</t>
  </si>
  <si>
    <t>AMOKSIKLAV 1 G</t>
  </si>
  <si>
    <t>POR TBL FLM 21X1GM</t>
  </si>
  <si>
    <t>ARCHIFAR 1 G</t>
  </si>
  <si>
    <t>ENTIZOL</t>
  </si>
  <si>
    <t>TBL 20X250MG</t>
  </si>
  <si>
    <t>FUROLIN TABLETY</t>
  </si>
  <si>
    <t>GENTAMICIN B.BRAUN INF SOL 240MG</t>
  </si>
  <si>
    <t>3MG/ML 20X80ML</t>
  </si>
  <si>
    <t>OFLOXIN 200</t>
  </si>
  <si>
    <t>TBL OBD 10X200MG</t>
  </si>
  <si>
    <t>OPHTHALMO-FRAMYKOIN COMPOSITUM</t>
  </si>
  <si>
    <t>VANCOMYCIN MYLAN 500 MG</t>
  </si>
  <si>
    <t>INF PLV SOL 1X500MG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</si>
  <si>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</si>
  <si>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</si>
  <si>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</si>
  <si>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</si>
  <si>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</si>
  <si>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</si>
  <si>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</si>
  <si>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HYDROCORTISON M LECIVA</t>
  </si>
  <si>
    <t>UNG 10GM 1%</t>
  </si>
  <si>
    <t>KL ETHER 130G</t>
  </si>
  <si>
    <t>MAGNESIUM SULFURICUM BBP 20%</t>
  </si>
  <si>
    <t>200MG/ML INJ SOL 5X10ML</t>
  </si>
  <si>
    <t>PEROXID VODÍKU 3% COO</t>
  </si>
  <si>
    <t>DRM SOL 1X100ML 3%</t>
  </si>
  <si>
    <t>ACC INJEKT</t>
  </si>
  <si>
    <t>INJ SOL 5X3ML/300MG</t>
  </si>
  <si>
    <t>ACIDUM ASCORBICUM</t>
  </si>
  <si>
    <t>INJ 5X5ML</t>
  </si>
  <si>
    <t>Adaptér pro enterální sety 3v1</t>
  </si>
  <si>
    <t>POR TBL NOB 90X10MG</t>
  </si>
  <si>
    <t>AQUA PRO INJECTIONE ARDEAPHARMA</t>
  </si>
  <si>
    <t>INF 1X250ML</t>
  </si>
  <si>
    <t>AQUA PRO INJECTIONE BRAUN</t>
  </si>
  <si>
    <t>PAR LQF 20X100ML-PE</t>
  </si>
  <si>
    <t>ARGOFAN</t>
  </si>
  <si>
    <t>75MG TBL PRO 30</t>
  </si>
  <si>
    <t>AVAMYS NAS.SPR.SUS 120X27,5RG</t>
  </si>
  <si>
    <t>BACLOFEN</t>
  </si>
  <si>
    <t>TBL 50X25MG</t>
  </si>
  <si>
    <t>TBL 50X10MG</t>
  </si>
  <si>
    <t>BETALOC</t>
  </si>
  <si>
    <t>1MG/ML INJ SOL 5X5ML</t>
  </si>
  <si>
    <t>200MG TBL PRO 100</t>
  </si>
  <si>
    <t>25MG TBL PRO 100</t>
  </si>
  <si>
    <t>BISOPROLOL MYLAN 10 MG</t>
  </si>
  <si>
    <t>10MG TBL FLM 100</t>
  </si>
  <si>
    <t>BISOPROLOL MYLAN 2,5 MG</t>
  </si>
  <si>
    <t>2,5MG TBL FLM 30</t>
  </si>
  <si>
    <t>BRUMARE 1 MG/ML NOSNÍ SPREJ, ROZTOK</t>
  </si>
  <si>
    <t>NAS SPR SOL 1X10ML/10MG</t>
  </si>
  <si>
    <t>CALCIUM GLUCONICUM 10% B.BRAUN</t>
  </si>
  <si>
    <t>INJ SOL 20X10ML</t>
  </si>
  <si>
    <t>Carbocit tbl.20</t>
  </si>
  <si>
    <t>CERNEVIT</t>
  </si>
  <si>
    <t>INJ PLV SOL10X750MG</t>
  </si>
  <si>
    <t>CEZERA 5 MG</t>
  </si>
  <si>
    <t>CORDARONE</t>
  </si>
  <si>
    <t>INJ SOL 6X3ML/150MG</t>
  </si>
  <si>
    <t>POR TBL NOB60X200MG</t>
  </si>
  <si>
    <t>Deca durabolin 50mg amp.1x1ml - MIMOŘÁDNÝ DOVOZ!!</t>
  </si>
  <si>
    <t>Delmar nosní sprej 50ml</t>
  </si>
  <si>
    <t>DEPAKINE CHRONO 300</t>
  </si>
  <si>
    <t>TBL RET 100X300MG</t>
  </si>
  <si>
    <t>DEPAKINE INJ 4X4ML</t>
  </si>
  <si>
    <t>PSO LQF 400MG/4ML</t>
  </si>
  <si>
    <t>DERMOVATE</t>
  </si>
  <si>
    <t>UNG 1X25GM 0.05%</t>
  </si>
  <si>
    <t>500MG TBL FLM 180(2X90)</t>
  </si>
  <si>
    <t>DEXAMETHASONE WZF POLFA</t>
  </si>
  <si>
    <t>OPHGTTSUS1X5ML0.1%</t>
  </si>
  <si>
    <t>DEXDOR</t>
  </si>
  <si>
    <t>INF CNC SOL 4X10ML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</si>
  <si>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</si>
  <si>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</si>
  <si>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</si>
  <si>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</si>
  <si>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</si>
  <si>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</si>
  <si>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</si>
  <si>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</si>
  <si>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DILCEREN PRO INFUSIONE</t>
  </si>
  <si>
    <t>INF 1X50ML/10MG</t>
  </si>
  <si>
    <t>DORETA 75 MG/650 MG</t>
  </si>
  <si>
    <t>POR TBL FLM 90</t>
  </si>
  <si>
    <t>DUAC GEL</t>
  </si>
  <si>
    <t>DRM GEL 15 GM</t>
  </si>
  <si>
    <t>DZ PRONTORAL 250ML</t>
  </si>
  <si>
    <t>EBRANTIL 60 RETARD</t>
  </si>
  <si>
    <t>POR CPS PRO 50X60MG</t>
  </si>
  <si>
    <t>EBRANTIL I.V.50</t>
  </si>
  <si>
    <t>INJ SOL 5X10ML/50MG</t>
  </si>
  <si>
    <t>ENSURE PLUS ADVANCE JAHODOVÁ PŘÍCHUŤ</t>
  </si>
  <si>
    <t>POR SOL 4X220ML</t>
  </si>
  <si>
    <t>ENSURE PLUS ADVANCE KÁVOVÁ PŘÍCHUŤ</t>
  </si>
  <si>
    <t>EUCREAS 50 MG/1000 MG</t>
  </si>
  <si>
    <t>EUTHYROX 125</t>
  </si>
  <si>
    <t>TBL 100X125RG</t>
  </si>
  <si>
    <t>EXACYL</t>
  </si>
  <si>
    <t>INJ 5X5ML/500MG</t>
  </si>
  <si>
    <t>FORVEL 0,4MG/ML</t>
  </si>
  <si>
    <t>INJ/INF SOL 10X1ML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</si>
  <si>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</si>
  <si>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</si>
  <si>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</si>
  <si>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</si>
  <si>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</si>
  <si>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</si>
  <si>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100X1200MG</t>
  </si>
  <si>
    <t>INF SOL 20X100ML-PE</t>
  </si>
  <si>
    <t>GUTRON 5MG</t>
  </si>
  <si>
    <t>TBL 50X5MG</t>
  </si>
  <si>
    <t>HALOPERIDOL</t>
  </si>
  <si>
    <t>INJ 5X1ML/5MG</t>
  </si>
  <si>
    <t>HEPARIN LECIVA</t>
  </si>
  <si>
    <t>INJ 1X10ML/50KU</t>
  </si>
  <si>
    <t>HUMULIN N 100 M.J./ML</t>
  </si>
  <si>
    <t>CHLORID SODNÝ 10% BRAUN</t>
  </si>
  <si>
    <t>INF CNC SOL 20X10ML</t>
  </si>
  <si>
    <t>IBALGIN KRÉM 100G</t>
  </si>
  <si>
    <t>DRM CRM 1X100GM</t>
  </si>
  <si>
    <t>IMAZOL PLUS</t>
  </si>
  <si>
    <t>10MG/G+2,5MG/G CRM 30G</t>
  </si>
  <si>
    <t>JOX SPR 30ML</t>
  </si>
  <si>
    <t>KALIUMCHLORID 7.45% BRAUN</t>
  </si>
  <si>
    <t>INF CNC SOL 20X100ML</t>
  </si>
  <si>
    <t>KALNORMIN</t>
  </si>
  <si>
    <t>POR TBL PRO 30X1GM</t>
  </si>
  <si>
    <t>KEPPRA 100 MG/ML</t>
  </si>
  <si>
    <t>INF CNC SOL 10X5ML II</t>
  </si>
  <si>
    <t>KL AQUA PURIF. KUL,FAG 5 kg</t>
  </si>
  <si>
    <t>KL BENZINUM 900ml/ 600g</t>
  </si>
  <si>
    <t>KL CPS CALC.GLUC.+CALC.PHOSPH. 100CPS</t>
  </si>
  <si>
    <t>KL EREVIT GTT. 30G</t>
  </si>
  <si>
    <t>KL ETHANOLUM 70% 800 g</t>
  </si>
  <si>
    <t>KL ONDREJ. MAST FAGRON 500 g</t>
  </si>
  <si>
    <t>KL ONDREJOVA MAST, 100G</t>
  </si>
  <si>
    <t>KL SOL.NOVIKOV 10G</t>
  </si>
  <si>
    <t>KL SOL.NOVIKOV 20G</t>
  </si>
  <si>
    <t>Klysma salinické 10x135ml</t>
  </si>
  <si>
    <t>3MG TBL NOB 28</t>
  </si>
  <si>
    <t>LOZAP 50 ZENTIVA</t>
  </si>
  <si>
    <t>POR TBL FLM 30X50MG</t>
  </si>
  <si>
    <t>MACMIROR</t>
  </si>
  <si>
    <t>TBL OBD 20X200MG</t>
  </si>
  <si>
    <t>MAXITROL</t>
  </si>
  <si>
    <t>OPH GTT SUS 1X5ML</t>
  </si>
  <si>
    <t>OPH UNG 3,5G</t>
  </si>
  <si>
    <t>MIDAZOLAM ACCORD 5 MG/ML</t>
  </si>
  <si>
    <t>INJ+INF SOL 10X3MLX5MG/ML</t>
  </si>
  <si>
    <t>MIDAZOLAM B. BRAUN 5MG/ML</t>
  </si>
  <si>
    <t>INJ+INF+RCT SOL 10X3ML(SKLO)</t>
  </si>
  <si>
    <t>MILGAMMA N</t>
  </si>
  <si>
    <t>INJ 5X2ML</t>
  </si>
  <si>
    <t>MOMMOX 0,05 MG/DÁVKU</t>
  </si>
  <si>
    <t>NAS SPR SUS 140X50RG</t>
  </si>
  <si>
    <t>MONOPRIL 20 MG</t>
  </si>
  <si>
    <t>POR TBL NOB 28X20MG</t>
  </si>
  <si>
    <t>MORPHIN BIOTIKA 1%</t>
  </si>
  <si>
    <t>INJ 10X2ML/20MG</t>
  </si>
  <si>
    <t>MUCOSOLVAN LONG EFFECT</t>
  </si>
  <si>
    <t>75MG CPS PRO 20</t>
  </si>
  <si>
    <t>NASIVIN SENSITIVE 0,05%</t>
  </si>
  <si>
    <t>NAS SPR SOL 1X10ML/5MG</t>
  </si>
  <si>
    <t>NATRIUM CHLORATUM BIOTIKA ISOT.</t>
  </si>
  <si>
    <t>INJ 10X10ML</t>
  </si>
  <si>
    <t>INF 10X250ML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</si>
  <si>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</si>
  <si>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</si>
  <si>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</si>
  <si>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</si>
  <si>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</si>
  <si>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</si>
  <si>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</si>
  <si>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</si>
  <si>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</si>
  <si>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</si>
  <si>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</si>
  <si>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</si>
  <si>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OXYPHYLLIN</t>
  </si>
  <si>
    <t>TBL 50X100MG</t>
  </si>
  <si>
    <t>PANGROL 20000</t>
  </si>
  <si>
    <t>POR TBL ENT 50 II</t>
  </si>
  <si>
    <t>PARALEN 500 SUP</t>
  </si>
  <si>
    <t>500MG SUP 5</t>
  </si>
  <si>
    <t>PRAXBIND 2,5 G/50 ML</t>
  </si>
  <si>
    <t>INJ+INF SOL 2X50MLX2,5GM/50ML</t>
  </si>
  <si>
    <t>PROPOFOL 1% MCT/LCT FRESENIUS</t>
  </si>
  <si>
    <t>INJ EML 10X100ML</t>
  </si>
  <si>
    <t>PROTAMIN MEDA AMPULLEN</t>
  </si>
  <si>
    <t>1000IU/ML INJ SOL 5X5ML</t>
  </si>
  <si>
    <t>QUETIAPINE POLPHARMA 25 MG POTAHOVANÉ TABLETY</t>
  </si>
  <si>
    <t>POR TBL FLM 30X25MG</t>
  </si>
  <si>
    <t>Recugel oční gel 10g</t>
  </si>
  <si>
    <t>RISENDROS 35 MG</t>
  </si>
  <si>
    <t>POR TBL FLM 12X35MG</t>
  </si>
  <si>
    <t>RIVOTRIL 0.5 MG</t>
  </si>
  <si>
    <t>TBL 50X0.5MG</t>
  </si>
  <si>
    <t>RYTMONORM 150 MG</t>
  </si>
  <si>
    <t>TBL FLM 100X150MG</t>
  </si>
  <si>
    <t>RYTMONORM 300MG</t>
  </si>
  <si>
    <t>TBL FLM 100</t>
  </si>
  <si>
    <t>SILYMARIN AL 50</t>
  </si>
  <si>
    <t>DRG 100X50MG</t>
  </si>
  <si>
    <t>SINUPRET</t>
  </si>
  <si>
    <t>TBL OBD 50</t>
  </si>
  <si>
    <t>SIOFOR 850</t>
  </si>
  <si>
    <t xml:space="preserve">POR TBL FLM 120X850MG </t>
  </si>
  <si>
    <t>SMECTA</t>
  </si>
  <si>
    <t>PLV POR 1X10SACKU</t>
  </si>
  <si>
    <t>INJ SIC 1X1GM+16ML</t>
  </si>
  <si>
    <t>INJ SIC 1X250MG+4ML</t>
  </si>
  <si>
    <t>SORTIS 80 MG</t>
  </si>
  <si>
    <t>POR TBL FLM 30X80MG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</si>
  <si>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</si>
  <si>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</si>
  <si>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</si>
  <si>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</si>
  <si>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</si>
  <si>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</si>
  <si>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</si>
  <si>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</si>
  <si>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</si>
  <si>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</si>
  <si>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TELMISARTAN-RATIOPHARM 80 MG</t>
  </si>
  <si>
    <t>POR TBL NOB 98X80MG</t>
  </si>
  <si>
    <t>TEZEO 40 MG</t>
  </si>
  <si>
    <t>POR TBL NOB 28X40MG</t>
  </si>
  <si>
    <t>THIAMIN LECIVA</t>
  </si>
  <si>
    <t>INJ 10X2ML/100MG</t>
  </si>
  <si>
    <t>THIOPENTAL MEDIPHA</t>
  </si>
  <si>
    <t>500MG INJ PLV SOL 1</t>
  </si>
  <si>
    <t>THYROZOL 10</t>
  </si>
  <si>
    <t>TBL OBD 50X10MG</t>
  </si>
  <si>
    <t>INJ SOL 12X2ML/100MG</t>
  </si>
  <si>
    <t>TISERCIN</t>
  </si>
  <si>
    <t>TBL OBD 50X25MG</t>
  </si>
  <si>
    <t>TOBRADEX</t>
  </si>
  <si>
    <t>3MG/ML+1MG/ML OPH GTT SUS 1X5ML</t>
  </si>
  <si>
    <t>TONANDA 8 MG/5 MG/2,5 MG</t>
  </si>
  <si>
    <t>TRACUTIL</t>
  </si>
  <si>
    <t>INF 5X10ML</t>
  </si>
  <si>
    <t>TRANSMETIL 500 MG TABLETY</t>
  </si>
  <si>
    <t>POR TBL ENT 10X500MG</t>
  </si>
  <si>
    <t>TRIPLIXAM 10 MG/2,5 MG/10 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</si>
  <si>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</si>
  <si>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</si>
  <si>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</si>
  <si>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</si>
  <si>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</si>
  <si>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30MG CPS PRO 50</t>
  </si>
  <si>
    <t>VENTER</t>
  </si>
  <si>
    <t>TBL 50X1GM</t>
  </si>
  <si>
    <t>VENTOLIN ROZTOK K INHALACI</t>
  </si>
  <si>
    <t>INH SOL1X20ML/120MG</t>
  </si>
  <si>
    <t>VIANT</t>
  </si>
  <si>
    <t>INF PLV SOL 10</t>
  </si>
  <si>
    <t>VIDISIC</t>
  </si>
  <si>
    <t>GEL OPH 3X10GM</t>
  </si>
  <si>
    <t>VIMPAT 100 MG</t>
  </si>
  <si>
    <t>POR TBL FLM 56X100MG</t>
  </si>
  <si>
    <t>VITAMIN B12 LECIVA 300RG</t>
  </si>
  <si>
    <t>INJ 5X1ML/300RG</t>
  </si>
  <si>
    <t>VOLUVEN  6%</t>
  </si>
  <si>
    <t>INF SOL 20X500MLVAK+P</t>
  </si>
  <si>
    <t>XALATAN</t>
  </si>
  <si>
    <t>OPH GTT SOL 1X2.5ML II</t>
  </si>
  <si>
    <t>POR TBL FLM 20X10MG</t>
  </si>
  <si>
    <t>POR TBL FLM 28X75MG</t>
  </si>
  <si>
    <t>léky - parenterální výživa (LEK)</t>
  </si>
  <si>
    <t>NUTRIFLEX LIPID PERI</t>
  </si>
  <si>
    <t>INF EML 5X2500ML</t>
  </si>
  <si>
    <t>NUTRIFLEX LIPID PERI 32/64</t>
  </si>
  <si>
    <t>INF EML 5X1875ML</t>
  </si>
  <si>
    <t>NUTRIFLEX LIPID PLUS 38/120</t>
  </si>
  <si>
    <t>NUTRIFLEX OMEGA SPECIAL</t>
  </si>
  <si>
    <t>INF EML 5X625ML</t>
  </si>
  <si>
    <t>NUTRIFLEX OMEGA SPECIAL 56/144</t>
  </si>
  <si>
    <t>NUTRIFLEX OMEGA SPECIAL BEZ ELEKTROLYTŮ</t>
  </si>
  <si>
    <t>NUTRIFLEX PERI</t>
  </si>
  <si>
    <t>INF SOL 5X2000ML</t>
  </si>
  <si>
    <t>OLIMEL N9</t>
  </si>
  <si>
    <t>INF EML4X2000ML</t>
  </si>
  <si>
    <t>léky - enterální výživa (LEK)</t>
  </si>
  <si>
    <t>DIASIP S PŘÍCHUTÍ JAHODOVOU</t>
  </si>
  <si>
    <t>POR SOL 1X200ML</t>
  </si>
  <si>
    <t>DIASIP S PŘÍCHUTÍ VANILKOVOU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</si>
  <si>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</si>
  <si>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</si>
  <si>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</si>
  <si>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</si>
  <si>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</si>
  <si>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</si>
  <si>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</si>
  <si>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</si>
  <si>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</si>
  <si>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</si>
  <si>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</si>
  <si>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1000IU INF PSO LQF 1+1X40ML</t>
  </si>
  <si>
    <t>OCTAPLAS LG</t>
  </si>
  <si>
    <t>45-70MG/ML INF SOL 1X200ML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</si>
  <si>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</si>
  <si>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</si>
  <si>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</si>
  <si>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</si>
  <si>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</si>
  <si>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</si>
  <si>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</si>
  <si>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</si>
  <si>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</si>
  <si>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</si>
  <si>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DALACIN C 150 MG</t>
  </si>
  <si>
    <t>POR CPS DUR 16x150mg</t>
  </si>
  <si>
    <t>KLACID 500</t>
  </si>
  <si>
    <t>POR TBL FLM 14X500MG</t>
  </si>
  <si>
    <t>KLACID I.V.</t>
  </si>
  <si>
    <t>OFLOXIN INF</t>
  </si>
  <si>
    <t>INF SOL 10X100ML</t>
  </si>
  <si>
    <t>PIPERACILLIN/TAZOBACTAM KABI 4 G/0,5 G</t>
  </si>
  <si>
    <t>INF PLV SOL 10X4.5GM</t>
  </si>
  <si>
    <t>TOBREX</t>
  </si>
  <si>
    <t>GTT OPH 5ML 3MG/1ML</t>
  </si>
  <si>
    <t>3MG/G OPH UNG 3,5G</t>
  </si>
  <si>
    <t>VANCOMYCIN MYLAN 1000 MG</t>
  </si>
  <si>
    <t>INF PLV SOL 1X1GM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</si>
  <si>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</si>
  <si>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</si>
  <si>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</si>
  <si>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</si>
  <si>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</si>
  <si>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</si>
  <si>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10X200ML/400MG</t>
  </si>
  <si>
    <t>INF SOL 10X100ML/200MG</t>
  </si>
  <si>
    <t>BUPIVACAINE ACCORD</t>
  </si>
  <si>
    <t>5MG/ML INJ SOL 1X20ML</t>
  </si>
  <si>
    <t>FYZIOLOGICKÝ ROZTOK VIAFLO</t>
  </si>
  <si>
    <t>INF SOL 10X1000ML</t>
  </si>
  <si>
    <t>IR  NaCl 0,9% 5000 ml vak Bieffe</t>
  </si>
  <si>
    <t>for irrig. 1x5000 ml 15%</t>
  </si>
  <si>
    <t>KL ELIXÍR NA OPTIKU</t>
  </si>
  <si>
    <t>KL ETHANOLUM BENZ.DENAT. 900 ml / 720g/</t>
  </si>
  <si>
    <t>KL ETHER LÉKOPISNÝ 1000 ml Fagron, Kulich</t>
  </si>
  <si>
    <t>UN 1155</t>
  </si>
  <si>
    <t>KL PRIPRAVEK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</si>
  <si>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</si>
  <si>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</si>
  <si>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</si>
  <si>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</si>
  <si>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</si>
  <si>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5MG/ML INJ SOL 5X20ML</t>
  </si>
  <si>
    <t>RINGERŮV ROZTOK VIAFLO</t>
  </si>
  <si>
    <t>LIQ 10ML 0.05%</t>
  </si>
  <si>
    <t>TACHOSIL</t>
  </si>
  <si>
    <t>DRM SPO 3.0X2.5CM</t>
  </si>
  <si>
    <t>TISSEEL (FROZ)</t>
  </si>
  <si>
    <t>EPL GKU SOL 1X2ML</t>
  </si>
  <si>
    <t>EPL GKU SOL 1X4ML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</si>
  <si>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</si>
  <si>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</si>
  <si>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</si>
  <si>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</si>
  <si>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</si>
  <si>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</si>
  <si>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</si>
  <si>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</si>
  <si>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</si>
  <si>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</si>
  <si>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</si>
  <si>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</si>
  <si>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</si>
  <si>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</si>
  <si>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</si>
  <si>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</si>
  <si>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</si>
  <si>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</si>
  <si>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</si>
  <si>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</si>
  <si>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</si>
  <si>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</si>
  <si>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</si>
  <si>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</si>
  <si>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</si>
  <si>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</si>
  <si>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</si>
  <si>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</si>
  <si>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</si>
  <si>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</si>
  <si>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</si>
  <si>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</si>
  <si>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</si>
  <si>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</si>
  <si>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</si>
  <si>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</si>
  <si>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C10AB05 - FENOFIBRÁT</t>
  </si>
  <si>
    <t>G04CA02 - TAMSULOSIN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</si>
  <si>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</si>
  <si>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</si>
  <si>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</si>
  <si>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</si>
  <si>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</si>
  <si>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</si>
  <si>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</si>
  <si>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</si>
  <si>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</si>
  <si>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</si>
  <si>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</si>
  <si>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</si>
  <si>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</si>
  <si>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</si>
  <si>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</si>
  <si>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</si>
  <si>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</si>
  <si>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</si>
  <si>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</si>
  <si>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</si>
  <si>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</si>
  <si>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N05BA12 - ALPRAZOLAM</t>
  </si>
  <si>
    <t>N05CD08 - MIDAZOLAM</t>
  </si>
  <si>
    <t>N05CF02 - ZOLPIDEM</t>
  </si>
  <si>
    <t>N05CM18 - DEXMEDETOMIDIN</t>
  </si>
  <si>
    <t>N06AB06 - SERTRALIN</t>
  </si>
  <si>
    <t>N06AX16 - VENLAFAXIN</t>
  </si>
  <si>
    <t>N06BX18 - VINPOCETIN</t>
  </si>
  <si>
    <t>N07CA01 - BETAHISTIN</t>
  </si>
  <si>
    <t>R01AD09 - MOMETASON</t>
  </si>
  <si>
    <t>R03AC02 - SALBUTAMOL</t>
  </si>
  <si>
    <t>R05CB06 - AMBROXOL</t>
  </si>
  <si>
    <t>M05BA07 - KYSELINA RISEDRONOVÁ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</si>
  <si>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</si>
  <si>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</si>
  <si>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</si>
  <si>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</si>
  <si>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</si>
  <si>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</si>
  <si>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</si>
  <si>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</si>
  <si>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</si>
  <si>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</si>
  <si>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</si>
  <si>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</si>
  <si>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</si>
  <si>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</si>
  <si>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A07DA</t>
  </si>
  <si>
    <t>30652</t>
  </si>
  <si>
    <t>2,5MG/0,025MG TBL NOB 20</t>
  </si>
  <si>
    <t>B01AB06</t>
  </si>
  <si>
    <t>213477</t>
  </si>
  <si>
    <t>9500IU/ML INJ SOL 10X5ML</t>
  </si>
  <si>
    <t>213479</t>
  </si>
  <si>
    <t>19000IU/ML INJ SOL ISP 2X0,6ML</t>
  </si>
  <si>
    <t>C07AB07</t>
  </si>
  <si>
    <t>158692</t>
  </si>
  <si>
    <t>BISOPROLOL MYLAN</t>
  </si>
  <si>
    <t>C09AA04</t>
  </si>
  <si>
    <t>101227</t>
  </si>
  <si>
    <t>C09AA05</t>
  </si>
  <si>
    <t>56981</t>
  </si>
  <si>
    <t>TRITACE</t>
  </si>
  <si>
    <t>5MG TBL NOB 30</t>
  </si>
  <si>
    <t>C09DA07</t>
  </si>
  <si>
    <t>189664</t>
  </si>
  <si>
    <t>TELMISARTAN/HYDROCHLOROTHIAZID SANDOZ</t>
  </si>
  <si>
    <t>80MG/12,5MG TBL FLM 100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</si>
  <si>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</si>
  <si>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</si>
  <si>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</si>
  <si>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</si>
  <si>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</si>
  <si>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</si>
  <si>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</si>
  <si>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</si>
  <si>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</si>
  <si>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</si>
  <si>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</si>
  <si>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</si>
  <si>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</si>
  <si>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</si>
  <si>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</si>
  <si>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</si>
  <si>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</si>
  <si>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</si>
  <si>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</si>
  <si>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</si>
  <si>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</si>
  <si>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</si>
  <si>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</si>
  <si>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</si>
  <si>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</si>
  <si>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</si>
  <si>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</si>
  <si>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</si>
  <si>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</si>
  <si>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</si>
  <si>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</si>
  <si>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</si>
  <si>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</si>
  <si>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</si>
  <si>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</si>
  <si>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</si>
  <si>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</si>
  <si>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</si>
  <si>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</si>
  <si>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M04AA01</t>
  </si>
  <si>
    <t>127260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</si>
  <si>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</si>
  <si>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</si>
  <si>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</si>
  <si>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</si>
  <si>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</si>
  <si>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</si>
  <si>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</si>
  <si>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</si>
  <si>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</si>
  <si>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</si>
  <si>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</si>
  <si>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</si>
  <si>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</si>
  <si>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</si>
  <si>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</si>
  <si>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</si>
  <si>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</si>
  <si>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</si>
  <si>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</si>
  <si>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</si>
  <si>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</si>
  <si>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</si>
  <si>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</si>
  <si>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</si>
  <si>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</si>
  <si>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</si>
  <si>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</si>
  <si>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</si>
  <si>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</si>
  <si>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</si>
  <si>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</si>
  <si>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N06BX18</t>
  </si>
  <si>
    <t>10252</t>
  </si>
  <si>
    <t>10MG TBL NOB 30</t>
  </si>
  <si>
    <t>A02BA02</t>
  </si>
  <si>
    <t>91280</t>
  </si>
  <si>
    <t>150MG TBL FLM 30</t>
  </si>
  <si>
    <t>214526</t>
  </si>
  <si>
    <t>40MG TBL ENT 100 I</t>
  </si>
  <si>
    <t>A10BA02</t>
  </si>
  <si>
    <t>208207</t>
  </si>
  <si>
    <t>SIOFOR</t>
  </si>
  <si>
    <t>850MG TBL FLM 60 II</t>
  </si>
  <si>
    <t>A10BB12</t>
  </si>
  <si>
    <t>163077</t>
  </si>
  <si>
    <t>AMARYL</t>
  </si>
  <si>
    <t>2MG TBL NOB 30</t>
  </si>
  <si>
    <t>B01AC04</t>
  </si>
  <si>
    <t>149483</t>
  </si>
  <si>
    <t>ZYLLT</t>
  </si>
  <si>
    <t>75MG TBL FLM 56</t>
  </si>
  <si>
    <t>C03CA01</t>
  </si>
  <si>
    <t>56804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</si>
  <si>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</si>
  <si>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</si>
  <si>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</si>
  <si>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</si>
  <si>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</si>
  <si>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</si>
  <si>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</si>
  <si>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231688</t>
  </si>
  <si>
    <t>49941</t>
  </si>
  <si>
    <t>C07AB03</t>
  </si>
  <si>
    <t>42511</t>
  </si>
  <si>
    <t>C07AB05</t>
  </si>
  <si>
    <t>49909</t>
  </si>
  <si>
    <t>LOKREN</t>
  </si>
  <si>
    <t>20MG TBL FLM 28</t>
  </si>
  <si>
    <t>C08CA01</t>
  </si>
  <si>
    <t>2954</t>
  </si>
  <si>
    <t>AGEN</t>
  </si>
  <si>
    <t>C08CA13</t>
  </si>
  <si>
    <t>169654</t>
  </si>
  <si>
    <t>KAPIDIN</t>
  </si>
  <si>
    <t>20MG TBL FLM 30 II</t>
  </si>
  <si>
    <t>C08DA01</t>
  </si>
  <si>
    <t>215964</t>
  </si>
  <si>
    <t>ISOPTIN SR</t>
  </si>
  <si>
    <t>240MG TBL PRO 30</t>
  </si>
  <si>
    <t>101205</t>
  </si>
  <si>
    <t>101211</t>
  </si>
  <si>
    <t>5MG TBL FLM 90(3X30)</t>
  </si>
  <si>
    <t>C09BB04</t>
  </si>
  <si>
    <t>124087</t>
  </si>
  <si>
    <t>PRESTANCE</t>
  </si>
  <si>
    <t>5MG/5MG TBL NOB 30</t>
  </si>
  <si>
    <t>124129</t>
  </si>
  <si>
    <t>10MG/10MG TBL NOB 30</t>
  </si>
  <si>
    <t>C09CA07</t>
  </si>
  <si>
    <t>158191</t>
  </si>
  <si>
    <t>TELMISARTAN SANDOZ</t>
  </si>
  <si>
    <t>80MG TBL NOB 30</t>
  </si>
  <si>
    <t>G04CA02</t>
  </si>
  <si>
    <t>14439</t>
  </si>
  <si>
    <t>0,4MG CPS RDR 30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</si>
  <si>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</si>
  <si>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</si>
  <si>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</si>
  <si>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</si>
  <si>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</si>
  <si>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</si>
  <si>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</si>
  <si>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203097</t>
  </si>
  <si>
    <t>875MG/125MG TBL FLM 21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</si>
  <si>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</si>
  <si>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</si>
  <si>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</si>
  <si>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</si>
  <si>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</si>
  <si>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</si>
  <si>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</si>
  <si>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</si>
  <si>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N02AE01</t>
  </si>
  <si>
    <t>42758</t>
  </si>
  <si>
    <t>TRANSTEC</t>
  </si>
  <si>
    <t>52,5MCG/H TDR EMP 5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</si>
  <si>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</si>
  <si>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</si>
  <si>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</si>
  <si>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</si>
  <si>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</si>
  <si>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</si>
  <si>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</si>
  <si>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</si>
  <si>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84401</t>
  </si>
  <si>
    <t>400MG CPS DUR 50</t>
  </si>
  <si>
    <t>N03AX14</t>
  </si>
  <si>
    <t>174700</t>
  </si>
  <si>
    <t>TRUND</t>
  </si>
  <si>
    <t>500MG TBL FLM 100</t>
  </si>
  <si>
    <t>N03AX16</t>
  </si>
  <si>
    <t>210703</t>
  </si>
  <si>
    <t>6618</t>
  </si>
  <si>
    <t>0,5MG TBL NOB 30</t>
  </si>
  <si>
    <t>233366</t>
  </si>
  <si>
    <t>N06AB06</t>
  </si>
  <si>
    <t>53950</t>
  </si>
  <si>
    <t>ZOLOFT</t>
  </si>
  <si>
    <t>50MG TBL FLM 28</t>
  </si>
  <si>
    <t>N07CA01</t>
  </si>
  <si>
    <t>215559</t>
  </si>
  <si>
    <t>R03AC02</t>
  </si>
  <si>
    <t>31934</t>
  </si>
  <si>
    <t>A04AA01</t>
  </si>
  <si>
    <t>187607</t>
  </si>
  <si>
    <t>ONDANSETRON B. BRAUN</t>
  </si>
  <si>
    <t>2MG/ML INJ SOL 20X4ML II</t>
  </si>
  <si>
    <t>208206</t>
  </si>
  <si>
    <t>850MG TBL FLM 120 II</t>
  </si>
  <si>
    <t>149480</t>
  </si>
  <si>
    <t>75MG TBL FLM 28</t>
  </si>
  <si>
    <t>C01BC03</t>
  </si>
  <si>
    <t>215906</t>
  </si>
  <si>
    <t>RYTMONORM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</si>
  <si>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</si>
  <si>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</si>
  <si>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</si>
  <si>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</si>
  <si>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</si>
  <si>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</si>
  <si>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</si>
  <si>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</si>
  <si>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214036</t>
  </si>
  <si>
    <t>56805</t>
  </si>
  <si>
    <t>40MG TBL NOB 100</t>
  </si>
  <si>
    <t>231689</t>
  </si>
  <si>
    <t>231692</t>
  </si>
  <si>
    <t>231696</t>
  </si>
  <si>
    <t>231703</t>
  </si>
  <si>
    <t>83974</t>
  </si>
  <si>
    <t>158673</t>
  </si>
  <si>
    <t>158716</t>
  </si>
  <si>
    <t>15379</t>
  </si>
  <si>
    <t>10MG TBL NOB 90</t>
  </si>
  <si>
    <t>56976</t>
  </si>
  <si>
    <t>2,5MG TBL NOB 20</t>
  </si>
  <si>
    <t>C09AA09</t>
  </si>
  <si>
    <t>200207</t>
  </si>
  <si>
    <t>MONOPRIL</t>
  </si>
  <si>
    <t>20MG TBL NOB 28</t>
  </si>
  <si>
    <t>C09BX01</t>
  </si>
  <si>
    <t>190958</t>
  </si>
  <si>
    <t>TRIPLIXAM</t>
  </si>
  <si>
    <t>5MG/1,25MG/5MG TBL FLM 30</t>
  </si>
  <si>
    <t>190963</t>
  </si>
  <si>
    <t>5MG/1,25MG/10MG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</si>
  <si>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</si>
  <si>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</si>
  <si>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</si>
  <si>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</si>
  <si>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</si>
  <si>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</si>
  <si>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206512</t>
  </si>
  <si>
    <t>TONANDA</t>
  </si>
  <si>
    <t>8MG/5MG/2,5MG TBL NOB 30</t>
  </si>
  <si>
    <t>C09CA01</t>
  </si>
  <si>
    <t>114065</t>
  </si>
  <si>
    <t>50MG TBL FLM 30 II</t>
  </si>
  <si>
    <t>147989</t>
  </si>
  <si>
    <t>TELMISARTAN-RATIOPHARM</t>
  </si>
  <si>
    <t>80MG TBL NOB 98</t>
  </si>
  <si>
    <t>122632</t>
  </si>
  <si>
    <t>SORTIS</t>
  </si>
  <si>
    <t>80MG TBL FLM 30</t>
  </si>
  <si>
    <t>94882</t>
  </si>
  <si>
    <t>62,5MG/ML INJ PSO LQF 250MG+4ML</t>
  </si>
  <si>
    <t>9712</t>
  </si>
  <si>
    <t>62,5MG/ML INJ PSO LQF 1000MG+15,6ML</t>
  </si>
  <si>
    <t>46694</t>
  </si>
  <si>
    <t>125MCG TBL NOB 100 II</t>
  </si>
  <si>
    <t>J01CR05</t>
  </si>
  <si>
    <t>113453</t>
  </si>
  <si>
    <t>PIPERACILLIN/TAZOBACTAM KABI</t>
  </si>
  <si>
    <t>4G/0,5G INF PLV SOL 10</t>
  </si>
  <si>
    <t>J01GB06</t>
  </si>
  <si>
    <t>195147</t>
  </si>
  <si>
    <t>AMIKACIN MEDOPHARM</t>
  </si>
  <si>
    <t>500MG/2ML INJ/INF SOL 10X2ML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</si>
  <si>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</si>
  <si>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</si>
  <si>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</si>
  <si>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</si>
  <si>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</si>
  <si>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</si>
  <si>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</si>
  <si>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</si>
  <si>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</si>
  <si>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</si>
  <si>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</si>
  <si>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</si>
  <si>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</si>
  <si>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</si>
  <si>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</si>
  <si>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</si>
  <si>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</si>
  <si>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</si>
  <si>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</si>
  <si>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</si>
  <si>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</si>
  <si>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</si>
  <si>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</si>
  <si>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</si>
  <si>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</si>
  <si>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151050</t>
  </si>
  <si>
    <t>DEPAKINE</t>
  </si>
  <si>
    <t>400MG/4ML INJ PSO LQF 4X(1+1X4ML)</t>
  </si>
  <si>
    <t>92034</t>
  </si>
  <si>
    <t>DEPAKINE CHRONO 300 MG SÉCABLE</t>
  </si>
  <si>
    <t>300MG TBL RET 100</t>
  </si>
  <si>
    <t>N05AH04</t>
  </si>
  <si>
    <t>142865</t>
  </si>
  <si>
    <t>QUETIAPINE POLPHARMA</t>
  </si>
  <si>
    <t>25MG TBL FLM 3X10</t>
  </si>
  <si>
    <t>N05CD08</t>
  </si>
  <si>
    <t>127738</t>
  </si>
  <si>
    <t>MIDAZOLAM ACCORD</t>
  </si>
  <si>
    <t>5MG/ML INJ/INF SOL 10X3ML</t>
  </si>
  <si>
    <t>233360</t>
  </si>
  <si>
    <t>10MG TBL FLM 20</t>
  </si>
  <si>
    <t>N05CM18</t>
  </si>
  <si>
    <t>168655</t>
  </si>
  <si>
    <t>100MCG/ML INF CNC SOL 4X10ML II</t>
  </si>
  <si>
    <t>N06AX16</t>
  </si>
  <si>
    <t>230405</t>
  </si>
  <si>
    <t>R01AD09</t>
  </si>
  <si>
    <t>170760</t>
  </si>
  <si>
    <t>MOMMOX</t>
  </si>
  <si>
    <t>0,05MG/DÁV NAS SPR SUS 140DÁV</t>
  </si>
  <si>
    <t>58380</t>
  </si>
  <si>
    <t>VENTOLIN</t>
  </si>
  <si>
    <t>5MG/ML INH SOL 1X20ML</t>
  </si>
  <si>
    <t>R05CB06</t>
  </si>
  <si>
    <t>223148</t>
  </si>
  <si>
    <t>V06XX</t>
  </si>
  <si>
    <t>33339</t>
  </si>
  <si>
    <t>33340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</si>
  <si>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</si>
  <si>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</si>
  <si>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</si>
  <si>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0662 - NCHIR: operační sál - lokální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</si>
  <si>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</si>
  <si>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</si>
  <si>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</si>
  <si>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</si>
  <si>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</si>
  <si>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</si>
  <si>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</si>
  <si>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</si>
  <si>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</si>
  <si>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</si>
  <si>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</si>
  <si>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</si>
  <si>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</si>
  <si>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</si>
  <si>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</si>
  <si>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</si>
  <si>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</si>
  <si>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</si>
  <si>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</si>
  <si>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</si>
  <si>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</si>
  <si>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Wanek Tomáš</t>
  </si>
  <si>
    <t>Jiná</t>
  </si>
  <si>
    <t>4000005</t>
  </si>
  <si>
    <t>ORTÉZA TRUPU INDIV. ZHOTOVENÁ</t>
  </si>
  <si>
    <t>OD 19 LET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</si>
  <si>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</si>
  <si>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</si>
  <si>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</si>
  <si>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</si>
  <si>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</si>
  <si>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</si>
  <si>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</si>
  <si>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</si>
  <si>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</si>
  <si>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</si>
  <si>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</si>
  <si>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</si>
  <si>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</si>
  <si>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</si>
  <si>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ALOPURINOL</t>
  </si>
  <si>
    <t>1631</t>
  </si>
  <si>
    <t>PURINOL</t>
  </si>
  <si>
    <t>100MG TBL NOB 100</t>
  </si>
  <si>
    <t>ATORVASTATIN</t>
  </si>
  <si>
    <t>132933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</si>
  <si>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</si>
  <si>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</si>
  <si>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</si>
  <si>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</si>
  <si>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</si>
  <si>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</si>
  <si>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</si>
  <si>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</si>
  <si>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</si>
  <si>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28834</t>
  </si>
  <si>
    <t>AERIUS</t>
  </si>
  <si>
    <t>2,5MG POR TBL DIS 90</t>
  </si>
  <si>
    <t>DEXAMETHASON</t>
  </si>
  <si>
    <t>52336</t>
  </si>
  <si>
    <t>4MG TBL NOB 100</t>
  </si>
  <si>
    <t>DIKLOFENAK</t>
  </si>
  <si>
    <t>119672</t>
  </si>
  <si>
    <t>DICLOFENAC DUO PHARMASWISS</t>
  </si>
  <si>
    <t>75MG CPS RDR 30 I</t>
  </si>
  <si>
    <t>75632</t>
  </si>
  <si>
    <t>100MG TBL PRO 50</t>
  </si>
  <si>
    <t>DIOSMIN, KOMBINACE</t>
  </si>
  <si>
    <t>132908</t>
  </si>
  <si>
    <t>500MG TBL FLM 120</t>
  </si>
  <si>
    <t>230583</t>
  </si>
  <si>
    <t>500MG TBL FLM 180</t>
  </si>
  <si>
    <t>DROSPIRENON A ETHINYLESTRADIOL</t>
  </si>
  <si>
    <t>132949</t>
  </si>
  <si>
    <t>JANGEE 0,02 MG/3 MG 28 POTAHOVANÝCH TABLET</t>
  </si>
  <si>
    <t>0,02MG/3MG TBL FLM 3X28(21+7)</t>
  </si>
  <si>
    <t>208127</t>
  </si>
  <si>
    <t>JANGEE</t>
  </si>
  <si>
    <t>ERDOSTEIN</t>
  </si>
  <si>
    <t>199680</t>
  </si>
  <si>
    <t>ERDOMED</t>
  </si>
  <si>
    <t>300MG CPS DUR 60</t>
  </si>
  <si>
    <t>FENOXYMETHYLPENICILIN</t>
  </si>
  <si>
    <t>45997</t>
  </si>
  <si>
    <t>OSPEN 1000</t>
  </si>
  <si>
    <t>1000000IU TBL FLM 30</t>
  </si>
  <si>
    <t>GABAPENTIN</t>
  </si>
  <si>
    <t>KLARITHROMYCIN</t>
  </si>
  <si>
    <t>216191</t>
  </si>
  <si>
    <t>KLACID</t>
  </si>
  <si>
    <t>125MG/5ML POR GRA SUS 60ML</t>
  </si>
  <si>
    <t>235805</t>
  </si>
  <si>
    <t>250MG TBL FLM 14</t>
  </si>
  <si>
    <t>KYSELINA ACETYLSALICYLOVÁ</t>
  </si>
  <si>
    <t>203564</t>
  </si>
  <si>
    <t>ANOPYRIN</t>
  </si>
  <si>
    <t>LOSARTAN A DIURETIKA</t>
  </si>
  <si>
    <t>15317</t>
  </si>
  <si>
    <t>LOZAP H</t>
  </si>
  <si>
    <t>50MG/12,5MG TBL FLM 90</t>
  </si>
  <si>
    <t>NAFTIFIN</t>
  </si>
  <si>
    <t>72928</t>
  </si>
  <si>
    <t>EXODERIL</t>
  </si>
  <si>
    <t>10MG/ML DRM SOL 1X10ML</t>
  </si>
  <si>
    <t>NIMESULID</t>
  </si>
  <si>
    <t>132991</t>
  </si>
  <si>
    <t>OMEPRAZOL</t>
  </si>
  <si>
    <t>25366</t>
  </si>
  <si>
    <t>20MG CPS ETD 90 I</t>
  </si>
  <si>
    <t>202855</t>
  </si>
  <si>
    <t>HELICID</t>
  </si>
  <si>
    <t>40MG CPS ETD 28 I</t>
  </si>
  <si>
    <t>164979</t>
  </si>
  <si>
    <t>OMEPRAZOL TEVA PHARMA</t>
  </si>
  <si>
    <t>20MG CPS ETD 100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</si>
  <si>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</si>
  <si>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</si>
  <si>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</si>
  <si>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</si>
  <si>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</si>
  <si>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</si>
  <si>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</si>
  <si>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</si>
  <si>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PSEUDOEFEDRIN, KOMBINACE</t>
  </si>
  <si>
    <t>216102</t>
  </si>
  <si>
    <t>CLARINASE REPETABS</t>
  </si>
  <si>
    <t>5MG/120MG TBL PRO 7</t>
  </si>
  <si>
    <t>RUTOSID, KOMBINACE</t>
  </si>
  <si>
    <t>96303</t>
  </si>
  <si>
    <t>ASCORUTIN</t>
  </si>
  <si>
    <t>100MG/20MG TBL FLM 50</t>
  </si>
  <si>
    <t>TOBRAMYCIN</t>
  </si>
  <si>
    <t>86264</t>
  </si>
  <si>
    <t>3MG/ML OPH GTT SOL 1X5ML</t>
  </si>
  <si>
    <t>TOLPERISON</t>
  </si>
  <si>
    <t>57525</t>
  </si>
  <si>
    <t>MYDOCALM</t>
  </si>
  <si>
    <t>TRAMADOL</t>
  </si>
  <si>
    <t>132873</t>
  </si>
  <si>
    <t>TRAMAL RETARD TABLETY 100 MG</t>
  </si>
  <si>
    <t>100MG TBL PRO 30</t>
  </si>
  <si>
    <t>VALSARTAN</t>
  </si>
  <si>
    <t>125592</t>
  </si>
  <si>
    <t>VALSACOR</t>
  </si>
  <si>
    <t>80MG TBL FLM 84</t>
  </si>
  <si>
    <t>ORFENADRIN, KOMBINACE</t>
  </si>
  <si>
    <t>10085</t>
  </si>
  <si>
    <t>0,3MG/ML+0,12MG/ML INF SOL 1X250ML</t>
  </si>
  <si>
    <t>230353</t>
  </si>
  <si>
    <t>SODNÁ SŮL LEVOTHYROXINU</t>
  </si>
  <si>
    <t>97186</t>
  </si>
  <si>
    <t>100MCG TBL NOB 100 I</t>
  </si>
  <si>
    <t>HOŘČÍK (KOMBINACE RŮZNÝCH SOLÍ)</t>
  </si>
  <si>
    <t>215978</t>
  </si>
  <si>
    <t>4000006</t>
  </si>
  <si>
    <t>DĚTSKÁ DO 18 LET VČETNĚ; 2 KS / 1 ROK</t>
  </si>
  <si>
    <t>97522</t>
  </si>
  <si>
    <t>500MG TBL FLM 30</t>
  </si>
  <si>
    <t>FEBUXOSTAT</t>
  </si>
  <si>
    <t>208439</t>
  </si>
  <si>
    <t>ADENURIC</t>
  </si>
  <si>
    <t>80MG TBL FLM 28 II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</si>
  <si>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</si>
  <si>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</si>
  <si>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</si>
  <si>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</si>
  <si>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</si>
  <si>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</si>
  <si>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</si>
  <si>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</si>
  <si>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LEVOCETIRIZIN</t>
  </si>
  <si>
    <t>42953</t>
  </si>
  <si>
    <t>XYZAL</t>
  </si>
  <si>
    <t>5MG TBL FLM 28</t>
  </si>
  <si>
    <t>MOMETASON</t>
  </si>
  <si>
    <t>NADROPARIN</t>
  </si>
  <si>
    <t>213489</t>
  </si>
  <si>
    <t>FRAXIPARINE</t>
  </si>
  <si>
    <t>9500IU/ML INJ SOL ISP 10X0,6ML</t>
  </si>
  <si>
    <t>ORGANO-HEPARINOID</t>
  </si>
  <si>
    <t>100304</t>
  </si>
  <si>
    <t>300MG/100G GEL 40G</t>
  </si>
  <si>
    <t>PREDNISOLON A ANTISEPTIKA</t>
  </si>
  <si>
    <t>16467</t>
  </si>
  <si>
    <t>IMACORT</t>
  </si>
  <si>
    <t>10MG/G+2,5MG/G+5MG/G CRM 20G</t>
  </si>
  <si>
    <t>SERTRALIN</t>
  </si>
  <si>
    <t>JINÉ KAPILÁRY STABILIZUJÍCÍ LÁTKY</t>
  </si>
  <si>
    <t>107806</t>
  </si>
  <si>
    <t>20MG TBL ENT 30</t>
  </si>
  <si>
    <t>JINANOVÝ LIST</t>
  </si>
  <si>
    <t>13194</t>
  </si>
  <si>
    <t>GINGIO 120</t>
  </si>
  <si>
    <t>120MG TBL FLM 60</t>
  </si>
  <si>
    <t>SUMATRIPTAN</t>
  </si>
  <si>
    <t>234945</t>
  </si>
  <si>
    <t>SUMATRIPTAN MYLAN</t>
  </si>
  <si>
    <t>50MG TBL FLM 6</t>
  </si>
  <si>
    <t>AMLODIPIN</t>
  </si>
  <si>
    <t>2945</t>
  </si>
  <si>
    <t>163110</t>
  </si>
  <si>
    <t>ZOREM</t>
  </si>
  <si>
    <t>42849</t>
  </si>
  <si>
    <t>HIPRES</t>
  </si>
  <si>
    <t>AZITHROMYCIN</t>
  </si>
  <si>
    <t>45011</t>
  </si>
  <si>
    <t>AZITROMYCIN SANDOZ</t>
  </si>
  <si>
    <t>500MG TBL FLM 6</t>
  </si>
  <si>
    <t>CITALOPRAM</t>
  </si>
  <si>
    <t>94948</t>
  </si>
  <si>
    <t>SEROPRAM</t>
  </si>
  <si>
    <t>HYDROKORTISON A ANTIBIOTIKA</t>
  </si>
  <si>
    <t>173196</t>
  </si>
  <si>
    <t>PIMAFUCORT</t>
  </si>
  <si>
    <t>10MG/G+10MG/G+3,5MG/G CRM 15G</t>
  </si>
  <si>
    <t>IPRATROPIUM-BROMID</t>
  </si>
  <si>
    <t>32992</t>
  </si>
  <si>
    <t>ATROVENT N</t>
  </si>
  <si>
    <t>0,020MG/DÁV INH SOL PSS 200DÁV</t>
  </si>
  <si>
    <t>KOMPLEX ŽELEZA S ISOMALTOSOU A KYSELINA LISTOVÁ</t>
  </si>
  <si>
    <t>16593</t>
  </si>
  <si>
    <t>MALTOFER FOL TABLETY</t>
  </si>
  <si>
    <t>100MG/0,35MG TBL MND 30</t>
  </si>
  <si>
    <t>124343</t>
  </si>
  <si>
    <t>CEZERA</t>
  </si>
  <si>
    <t>5MG TBL FLM 30 I</t>
  </si>
  <si>
    <t>METRONIDAZOL</t>
  </si>
  <si>
    <t>2427</t>
  </si>
  <si>
    <t>250MG TBL NOB 20</t>
  </si>
  <si>
    <t>132723</t>
  </si>
  <si>
    <t>100MG POR GRA SUS 30</t>
  </si>
  <si>
    <t>PARACETAMOL</t>
  </si>
  <si>
    <t>91249</t>
  </si>
  <si>
    <t>PARALEN 100</t>
  </si>
  <si>
    <t>100MG SUP 5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</si>
  <si>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</si>
  <si>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</si>
  <si>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</si>
  <si>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</si>
  <si>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</si>
  <si>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</si>
  <si>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</si>
  <si>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10MG TBL FLM 10</t>
  </si>
  <si>
    <t>TRAMADOL A PARACETAMOL</t>
  </si>
  <si>
    <t>138839</t>
  </si>
  <si>
    <t>DORETA</t>
  </si>
  <si>
    <t>37,5MG/325MG TBL FLM 10 I</t>
  </si>
  <si>
    <t>AMOXICILIN A  INHIBITOR BETA-LAKTAMASY</t>
  </si>
  <si>
    <t>85525</t>
  </si>
  <si>
    <t>AMOKSIKLAV 625 MG</t>
  </si>
  <si>
    <t>500MG/125MG TBL FLM 21</t>
  </si>
  <si>
    <t>*4999</t>
  </si>
  <si>
    <t>Jiný</t>
  </si>
  <si>
    <t>ACEKLOFENAK</t>
  </si>
  <si>
    <t>191729</t>
  </si>
  <si>
    <t>BIOFENAC</t>
  </si>
  <si>
    <t>100MG TBL FLM 20</t>
  </si>
  <si>
    <t>AMOXICILIN</t>
  </si>
  <si>
    <t>32558</t>
  </si>
  <si>
    <t>OSPAMOX</t>
  </si>
  <si>
    <t>750MG TBL FLM 14</t>
  </si>
  <si>
    <t>CIPROFLOXACIN</t>
  </si>
  <si>
    <t>15658</t>
  </si>
  <si>
    <t>CIPLOX</t>
  </si>
  <si>
    <t>58425</t>
  </si>
  <si>
    <t>50MG TBL FLM 30</t>
  </si>
  <si>
    <t>HYDROKORTISON</t>
  </si>
  <si>
    <t>180825</t>
  </si>
  <si>
    <t>HYDROCORTISON 10 MG JENAPHARM</t>
  </si>
  <si>
    <t>10MG TBL NOB 20</t>
  </si>
  <si>
    <t>213484</t>
  </si>
  <si>
    <t>19000IU/ML INJ SOL ISP 10X1ML</t>
  </si>
  <si>
    <t>12892</t>
  </si>
  <si>
    <t>PANTOPRAZOL</t>
  </si>
  <si>
    <t>SÍRAN HOŘEČNATÝ</t>
  </si>
  <si>
    <t>237329</t>
  </si>
  <si>
    <t>MAGNESIUM SULFURICUM BBP</t>
  </si>
  <si>
    <t>100MG/ML INJ SOL 5X10ML</t>
  </si>
  <si>
    <t>237330</t>
  </si>
  <si>
    <t>SODNÁ SŮL METAMIZOLU</t>
  </si>
  <si>
    <t>SULFAMETHOXAZOL A TRIMETHOPRIM</t>
  </si>
  <si>
    <t>203954</t>
  </si>
  <si>
    <t>107976</t>
  </si>
  <si>
    <t>SUMAMIGREN</t>
  </si>
  <si>
    <t>45010</t>
  </si>
  <si>
    <t>500MG TBL FLM 3</t>
  </si>
  <si>
    <t>221075</t>
  </si>
  <si>
    <t>CONCOR 5</t>
  </si>
  <si>
    <t>108606</t>
  </si>
  <si>
    <t>84700</t>
  </si>
  <si>
    <t>OTOBACID N</t>
  </si>
  <si>
    <t>0,2MG/G+5MG/G+479,8MG/G AUR GTT SOL 1X5ML</t>
  </si>
  <si>
    <t>58880</t>
  </si>
  <si>
    <t>100MG TBL PRO 20</t>
  </si>
  <si>
    <t>MEFENOXALON</t>
  </si>
  <si>
    <t>85656</t>
  </si>
  <si>
    <t>200MG TBL NOB 30</t>
  </si>
  <si>
    <t>12895</t>
  </si>
  <si>
    <t>100MG POR GRA SUS 30 I</t>
  </si>
  <si>
    <t>12894</t>
  </si>
  <si>
    <t>100MG POR GRA SUS 15 I</t>
  </si>
  <si>
    <t>NITROFURANTOIN</t>
  </si>
  <si>
    <t>207280</t>
  </si>
  <si>
    <t>FUROLIN</t>
  </si>
  <si>
    <t>6264</t>
  </si>
  <si>
    <t>SUMETROLIM</t>
  </si>
  <si>
    <t>400MG/80MG TBL NOB 20</t>
  </si>
  <si>
    <t>234931</t>
  </si>
  <si>
    <t>100MG TBL FLM 2</t>
  </si>
  <si>
    <t>DOXYCYKLIN</t>
  </si>
  <si>
    <t>32954</t>
  </si>
  <si>
    <t>DOXYHEXAL</t>
  </si>
  <si>
    <t>100MG TBL NOB 20</t>
  </si>
  <si>
    <t>87076</t>
  </si>
  <si>
    <t>300MG CPS DUR 20</t>
  </si>
  <si>
    <t>216196</t>
  </si>
  <si>
    <t>KYANOKOBALAMIN</t>
  </si>
  <si>
    <t>643</t>
  </si>
  <si>
    <t>VITAMIN B12 LÉČIVA</t>
  </si>
  <si>
    <t>1000MCG INJ SOL 5X1ML</t>
  </si>
  <si>
    <t>132872</t>
  </si>
  <si>
    <t>ZALDIAR</t>
  </si>
  <si>
    <t>37,5MG/325MG TBL FLM 30</t>
  </si>
  <si>
    <t>ACIKLOVIR</t>
  </si>
  <si>
    <t>155936</t>
  </si>
  <si>
    <t>HERPESIN 400</t>
  </si>
  <si>
    <t>400MG TBL NOB 25</t>
  </si>
  <si>
    <t>DESMOPRESIN</t>
  </si>
  <si>
    <t>18563</t>
  </si>
  <si>
    <t>MINIRIN MELT</t>
  </si>
  <si>
    <t>60MCG POR LYO 30</t>
  </si>
  <si>
    <t>75633</t>
  </si>
  <si>
    <t>500260</t>
  </si>
  <si>
    <t>80MG TBL FLM 28 I</t>
  </si>
  <si>
    <t>45998</t>
  </si>
  <si>
    <t>OSPEN 1500</t>
  </si>
  <si>
    <t>1500000IU TBL FLM 30</t>
  </si>
  <si>
    <t>132893</t>
  </si>
  <si>
    <t>124346</t>
  </si>
  <si>
    <t>5MG TBL FLM 90 I</t>
  </si>
  <si>
    <t>132650</t>
  </si>
  <si>
    <t>180476</t>
  </si>
  <si>
    <t>PANTOPRAZOLE ZENTIVA</t>
  </si>
  <si>
    <t>20MG TBL ENT 28</t>
  </si>
  <si>
    <t>136832</t>
  </si>
  <si>
    <t>PANTOPRAZOL OLIKLA</t>
  </si>
  <si>
    <t>234736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</si>
  <si>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</si>
  <si>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</si>
  <si>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</si>
  <si>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</si>
  <si>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</si>
  <si>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</si>
  <si>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213494</t>
  </si>
  <si>
    <t>9500IU/ML INJ SOL ISP 10X0,4ML</t>
  </si>
  <si>
    <t>Všeobecná ambulance</t>
  </si>
  <si>
    <t>Standardní lůžková péče</t>
  </si>
  <si>
    <t>Preskripce a záchyt receptů a poukazů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</si>
  <si>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</si>
  <si>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</si>
  <si>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</si>
  <si>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</si>
  <si>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</si>
  <si>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</si>
  <si>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</si>
  <si>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</si>
  <si>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</si>
  <si>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</si>
  <si>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</si>
  <si>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</si>
  <si>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</si>
  <si>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</si>
  <si>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</si>
  <si>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</si>
  <si>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</si>
  <si>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</si>
  <si>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</si>
  <si>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</si>
  <si>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</si>
  <si>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</si>
  <si>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</si>
  <si>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sterilnĂ­ 26621</t>
  </si>
  <si>
    <t>Kompresa NT 10 x 20 cm/5 ks sterilní 26621</t>
  </si>
  <si>
    <t>ZA643</t>
  </si>
  <si>
    <t>Kompresa vliwasoft 10 x 20 nesterilní á 100 ks 12070</t>
  </si>
  <si>
    <t>ZD482</t>
  </si>
  <si>
    <t>KrytĂ­ filmovĂ© transparentnĂ­ Opsite spray 240 ml bal. Ăˇ 12 ks 66004980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</si>
  <si>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</si>
  <si>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</si>
  <si>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</si>
  <si>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</si>
  <si>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</si>
  <si>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</si>
  <si>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</si>
  <si>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</si>
  <si>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</si>
  <si>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</si>
  <si>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</si>
  <si>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</si>
  <si>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</si>
  <si>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</si>
  <si>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</si>
  <si>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</si>
  <si>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</si>
  <si>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</si>
  <si>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</si>
  <si>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</si>
  <si>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</si>
  <si>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</si>
  <si>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</si>
  <si>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micropore 2,50 cm x 9,10 m 840W-1</t>
  </si>
  <si>
    <t>Náplast transparentní Airoplast cívka 2,5 cm x 9,14 m (náhrada za transpore) P-AIRO2591</t>
  </si>
  <si>
    <t>ZN477</t>
  </si>
  <si>
    <t>Obinadlo elastickĂ© universal 12 cm x 5 m 1323100314</t>
  </si>
  <si>
    <t>Obinadlo elastické universal 12 cm x 5 m 1323100314</t>
  </si>
  <si>
    <t>ZF716</t>
  </si>
  <si>
    <t>Obinadlo fixaÄŤnĂ­ peha-haft 6cm Ăˇ 20 m 9324471</t>
  </si>
  <si>
    <t>Obinadlo fixační peha-haft 6cm á 20 m 9324471</t>
  </si>
  <si>
    <t>ZN321</t>
  </si>
  <si>
    <t>Obvaz elastickĂ˝ sĂ­ĹĄovĂ˝ CareFix Head velikost L bal. Ăˇ 10 ks 0170 L</t>
  </si>
  <si>
    <t>ZP212</t>
  </si>
  <si>
    <t>Obvaz elastickĂ˝ sĂ­ĹĄovĂ˝ pruban Tg-fix vel. C paĹľe, noha, loket 25 m 24252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</si>
  <si>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</si>
  <si>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</si>
  <si>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</si>
  <si>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</si>
  <si>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</si>
  <si>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</si>
  <si>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</si>
  <si>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</si>
  <si>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</si>
  <si>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ZA443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</si>
  <si>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</si>
  <si>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</si>
  <si>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</si>
  <si>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</si>
  <si>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</si>
  <si>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</si>
  <si>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</si>
  <si>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</si>
  <si>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</si>
  <si>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</si>
  <si>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</si>
  <si>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</si>
  <si>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</si>
  <si>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</si>
  <si>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</si>
  <si>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</si>
  <si>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</si>
  <si>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</si>
  <si>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</si>
  <si>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</si>
  <si>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</si>
  <si>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</si>
  <si>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</si>
  <si>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</si>
  <si>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</si>
  <si>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</si>
  <si>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</si>
  <si>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</si>
  <si>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</si>
  <si>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</si>
  <si>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</si>
  <si>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</si>
  <si>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</si>
  <si>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</si>
  <si>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</si>
  <si>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Katetr močový foley CH14 180605-000140</t>
  </si>
  <si>
    <t>Katetr močový foley CH16 180605-000160</t>
  </si>
  <si>
    <t>Katetr močový nelaton 14CH Silasil balónkový 28 dní bal. á 10 ks 186005-000140</t>
  </si>
  <si>
    <t>ZO372</t>
  </si>
  <si>
    <t>Konektor bezjehlovĂ˝ OptiSyte JIM:JSM4001</t>
  </si>
  <si>
    <t>Konektor bezjehlový OptiSyte JIM:JSM4001</t>
  </si>
  <si>
    <t>ZN692</t>
  </si>
  <si>
    <t>Lanceta Solace modrá bezpečnostní 26G/1,8 mm bal. á 100 ks NT-PA26-100</t>
  </si>
  <si>
    <t>Lanceta Solace modrĂˇ bezpeÄŤnostnĂ­ 26G/1,8 mm bal. Ăˇ 100 ks NT-PA26-100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</si>
  <si>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</si>
  <si>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</si>
  <si>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</si>
  <si>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</si>
  <si>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</si>
  <si>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</si>
  <si>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</si>
  <si>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</si>
  <si>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</si>
  <si>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</si>
  <si>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ZL105</t>
  </si>
  <si>
    <t>Nástavec pro odběr moče ke zkumavce vacuete 450251</t>
  </si>
  <si>
    <t>ZQ140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</si>
  <si>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</si>
  <si>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</si>
  <si>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</si>
  <si>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</si>
  <si>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</si>
  <si>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ZR154</t>
  </si>
  <si>
    <t>Podložka antidekubitní polštář žebrový 100 x 50 Viktorie 15A 210-V15Aoc-V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</si>
  <si>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</si>
  <si>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</si>
  <si>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</si>
  <si>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</si>
  <si>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</si>
  <si>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</si>
  <si>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</si>
  <si>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</si>
  <si>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ZQ968</t>
  </si>
  <si>
    <t>Sáček močový s křížovou výpustí 2000 ml s hadičkou 150 cm bal. á 100 ks ZARWMD2000-150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</si>
  <si>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</si>
  <si>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</si>
  <si>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</si>
  <si>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</si>
  <si>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</si>
  <si>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</si>
  <si>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</si>
  <si>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</si>
  <si>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</si>
  <si>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</si>
  <si>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</si>
  <si>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</si>
  <si>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</si>
  <si>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</si>
  <si>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</si>
  <si>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</si>
  <si>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</si>
  <si>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</si>
  <si>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</si>
  <si>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</si>
  <si>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</si>
  <si>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</si>
  <si>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</si>
  <si>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</si>
  <si>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</si>
  <si>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ZR290</t>
  </si>
  <si>
    <t>Tyčinka vatová zvlhčující na hygienu dutiny ústní 10 cm dlouhá bal. á 75 ks 32.000.00.020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</si>
  <si>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</si>
  <si>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</si>
  <si>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</si>
  <si>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</si>
  <si>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</si>
  <si>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</si>
  <si>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</si>
  <si>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</si>
  <si>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ZB777</t>
  </si>
  <si>
    <t>Zkumavka ÄŤervenĂˇ 3,5 ml gel 454071</t>
  </si>
  <si>
    <t>ZB762</t>
  </si>
  <si>
    <t>Zkumavka ÄŤervenĂˇ 6 ml 456092</t>
  </si>
  <si>
    <t>Zkumavka červená 3,5 ml gel 454071</t>
  </si>
  <si>
    <t>Zkumavka červená 6 ml 456092</t>
  </si>
  <si>
    <t>ZI167</t>
  </si>
  <si>
    <t>Zkumavka EmptyTube bĂ­lĂˇ ostatnĂ­ tekutĂ© vzorky PFPM913S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</si>
  <si>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</si>
  <si>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</si>
  <si>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</si>
  <si>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</si>
  <si>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</si>
  <si>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</si>
  <si>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</si>
  <si>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</si>
  <si>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</si>
  <si>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</si>
  <si>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</si>
  <si>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</si>
  <si>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</si>
  <si>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</si>
  <si>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</si>
  <si>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</si>
  <si>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</si>
  <si>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</si>
  <si>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</si>
  <si>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</si>
  <si>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</si>
  <si>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</si>
  <si>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</si>
  <si>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</si>
  <si>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</si>
  <si>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</si>
  <si>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</si>
  <si>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</si>
  <si>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Jehla injekční 0,9 x 70 mm žlutá 4665791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</si>
  <si>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</si>
  <si>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</si>
  <si>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</si>
  <si>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</si>
  <si>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</si>
  <si>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</si>
  <si>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</si>
  <si>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</si>
  <si>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</si>
  <si>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ZN130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</si>
  <si>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</si>
  <si>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</si>
  <si>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</si>
  <si>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</si>
  <si>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</si>
  <si>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</si>
  <si>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</si>
  <si>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</si>
  <si>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</si>
  <si>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</si>
  <si>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</si>
  <si>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ZC698</t>
  </si>
  <si>
    <t>Maska kyslĂ­kovĂˇ + hadiÄŤka pro dosp.(1105000) 1135015</t>
  </si>
  <si>
    <t>Maska kyslíková + hadička pro dosp.(1105000) 1135015</t>
  </si>
  <si>
    <t>ZD668</t>
  </si>
  <si>
    <t>Kompresa gĂˇza 10 x 10 cm/5 ks sterilnĂ­ 1325019275</t>
  </si>
  <si>
    <t>Kompresa gáza 10 x 10 cm/5 ks sterilní 1325019275</t>
  </si>
  <si>
    <t>ZK087</t>
  </si>
  <si>
    <t>Krém cavilon ochranný bariérový á 28 g bal. á 12 ks 3391E</t>
  </si>
  <si>
    <t>ZN814</t>
  </si>
  <si>
    <t>KrytĂ­ gelovĂ© na rĂˇny ActiMaris bal. Ăˇ 20g 3097749</t>
  </si>
  <si>
    <t>ZK404</t>
  </si>
  <si>
    <t>KrytĂ­ prontosan roztok 350 ml 400416</t>
  </si>
  <si>
    <t>Krytí gelové na rány ActiMaris bal. á 20g 3097749</t>
  </si>
  <si>
    <t>ZA547</t>
  </si>
  <si>
    <t>Krytí inadine nepřilnavé 9,5 x 9,5 cm 1/10 SYS01512EE</t>
  </si>
  <si>
    <t>ZN815</t>
  </si>
  <si>
    <t>Krytí roztok k čištění a hojenní ran ActiMaris Forte 300 ml 3098077</t>
  </si>
  <si>
    <t>ZA471</t>
  </si>
  <si>
    <t>NĂˇplast curaplast poinjekÄŤnĂ­ bal. Ăˇ 250 ks 30625</t>
  </si>
  <si>
    <t>ZI558</t>
  </si>
  <si>
    <t>NĂˇplast curapor   7 x   5 cm 32912  (22120,  nĂˇhrada za cosmopor )</t>
  </si>
  <si>
    <t>Náplast curaplast poinjekční bal. á 250 ks 30625</t>
  </si>
  <si>
    <t>Náplast curapor   7 x   5 cm 32912  (22120,  náhrada za cosmopor )</t>
  </si>
  <si>
    <t>ZN476</t>
  </si>
  <si>
    <t>Obinadlo elastickĂ© universal 15 cm x 5 m 1323100315</t>
  </si>
  <si>
    <t>Obinadlo elastické universal 15 cm x 5 m 1323100315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</si>
  <si>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</si>
  <si>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</si>
  <si>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</si>
  <si>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ZB844</t>
  </si>
  <si>
    <t>Esmarch - pryžové obinadlo 60 x 1250 KVS 06125</t>
  </si>
  <si>
    <t>ZB889</t>
  </si>
  <si>
    <t>Filtr injekÄŤnĂ­ kapalinovĂ˝ 0,2ul RowePhil 25, plocha 4 cm2  A-6332</t>
  </si>
  <si>
    <t>ZA738</t>
  </si>
  <si>
    <t>Filtr mini spike zelený 4550242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</si>
  <si>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</si>
  <si>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</si>
  <si>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</si>
  <si>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</si>
  <si>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Kanyla introcan safety 3 růžová 20G bal. á 50 ks 4251130-01</t>
  </si>
  <si>
    <t>ZN410</t>
  </si>
  <si>
    <t>Katetr moÄŤovĂ˝ nelaton 16CH Silasil balĂłnkovĂ˝ 28 dnĂ­ bal. Ăˇ 10 ks 186005-000160</t>
  </si>
  <si>
    <t>ZD815</t>
  </si>
  <si>
    <t>Manžeta TK k tonometru KVS LD7 + k monitoru Philips dospělá 14 x 50 cm KVS M1 5ZOM</t>
  </si>
  <si>
    <t>ZA896</t>
  </si>
  <si>
    <t>NĹŻĹľ na stehy sterilnĂ­ dlouhĂ˝ bal. Ăˇ 100 ks 11.000.00.020</t>
  </si>
  <si>
    <t>Nůž na stehy sterilní dlouhý bal. á 100 ks 11.000.00.020</t>
  </si>
  <si>
    <t>ZH423</t>
  </si>
  <si>
    <t>Podložka antidekubitní pod patu 22 x 22 x 22 cm Sláva PP pro dospělé 210-SPPA-V</t>
  </si>
  <si>
    <t>Rourka rektĂˇlnĂ­ CH18 dĂ©lka 40 cm 19-18.100</t>
  </si>
  <si>
    <t>SĂˇÄŤek moÄŤovĂ˝ s kĹ™Ă­Ĺľovou vĂ˝pustĂ­ 2000 ml s hadiÄŤkou 150 cm bal. Ăˇ 100 ks ZARWMD2000-150</t>
  </si>
  <si>
    <t>ZA688</t>
  </si>
  <si>
    <t>Sáček močový s hodinovou diurézou curity 400, 2000 ml, hadička 150 cm 8150</t>
  </si>
  <si>
    <t>ZB488</t>
  </si>
  <si>
    <t>Sprej cavilon 28 ml bal. Ăˇ 12 ks 3346E</t>
  </si>
  <si>
    <t>ZR396</t>
  </si>
  <si>
    <t>StĹ™Ă­kaÄŤka injekÄŤnĂ­ 2-dĂ­lnĂˇ 5 ml L DISCARDIT LE 309050</t>
  </si>
  <si>
    <t>ZQ040</t>
  </si>
  <si>
    <t>StĹ™Ă­kaÄŤka inzulĂ­novĂˇ 1 ml s jehlou 29 G bal. Ăˇ 100 ks IS1029G</t>
  </si>
  <si>
    <t>Stříkačka inzulínová 1 ml s jehlou 29 G bal. á 100 ks IS1029G</t>
  </si>
  <si>
    <t>ZA791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</si>
  <si>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</si>
  <si>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</si>
  <si>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</si>
  <si>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ZB774</t>
  </si>
  <si>
    <t>Zkumavka ÄŤervenĂˇ 5 ml gel 456071</t>
  </si>
  <si>
    <t>Zkumavka červená 5 ml gel 456071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</si>
  <si>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</si>
  <si>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</si>
  <si>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</si>
  <si>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Zkumavka s mediem+ flovakovanĂ˝ tampon eSwab rĹŻĹľovĂ˝ nos,krk,vagina,koneÄŤnĂ­k,rĂˇny,fekĂˇlnĂ­ vzo) 490CE.A</t>
  </si>
  <si>
    <t>ZA835</t>
  </si>
  <si>
    <t>Jehla injekční 0,6 x 25 mm modrá 4657667</t>
  </si>
  <si>
    <t>ZB352</t>
  </si>
  <si>
    <t>Jehla spinální spinocan 19 G x 88 mm sloní kost bal. á 25 ks 4501195</t>
  </si>
  <si>
    <t>ZB767</t>
  </si>
  <si>
    <t>Jehla vakuová 226/38 mm černá 450075</t>
  </si>
  <si>
    <t>ZN126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</si>
  <si>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</si>
  <si>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</si>
  <si>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</si>
  <si>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</si>
  <si>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kyslĂ­kovĂˇ dospÄ›lĂˇ s hadiÄŤkou a nosnĂ­ svorkou (OS/100) H-103013</t>
  </si>
  <si>
    <t>Maska kyslíková dospělá s hadičkou a nosní svorkou (OS/100) H-103013</t>
  </si>
  <si>
    <t>ZA464</t>
  </si>
  <si>
    <t>Kompresa NT 10 x 10 cm/2 ks sterilní 26520</t>
  </si>
  <si>
    <t>ZA463</t>
  </si>
  <si>
    <t>Kompresa NT 10 x 20 cm/2 ks sterilní 26620</t>
  </si>
  <si>
    <t>ZN366</t>
  </si>
  <si>
    <t>Náplast poinjekční elastická tkaná jednotl. baleno 19 mm x 72 mm P-CURE1972ELAST</t>
  </si>
  <si>
    <t>Náplast transpore bílá 2,50 cm x 9,14 m bal. á 12 ks 1534-1</t>
  </si>
  <si>
    <t>ZA329</t>
  </si>
  <si>
    <t>Obinadlo fixa crep   6 cm x 4 m 1323100102</t>
  </si>
  <si>
    <t>ZA897</t>
  </si>
  <si>
    <t>Nůž na stehy sterilní  krátký bal. á 100 ks 11.000.00.010</t>
  </si>
  <si>
    <t>Jehla vakuovĂˇ 216/38 mm zelenĂˇ 450076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</si>
  <si>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</si>
  <si>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</si>
  <si>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</si>
  <si>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</si>
  <si>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</si>
  <si>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</si>
  <si>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</si>
  <si>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</si>
  <si>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ZC081</t>
  </si>
  <si>
    <t>Močoměr bez teploměru 710363</t>
  </si>
  <si>
    <t>ZL978</t>
  </si>
  <si>
    <t>Kanystr renasys GO 300 ml pro podtlakovou terapii 66800914</t>
  </si>
  <si>
    <t>ZL977</t>
  </si>
  <si>
    <t>Kanystr renasys GO 750 ml pro podtlakovou terapii 66800916</t>
  </si>
  <si>
    <t>Kompresa AB 10 x 20 cm/1 ks sterilnĂ­ NT savĂˇ (1230114021) 1327114021</t>
  </si>
  <si>
    <t>Kompresa vliwasoft 10 x 20 nesterilnĂ­ Ăˇ 100 ks 12070</t>
  </si>
  <si>
    <t>KrĂ©m cavilon ochrannĂ˝ bariĂ©rovĂ˝ Ăˇ 28 g bal. Ăˇ 12 ks 3391E</t>
  </si>
  <si>
    <t>KrytĂ­ inadine nepĹ™ilnavĂ© 5,0 x 5,0 cm 1/10 SYS01481EE</t>
  </si>
  <si>
    <t>KrytĂ­ mastnĂ˝ tyl grassolind 7,5 x 10 cm bal. Ăˇ 10 ks 499313</t>
  </si>
  <si>
    <t>ZK646</t>
  </si>
  <si>
    <t>KrytĂ­ tegaderm CHG 8,5 cm x 11,5 cm na CĹ˝K-antibakt. bal. Ăˇ 25 ks 1657R</t>
  </si>
  <si>
    <t>ZA798</t>
  </si>
  <si>
    <t>Krytí hemostatické traumacel P 2g ks bal. á 5 ks zásyp 10120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</si>
  <si>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</si>
  <si>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</si>
  <si>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</si>
  <si>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</si>
  <si>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</si>
  <si>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</si>
  <si>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</si>
  <si>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</si>
  <si>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ZE894</t>
  </si>
  <si>
    <t>Krytí mepilex transfer Ag 7,5 x 8,5 cm bal. á 10 ks 394000</t>
  </si>
  <si>
    <t>Krytí tegaderm CHG 8,5 cm x 11,5 cm na CŽK-antibakt. bal. á 25 ks 1657R</t>
  </si>
  <si>
    <t>ZA418</t>
  </si>
  <si>
    <t>NĂˇplast metaline pod TS 8 x 9 cm 23094</t>
  </si>
  <si>
    <t>ZA542</t>
  </si>
  <si>
    <t>NĂˇplast wet pruf voduvzd. 1,25 cm x 9,14 m bal. Ăˇ 24 ks K00-3063C</t>
  </si>
  <si>
    <t>ZI602</t>
  </si>
  <si>
    <t>Náplast curapor 10 x 34 cm 32918 ( náhrada za cosmopor )</t>
  </si>
  <si>
    <t>Náplast metaline pod TS 8 x 9 cm 23094</t>
  </si>
  <si>
    <t>ZN475</t>
  </si>
  <si>
    <t>Obinadlo elastické universal   8 cm x 5 m 1323100312</t>
  </si>
  <si>
    <t>ZA425</t>
  </si>
  <si>
    <t>Obinadlo hydrofilnĂ­ 10 cm x   5 m 13007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</si>
  <si>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</si>
  <si>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</si>
  <si>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</si>
  <si>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</si>
  <si>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</si>
  <si>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</si>
  <si>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</si>
  <si>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</si>
  <si>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elastickĂ˝ sĂ­ĹĄovĂ˝ CareFix Head velikost XL bal. Ăˇ 10 ks 0170 XL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</si>
  <si>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</si>
  <si>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</si>
  <si>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</si>
  <si>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</si>
  <si>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</si>
  <si>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ZA577</t>
  </si>
  <si>
    <t>Set rouĹˇkovacĂ­ Certofix pro CVC bal Ăˇ 10 ks 291832</t>
  </si>
  <si>
    <t>ZA598</t>
  </si>
  <si>
    <t>Set sterilnĂ­ pro ĹľilnĂ­ katetrizaci Mediset bal. 15 ks 4552722</t>
  </si>
  <si>
    <t>Set sterilnĂ­ pro pĹ™evaz rĂˇny Mediset bal. 75 ks 4706321</t>
  </si>
  <si>
    <t>ZD159</t>
  </si>
  <si>
    <t>Sprej linovera 30 ml 468156</t>
  </si>
  <si>
    <t>Sprej linovera 30 ml prevence dekubitu 468156</t>
  </si>
  <si>
    <t>ZA599</t>
  </si>
  <si>
    <t>Steh nĂˇplasĹĄovĂ˝ Steri-strip 6 x 75 mm bal. Ăˇ 50 ks elast. E4541</t>
  </si>
  <si>
    <t>ZA615</t>
  </si>
  <si>
    <t>TampĂłn cavilon 1 ml bal. Ăˇ 25 ks 3343E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</si>
  <si>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</si>
  <si>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</si>
  <si>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</si>
  <si>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</si>
  <si>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</si>
  <si>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</si>
  <si>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</si>
  <si>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</si>
  <si>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</si>
  <si>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ZB772</t>
  </si>
  <si>
    <t>AdaptĂ©r pĹ™echodka luer 450070</t>
  </si>
  <si>
    <t>ZJ117</t>
  </si>
  <si>
    <t>Adaptér jednorázový k senzoru CO2 á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</si>
  <si>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</si>
  <si>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</si>
  <si>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</si>
  <si>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</si>
  <si>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</si>
  <si>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</si>
  <si>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</si>
  <si>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</si>
  <si>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Čidlo saturační na čelo oxi-max bal. á 24 ks od 10 kg MAX-FAST-I</t>
  </si>
  <si>
    <t>ZB424</t>
  </si>
  <si>
    <t>Elektroda EKG H34SG 31.1946.21</t>
  </si>
  <si>
    <t>ZB295</t>
  </si>
  <si>
    <t>Filtr iso-gard hepa ÄŤistĂ˝ bal. Ăˇ 20 ks 28012</t>
  </si>
  <si>
    <t>Filtr iso-gard hepa čistý bal. á 20 ks 28012</t>
  </si>
  <si>
    <t>ZA737</t>
  </si>
  <si>
    <t>Filtr mini spike modrĂ˝ 4550234</t>
  </si>
  <si>
    <t>Filtr mini spike modrý 4550234</t>
  </si>
  <si>
    <t>ZD454</t>
  </si>
  <si>
    <t>Filtr pro dospÄ›lĂ© s HME a portem bal. Ăˇ 50 ks 038-41-355</t>
  </si>
  <si>
    <t>Filtr pro dospělé s HME a portem 038-41-355</t>
  </si>
  <si>
    <t>ZB340</t>
  </si>
  <si>
    <t>HadiÄŤka kyslĂ­kovĂˇ bal. Ăˇ 50 ks 41113</t>
  </si>
  <si>
    <t>ZB816</t>
  </si>
  <si>
    <t>HadiÄŤka spojovacĂ­ perfusor 150 cm ÄŤernĂˇ bal. Ăˇ 100 ks 8722919</t>
  </si>
  <si>
    <t>Hadička kyslíková bal. á 50 ks 41113</t>
  </si>
  <si>
    <t>ZQ251</t>
  </si>
  <si>
    <t>Hadička spojovací HS 1,8 x 1800 mm UNIV DEPH free 2201 180ND</t>
  </si>
  <si>
    <t>ZQ250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</si>
  <si>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</si>
  <si>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</si>
  <si>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</si>
  <si>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</si>
  <si>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</si>
  <si>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ZD261</t>
  </si>
  <si>
    <t>Kanyla ET 7,0 s manĹľetou bal. Ăˇ 20 ks 100/199/070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</si>
  <si>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</si>
  <si>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</si>
  <si>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</si>
  <si>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</si>
  <si>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</si>
  <si>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</si>
  <si>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ZA279</t>
  </si>
  <si>
    <t>Kanyla TS 7,0 s manĹľetou 100/800/070</t>
  </si>
  <si>
    <t>ZB105</t>
  </si>
  <si>
    <t>Kanyla TS 7,5 s manĹľetou 100/800/075</t>
  </si>
  <si>
    <t>Kanyla TS 7,5 s manžetou 100/800/075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</si>
  <si>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</si>
  <si>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</si>
  <si>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</si>
  <si>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</si>
  <si>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</si>
  <si>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</si>
  <si>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</si>
  <si>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</si>
  <si>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</si>
  <si>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</si>
  <si>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</si>
  <si>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šroubový sterilní uzávěr 2680/EST/SG</t>
  </si>
  <si>
    <t>ZB103</t>
  </si>
  <si>
    <t>Láhev k odsávačce flovac 2l hadice 1,8 m 000-036-021</t>
  </si>
  <si>
    <t>ZA728</t>
  </si>
  <si>
    <t>Lopatka ĂşstnĂ­ dĹ™evÄ›nĂˇ lĂ©kaĹ™skĂˇ nesterilnĂ­ bal. Ăˇ 100 ks 1320100655</t>
  </si>
  <si>
    <t>ZB793</t>
  </si>
  <si>
    <t>Lžíce laryngoskopická 3 bal. á 10 ks DS.2940.150.20</t>
  </si>
  <si>
    <t>ZJ266</t>
  </si>
  <si>
    <t>ManĹľeta TK k monitoru Datex dvouhadiÄŤkovĂˇ NIBP 25-35 cm dospÄ›lĂˇ U1880ND (Y0004B)</t>
  </si>
  <si>
    <t>ZJ265</t>
  </si>
  <si>
    <t>ManĹľeta TK k monitoru Datex dvouhadiÄŤkovĂˇ NIBP 27,5-36,5 cm extra dlouhĂˇ U1886ND</t>
  </si>
  <si>
    <t>ZJ264</t>
  </si>
  <si>
    <t>ManĹľeta TK k monitoru Datex dvouhadiÄŤkovĂˇ NIBP 33-47 cm dospÄ›lĂˇ velkĂˇ U1889ND, U1869ND</t>
  </si>
  <si>
    <t>ZF668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</si>
  <si>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</si>
  <si>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</si>
  <si>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</si>
  <si>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</si>
  <si>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</si>
  <si>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</si>
  <si>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</si>
  <si>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ZF192</t>
  </si>
  <si>
    <t>NĂˇdoba na kontaminovanĂ˝ odpad 4 l 15-0004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</si>
  <si>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</si>
  <si>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</si>
  <si>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</si>
  <si>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</si>
  <si>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</si>
  <si>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</si>
  <si>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</si>
  <si>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</si>
  <si>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</si>
  <si>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</si>
  <si>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</si>
  <si>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</si>
  <si>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Roztok Accu-Check Performa IntÂ´l Controls 1+2 level 04861736001</t>
  </si>
  <si>
    <t>ZQ252</t>
  </si>
  <si>
    <t>SĂˇÄŤek moÄŤovĂ˝ s hodinovou diurĂ©zou urine meter 500 ml, 2000 ml, hadiÄŤka 150 cm V2 bal. Ăˇ 20 ks S-1227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</si>
  <si>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</si>
  <si>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</si>
  <si>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</si>
  <si>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</si>
  <si>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</si>
  <si>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</si>
  <si>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</si>
  <si>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</si>
  <si>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</si>
  <si>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</si>
  <si>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</si>
  <si>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</si>
  <si>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</si>
  <si>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</si>
  <si>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ZD458</t>
  </si>
  <si>
    <t>Spojka vrapovaná roztaž.rovná 15F bal. á 50 ks 038-61-311</t>
  </si>
  <si>
    <t>ZB798</t>
  </si>
  <si>
    <t>StĹ™Ă­kaÄŤka injekÄŤnĂ­ 2-dĂ­lnĂˇ 20 ml LL Inject Solo 4606736V</t>
  </si>
  <si>
    <t>ZO543</t>
  </si>
  <si>
    <t>StĹ™Ă­kaÄŤka injekÄŤnĂ­ pĹ™edplnÄ›nĂˇ 0,9% NaCl 10 ml BD PosiFlush SP EMA bal. Ăˇ 30 ks 306585</t>
  </si>
  <si>
    <t>ZA749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</si>
  <si>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</si>
  <si>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</si>
  <si>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</si>
  <si>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</si>
  <si>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</si>
  <si>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</si>
  <si>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</si>
  <si>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</si>
  <si>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</si>
  <si>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</si>
  <si>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</si>
  <si>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</si>
  <si>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</si>
  <si>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</si>
  <si>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</si>
  <si>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</si>
  <si>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</si>
  <si>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ZB941</t>
  </si>
  <si>
    <t>SystĂ©m odsĂˇvacĂ­ uzavĹ™enĂ˝ TC CH14 wet pack 30,5 cm / 72 h T adaptĂ©r (22701356-5) 1356-5</t>
  </si>
  <si>
    <t>ZC177</t>
  </si>
  <si>
    <t>SystĂ©m odsĂˇvacĂ­ uzavĹ™enĂ˝ TC CH14 wet pack 54 cm / 72 h 2276-5</t>
  </si>
  <si>
    <t>Systém hrudní drenáže atrium 1 cestný 3600-100</t>
  </si>
  <si>
    <t>Systém odsávací uzavřený pro endotracheální odsávání 72 hod 14F x 54 cm bal. á 15 ks 3720001-F14</t>
  </si>
  <si>
    <t>Systém odsávací uzavřený pro tracheostomické odsávání 72 hod 14F x 30,5 cm bal. á 15 ks 3720006-F14</t>
  </si>
  <si>
    <t>Systém odsávací uzavřený TC CH14 wet pack 54 cm / 72 h 2276-5</t>
  </si>
  <si>
    <t>ZB006</t>
  </si>
  <si>
    <t>Teploměr digitální thermoval basic 9250391 - dlouhodobý výpadek srpen 2019</t>
  </si>
  <si>
    <t>ZB801</t>
  </si>
  <si>
    <t>Transofix krĂˇtkĂ˝ trn Ăˇ 50 ks 4090500</t>
  </si>
  <si>
    <t>Transofix krátký trn á 50 ks 4090500</t>
  </si>
  <si>
    <t>ZH093</t>
  </si>
  <si>
    <t>Trokar hrudnĂ­ Argyle Ch12/23 cm bal. Ăˇ 10 ks 8888561027</t>
  </si>
  <si>
    <t>ZB298</t>
  </si>
  <si>
    <t>Trokar hrudnĂ­ Argyle Ch16/25 cm bal. Ăˇ 10 ks 8888561035</t>
  </si>
  <si>
    <t>TyÄŤinka vatovĂˇ zvlhÄŤujĂ­cĂ­ na hygienu dutiny ĂşstnĂ­ 10 cm dlouhĂˇ bal. Ăˇ 75 ks 32.000.00.020</t>
  </si>
  <si>
    <t>ZB525</t>
  </si>
  <si>
    <t>Zavaděč ETK 10F bal. á 25 ks 5-15103</t>
  </si>
  <si>
    <t>ZB759</t>
  </si>
  <si>
    <t>Zkumavka červená 8 ml gel 455071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</si>
  <si>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</si>
  <si>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</si>
  <si>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</si>
  <si>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</si>
  <si>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</si>
  <si>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ZC499</t>
  </si>
  <si>
    <t>Souprave nebulizaÄŤnĂ­ otevĹ™enĂˇ (2505000/L) 2605000</t>
  </si>
  <si>
    <t>Jehla spinĂˇlnĂ­ spinocan 19 G x 88 mm slonĂ­ kost bal. Ăˇ 25 ks 4501195</t>
  </si>
  <si>
    <t>Jehla vakuovĂˇ 226/38 mm ÄŤernĂˇ 450075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</si>
  <si>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</si>
  <si>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</si>
  <si>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</si>
  <si>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</si>
  <si>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</si>
  <si>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</si>
  <si>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</si>
  <si>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Rukavice vyĹˇetĹ™ovacĂ­ nitril basic bez pudru modrĂ© S bal. Ăˇ 200 ks 44750</t>
  </si>
  <si>
    <t>ZP950</t>
  </si>
  <si>
    <t>Rukavice vyšetřovací nitril basic bez pudru modré XS bal. á 200 ks 44749</t>
  </si>
  <si>
    <t>50115068</t>
  </si>
  <si>
    <t>ZPr - čidla ICP (Z522)</t>
  </si>
  <si>
    <t>ZB802</t>
  </si>
  <si>
    <t>Čidlo ICP neurovent PTO 5F multiparametrové 095008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</si>
  <si>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</si>
  <si>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</si>
  <si>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</si>
  <si>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</si>
  <si>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</si>
  <si>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</si>
  <si>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</si>
  <si>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</si>
  <si>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</si>
  <si>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</si>
  <si>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KD601</t>
  </si>
  <si>
    <t>katetr tiemann CH10 MPI:120010</t>
  </si>
  <si>
    <t>ZD403</t>
  </si>
  <si>
    <t>Hadice odsĂˇvacĂ­ 2 kohouty 8/10, dĂ©lka 270 cm Softub TA 8271</t>
  </si>
  <si>
    <t>Hadice odsávací 2 kohouty 8/10, délka 270 cm Softub TA 8271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</si>
  <si>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</si>
  <si>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</si>
  <si>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</si>
  <si>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ZN621</t>
  </si>
  <si>
    <t>Nos umělý s portem pro odsávání bal. á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</si>
  <si>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</si>
  <si>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</si>
  <si>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</si>
  <si>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</si>
  <si>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Okruh dýchací anesteziologický 1,6 m hadice 0,8 m, vak 2 l 038-01-110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</si>
  <si>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</si>
  <si>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</si>
  <si>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</si>
  <si>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</si>
  <si>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</si>
  <si>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</si>
  <si>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</si>
  <si>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</si>
  <si>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</si>
  <si>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</si>
  <si>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</si>
  <si>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kostnĂ­ho CPS 1006020600</t>
  </si>
  <si>
    <t>adapter na aplikaci cementu kostního CPS 1006020600</t>
  </si>
  <si>
    <t>KG910</t>
  </si>
  <si>
    <t>dlaha matrix midface 04.503.316</t>
  </si>
  <si>
    <t>KH165</t>
  </si>
  <si>
    <t>dlaha Matrix NEURO tvarovatelná  04.503.057</t>
  </si>
  <si>
    <t>dlaha Matrix NEURO tvarovatelnĂˇ  04.503.057</t>
  </si>
  <si>
    <t>KG897</t>
  </si>
  <si>
    <t>dlaha RapidSorb 851.002.01S</t>
  </si>
  <si>
    <t>KE856</t>
  </si>
  <si>
    <t>dlaha vectra 04.613.016</t>
  </si>
  <si>
    <t>KE858</t>
  </si>
  <si>
    <t>dlaha vectra 04.613.020</t>
  </si>
  <si>
    <t>KE863</t>
  </si>
  <si>
    <t>dlaha vectra 04.613.132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</si>
  <si>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</si>
  <si>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</si>
  <si>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</si>
  <si>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</si>
  <si>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KJ062</t>
  </si>
  <si>
    <t>implantĂˇt  spinĂˇlnĂ­ nĂˇhrada meziobratlovĂˇ klec ALIF titanovĂˇ fusion cage 25 x 30 x 19 mm 100304000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</si>
  <si>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</si>
  <si>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</si>
  <si>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</si>
  <si>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</si>
  <si>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</si>
  <si>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</si>
  <si>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</si>
  <si>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</si>
  <si>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</si>
  <si>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</si>
  <si>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</si>
  <si>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</si>
  <si>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</si>
  <si>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</si>
  <si>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</si>
  <si>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</si>
  <si>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ZQ465</t>
  </si>
  <si>
    <t>ImplantĂˇt maxillofaciĂˇlnĂ­ CMF dlaha rovnĂˇ 16 otvorĹŻ, pr. otvoru 1,5 mm 01-7066</t>
  </si>
  <si>
    <t>ZQ466</t>
  </si>
  <si>
    <t>ImplantĂˇt maxillofaciĂˇlnĂ­ CMF Ĺˇroub samoĹ™eznĂ˝ 1,5 mm x 4,0 mm 95-6104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</si>
  <si>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</si>
  <si>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</si>
  <si>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</si>
  <si>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</si>
  <si>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</si>
  <si>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</si>
  <si>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</si>
  <si>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</si>
  <si>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</si>
  <si>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</si>
  <si>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</si>
  <si>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</si>
  <si>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</si>
  <si>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</si>
  <si>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KK485</t>
  </si>
  <si>
    <t>implantĂˇt spinĂˇlnĂ­ CASPAR dlaha krÄŤnĂ­ HWS 30 mm FG430T</t>
  </si>
  <si>
    <t>KG645</t>
  </si>
  <si>
    <t>implantĂˇt spinĂˇlnĂ­ CASPAR Dlaha krÄŤnĂ­ HWS 42 mm FG442T</t>
  </si>
  <si>
    <t>KL689</t>
  </si>
  <si>
    <t>implantĂˇt spinĂˇlnĂ­ CASPAR dlaha krÄŤnĂ­ HWS 72 mm FG472T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</si>
  <si>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</si>
  <si>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</si>
  <si>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</si>
  <si>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</si>
  <si>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</si>
  <si>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</si>
  <si>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</si>
  <si>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</si>
  <si>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</si>
  <si>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</si>
  <si>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</si>
  <si>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</si>
  <si>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</si>
  <si>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</si>
  <si>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</si>
  <si>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</si>
  <si>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</si>
  <si>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</si>
  <si>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</si>
  <si>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</si>
  <si>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</si>
  <si>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</si>
  <si>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</si>
  <si>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</si>
  <si>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</si>
  <si>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</si>
  <si>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</si>
  <si>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</si>
  <si>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</si>
  <si>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</si>
  <si>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</si>
  <si>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</si>
  <si>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</si>
  <si>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</si>
  <si>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</si>
  <si>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</si>
  <si>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</si>
  <si>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</si>
  <si>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</si>
  <si>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</si>
  <si>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KK224</t>
  </si>
  <si>
    <t>implantĂˇt spinĂˇlnĂ­ fixaÄŤnĂ­ systĂ©m Venus Ĺˇroub zajiĹˇĹĄovacĂ­ pro konektor pĹ™Ă­ÄŤnĂ˝ VL-PMS</t>
  </si>
  <si>
    <t>KG649</t>
  </si>
  <si>
    <t>implantĂˇt spinĂˇlnĂ­ Ĺˇroub bikortikĂˇlnĂ­ 3,5 x 14 mm systĂ©m Caspar krÄŤnĂ­ pĹ™ednĂ­ pĹ™Ă­stup LB454T</t>
  </si>
  <si>
    <t>KG648</t>
  </si>
  <si>
    <t>implantĂˇt spinĂˇlnĂ­ Ĺˇroub bikortikĂˇlnĂ­ 3,5 x 18 mm systĂ©m Caspar krÄŤnĂ­ pĹ™ednĂ­ pĹ™Ă­stup LB458T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</si>
  <si>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</si>
  <si>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</si>
  <si>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</si>
  <si>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</si>
  <si>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</si>
  <si>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</si>
  <si>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</si>
  <si>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</si>
  <si>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KL031</t>
  </si>
  <si>
    <t>implantĂˇt spinĂˇlnĂ­ Ĺˇroub bikortikĂˇlnĂ­ 3,5 x 26 mm systĂ©m Caspar krÄŤnĂ­ pĹ™ednĂ­ pĹ™Ă­stup LB466T</t>
  </si>
  <si>
    <t>KL593</t>
  </si>
  <si>
    <t>implantĂˇt spinĂˇlnĂ­ Ĺˇroub bikortikĂˇlnĂ­ 3,5 x 27 mm systĂ©m Caspar krÄŤnĂ­ pĹ™ednĂ­ pĹ™Ă­stup  LB467T</t>
  </si>
  <si>
    <t>KL135</t>
  </si>
  <si>
    <t>implantĂˇt spinĂˇlnĂ­ Ĺˇroub krÄŤnĂ­ reviznĂ­ 4,5 x 24 mm systĂ©m CASPAR krÄŤnĂ­ pĹ™ednĂ­ pĹ™Ă­stup LA024T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</si>
  <si>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</si>
  <si>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</si>
  <si>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</si>
  <si>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</si>
  <si>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</si>
  <si>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</si>
  <si>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</si>
  <si>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</si>
  <si>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KL037</t>
  </si>
  <si>
    <t>implantĂˇt spinĂˇlnĂ­ Ĺˇroub reviznĂ­ 4,5 x 23 mm systĂ©m CASPAR krÄŤnĂ­ pĹ™ednĂ­ pĹ™Ă­stup LA023T</t>
  </si>
  <si>
    <t>KL390</t>
  </si>
  <si>
    <t>implantĂˇt spinĂˇlnĂ­ Ĺˇroub unikortikĂˇlnĂ­ 4,0 x 28 mm systĂ©m CASPAR krÄŤnĂ­ pĹ™ednĂ­ pĹ™Ă­stup LB468T</t>
  </si>
  <si>
    <t>KJ241</t>
  </si>
  <si>
    <t>implantĂˇt spinĂˇlnĂ­ nĂˇhrada meziobratlovĂˇ klec PLIF fusion cage, expandibilnĂ­ 23 x 11 x 7 mm 100901700</t>
  </si>
  <si>
    <t>KK766</t>
  </si>
  <si>
    <t>implantĂˇt spinĂˇlnĂ­ nĂˇhrada meziobratlovĂˇ LUMIR boÄŤnĂ­ lumbĂˇlnĂ­ expandibilnĂ­ klec s dlahou 45 x 20 mm 12-16 mm 100906002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</si>
  <si>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</si>
  <si>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</si>
  <si>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</si>
  <si>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</si>
  <si>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</si>
  <si>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</si>
  <si>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</si>
  <si>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</si>
  <si>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</si>
  <si>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</si>
  <si>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</si>
  <si>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</si>
  <si>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ZM857</t>
  </si>
  <si>
    <t>ImplantĂˇt spinĂˇlnĂ­ sakroiliakĂˇlnĂ­ IFUSE MIS boÄŤnĂ­ pĹ™Ă­stup 7 x 35 mm 7035</t>
  </si>
  <si>
    <t>ZN997</t>
  </si>
  <si>
    <t>ImplantĂˇt spinĂˇlnĂ­ sakroiliakĂˇlnĂ­ IFUSE MIS boÄŤnĂ­ pĹ™Ă­stup 7 x 40 mm 7040</t>
  </si>
  <si>
    <t>ZN650</t>
  </si>
  <si>
    <t>ImplantĂˇt spinĂˇlnĂ­ sakroiliakĂˇlnĂ­ IFUSE MIS boÄŤnĂ­ pĹ™Ă­stup 7 x 45 mm 7045</t>
  </si>
  <si>
    <t>KL153</t>
  </si>
  <si>
    <t>implantĂˇt spinĂˇlnĂ­ Synapse fixaÄŤnĂ­ systĂ©m tyÄŤ prĹŻmÄ›r 3.5 mm dĂ©lka 120 mm titan vĂ­ceĂşÄŤelovĂ˝, krcÄŤnĂ­ zadnĂ­ pĹ™Ă­stup - vzorek 498.125-VZ</t>
  </si>
  <si>
    <t>KL191</t>
  </si>
  <si>
    <t>implantĂˇt spinĂˇlnĂ­ Synapse Ĺˇroub spongiĂłznĂ­ pr. 4,0 mm dĂ©lka 20 mm Titan 04.614.120</t>
  </si>
  <si>
    <t>KL055</t>
  </si>
  <si>
    <t>implantĂˇt spinĂˇlnĂ­ Synapse Ĺˇroub zajiĹˇĹĄovacĂ­ Titan 04.614.508</t>
  </si>
  <si>
    <t>KK264</t>
  </si>
  <si>
    <t>implantĂˇt spinĂˇlnĂ­ Usmart konektor pĹ™Ă­ÄŤnĂ˝ 5,5 mm 013801000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</si>
  <si>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</si>
  <si>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</si>
  <si>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</si>
  <si>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</si>
  <si>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</si>
  <si>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</si>
  <si>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</si>
  <si>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</si>
  <si>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</si>
  <si>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</si>
  <si>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</si>
  <si>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</si>
  <si>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</si>
  <si>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</si>
  <si>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</si>
  <si>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</si>
  <si>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</si>
  <si>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</si>
  <si>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</si>
  <si>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</si>
  <si>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</si>
  <si>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</si>
  <si>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</si>
  <si>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</si>
  <si>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</si>
  <si>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</si>
  <si>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</si>
  <si>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</si>
  <si>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</si>
  <si>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</si>
  <si>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</si>
  <si>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</si>
  <si>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</si>
  <si>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</si>
  <si>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</si>
  <si>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</si>
  <si>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</si>
  <si>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</si>
  <si>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</si>
  <si>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</si>
  <si>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</si>
  <si>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</si>
  <si>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</si>
  <si>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implantát  spinální náhrada meziobratlová klec ALIF titanová fusion cage 25 x 30 x 13,5 mm 100301000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</si>
  <si>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</si>
  <si>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</si>
  <si>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</si>
  <si>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</si>
  <si>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</si>
  <si>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implantát  spinální náhrada meziobratlová klec krční fusion cage klínová 12,5 x 15 x 5 mm 100103000</t>
  </si>
  <si>
    <t>implantát  spinální náhrada meziobratlová klec krční fusion cage klínová 12,5 x 15 x 6 mm 100105000</t>
  </si>
  <si>
    <t>implantát  spinální náhrada meziobratlová klec krční fusion cage klínová 12,5 x 15 x 6,5 mm 100106000</t>
  </si>
  <si>
    <t>implantát  spinální náhrada meziobratlová klec krční fusion cage klínová 12,5 x 15 x 7 mm 100117000</t>
  </si>
  <si>
    <t>implantát  spinální náhrada meziobratlová klec krční fusion cage klínová 12,5 x 15 x 8,5 mm 100118000</t>
  </si>
  <si>
    <t>implantát  spinální náhrada meziobratlová klec krční fusion cage oblouková 12,5 x 15 x 5 mm 100203000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</si>
  <si>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</si>
  <si>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</si>
  <si>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</si>
  <si>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Implantát maxillofaciální CMF dlaha rovná 16 otvorů, pr. otvoru 1,5 mm 01-7066</t>
  </si>
  <si>
    <t>Implantát maxillofaciální CMF šroub samořezný 1,5 mm x 4,0 mm 95-6104</t>
  </si>
  <si>
    <t>ZQ777</t>
  </si>
  <si>
    <t>Implantát maxillofaciální CMF šroub samořezný 1,65 mm x 5,0 mm 95-6105</t>
  </si>
  <si>
    <t>implantát spinální CASPAR dlaha krční 50 mm, fy. B/Braun FG450T</t>
  </si>
  <si>
    <t>implantát spinální CASPAR Dlaha krční HWS 24 mm FG424T</t>
  </si>
  <si>
    <t>implantát spinální CASPAR Dlaha krční HWS 26 mm FG426T</t>
  </si>
  <si>
    <t>KG643</t>
  </si>
  <si>
    <t>implantát spinální CASPAR Dlaha krční HWS 28 mm FG428T</t>
  </si>
  <si>
    <t>KG644</t>
  </si>
  <si>
    <t>implantát spinální CASPAR dlaha krční HWS 36 mm FG436T</t>
  </si>
  <si>
    <t>implantát spinální CASPAR Dlaha krční HWS 42 mm FG442T</t>
  </si>
  <si>
    <t>KG646</t>
  </si>
  <si>
    <t>implantát spinální CASPAR dlaha krční HWS 44 mm FG444T</t>
  </si>
  <si>
    <t>KL389</t>
  </si>
  <si>
    <t>implantát spinální CASPAR dlaha krční HWS 57 mm  FG457T</t>
  </si>
  <si>
    <t>KL062</t>
  </si>
  <si>
    <t>Implantát spinální CASPAR dlaha krční HWS 66 mm FG466T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</si>
  <si>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</si>
  <si>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</si>
  <si>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</si>
  <si>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implantát spinální fixační systém FJR šroub schanzův frakturní dvojzávitový  6,0 x 40 040208000</t>
  </si>
  <si>
    <t>implantát spinální fixační systém FJR šroub schanzův frakturní dvojzávitový  6,5 x 50 040212000</t>
  </si>
  <si>
    <t>implantát spinální fixační systém FJR tyč 6,0 x 100 011906100</t>
  </si>
  <si>
    <t>KJ042</t>
  </si>
  <si>
    <t>implantát spinální fixační systém FJR tyč 6,0 x 80 011904100</t>
  </si>
  <si>
    <t>implantát spinální fixační systém FJR tyč ohnutá 5,5 x 45 mm 020652100</t>
  </si>
  <si>
    <t>implantát spinální fixační systém FJR tyč ohnutá 5,5 x 60 mm 020611100</t>
  </si>
  <si>
    <t>implantát spinální fixační systém FJS tyč ohnutá 5,5 x 100 mm 020613100</t>
  </si>
  <si>
    <t>implantát spinální fixační systém FJS tyč ohnutá 5,5 x 40 mm 020653100</t>
  </si>
  <si>
    <t>implantát spinální fixační systém FJS tyč ohnutá 5,5 x 50 mm 020632100</t>
  </si>
  <si>
    <t>implantát spinální fixační systém FJS tyč ohnutá 5,5 x 70 mm 020628100</t>
  </si>
  <si>
    <t>implantát spinální fixační systém FJS tyč ohnutá 5,5 x 80 mm 020612100</t>
  </si>
  <si>
    <t>implantát spinální fixační systém FJS tyč ohnutá 5,5 x 90 mm 020626100</t>
  </si>
  <si>
    <t>KL662</t>
  </si>
  <si>
    <t>implantát spinální fixační systém FJS tyč rovná 400 mm 020624100</t>
  </si>
  <si>
    <t>implantát spinální fixační systém FJS tyč rovná 5,5  x 150 mm 020615100</t>
  </si>
  <si>
    <t>implantát spinální fixační systém Venus šroub 2T pedikulární perforovaný 5,5 x 40 mm 4000045540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</si>
  <si>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</si>
  <si>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</si>
  <si>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</si>
  <si>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implantát spinální fixační systém Venus šroub 2T pedikulární perforovaný 6,5 x 40 mm 4000046540</t>
  </si>
  <si>
    <t>implantát spinální fixační systém Venus šroub 2T pedikulární perforovaný 6,5 x 45 mm 4000046545</t>
  </si>
  <si>
    <t>implantát spinální fixační systém Venus šroub 2T pedikulární perforovaný 6,5 x 50 mm 4000046550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</si>
  <si>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</si>
  <si>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</si>
  <si>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</si>
  <si>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</si>
  <si>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</si>
  <si>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</si>
  <si>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</si>
  <si>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</si>
  <si>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</si>
  <si>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</si>
  <si>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</si>
  <si>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</si>
  <si>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</si>
  <si>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</si>
  <si>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</si>
  <si>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</si>
  <si>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</si>
  <si>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</si>
  <si>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</si>
  <si>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</si>
  <si>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</si>
  <si>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</si>
  <si>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</si>
  <si>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</si>
  <si>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</si>
  <si>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</si>
  <si>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</si>
  <si>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</si>
  <si>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</si>
  <si>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</si>
  <si>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</si>
  <si>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</si>
  <si>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implantát spinální náhrada meziobratlová LUMIR kostní šroub 35 mm 100914002</t>
  </si>
  <si>
    <t>implantát spinální náhrada těla obratle BIOLIGN VBR  tělo expandibilní SMALL 30 - 45 mm VT03045</t>
  </si>
  <si>
    <t>implantát spinální náhrada těla obratle BIOLIGN VBR destička koncová 24 mm O° EP2400</t>
  </si>
  <si>
    <t>implantát spinální náhrada těla obratle BIOLIGN VBR tělo expandibilní krční 15 - 22 mm VC01522</t>
  </si>
  <si>
    <t>ZN649</t>
  </si>
  <si>
    <t>Implantát spinální sakroiliakální IFUSE MIS boční přístup 7 x 30 mm 7030</t>
  </si>
  <si>
    <t>Implantát spinální sakroiliakální IFUSE MIS boční přístup 7 x 35 mm 7035</t>
  </si>
  <si>
    <t>Implantát spinální sakroiliakální IFUSE MIS boční přístup 7 x 40 mm 7040</t>
  </si>
  <si>
    <t>Implantát spinální sakroiliakální IFUSE MIS boční přístup 7 x 45 mm 7045</t>
  </si>
  <si>
    <t>ZN718</t>
  </si>
  <si>
    <t>Implantát spinální sakroiliakální IFUSE MIS boční přístup 7 x 50 mm 7050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</si>
  <si>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</si>
  <si>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</si>
  <si>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</si>
  <si>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implantát spinální šroub bikortikální 3,5 x 20 mm systém Caspar krční přední přístup LB460T</t>
  </si>
  <si>
    <t>implantát spinální šroub bikortikální 3,5 x 22 mm systém Caspar krční přední přístup LB462T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</si>
  <si>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</si>
  <si>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</si>
  <si>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</si>
  <si>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implantát spinální šroub bikortikální 3,5 x 26 mm systém Caspar krční přední přístup LB466T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</si>
  <si>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</si>
  <si>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</si>
  <si>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</si>
  <si>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</si>
  <si>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</si>
  <si>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</si>
  <si>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implantát spinální šroub revizní 4,5 x 20 mm systém Caspar krční přední přístup LA020T</t>
  </si>
  <si>
    <t>implantát spinální šroub revizní 4,5 x 22 mm systém CASPAR krční přední přístup LA022T</t>
  </si>
  <si>
    <t>implantát spinální šroub revizní 4,5 x 23 mm systém CASPAR krční přední přístup LA023T</t>
  </si>
  <si>
    <t>implantát spinální šroub unikortikální 4,0 x 28 mm systém CASPAR krční přední přístup LB468T</t>
  </si>
  <si>
    <t>implantát spinální Usmart konektor příčný 5,5 mm 013801000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</si>
  <si>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</si>
  <si>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</si>
  <si>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</si>
  <si>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</si>
  <si>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</si>
  <si>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implantát spinální Usmart šroub pedikulární polyaxiální 4,5 x 30 mm 023022010</t>
  </si>
  <si>
    <t>implantát spinální Usmart šroub pedikulární polyaxiální 4.5 x 45 mm 023025010</t>
  </si>
  <si>
    <t>implantát spinální Usmart šroub pedikulární polyaxiální 5,5 x 35 mm 023004010</t>
  </si>
  <si>
    <t>implantát spinální Usmart šroub pedikulární polyaxiální 6,5 x 55 mm 023039010</t>
  </si>
  <si>
    <t>implantát spinální USMART šroub pedikulární polyaxiální redukční 6,0 x 45 mm 022711010</t>
  </si>
  <si>
    <t>implantát spinální Usmart šroub pedikulární polyaxiální redukční 6,5 x 50 mm 022712010</t>
  </si>
  <si>
    <t>implantát spinální USMART šroub polyaxiální 4,5 x 35 mm 023023010</t>
  </si>
  <si>
    <t>implantát spinální USMART šroub polyaxiální 4,5 x 40 mm 023024010</t>
  </si>
  <si>
    <t>implantát spinální USMART šroub polyaxiální 5,5 x 40 mm 023005010</t>
  </si>
  <si>
    <t>implantát spinální Usmart šroub polyaxiální 5.5 x 45 mm 023006010</t>
  </si>
  <si>
    <t>implantát spinální USMART šroub polyaxiální 6,5 x 40 mm 023011010</t>
  </si>
  <si>
    <t>implantát spinální USMART šroub polyaxiální 6,5 x 45 mm 023012010</t>
  </si>
  <si>
    <t>implantát spinální USMART šroub polyaxiální 6,5 x 50 mm 023013010</t>
  </si>
  <si>
    <t>implantát spinální USMART šroub uzamykací 021801010</t>
  </si>
  <si>
    <t>implantát spinální Usmart tyč pro konektor příčný 4,0 x 70 mm 022407000</t>
  </si>
  <si>
    <t>implantát spinální Usmart tyč pro konektor příčný 4,00 x 50 mm 022403000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</si>
  <si>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</si>
  <si>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</si>
  <si>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</si>
  <si>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Implantát spinální VECTRA krční přední přístup šroub, dynamický, samovrtný, variab. úhel, slitina titanu (TAN); 04.613.718</t>
  </si>
  <si>
    <t>Implantát spinální VECTRA krční přední přístup šroub, dynamický, samovrtný, variab. úhel, slitina titanu (TAN);04.613.768</t>
  </si>
  <si>
    <t>KH634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</si>
  <si>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</si>
  <si>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</si>
  <si>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</si>
  <si>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</si>
  <si>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</si>
  <si>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</si>
  <si>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</si>
  <si>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</si>
  <si>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</si>
  <si>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KF146</t>
  </si>
  <si>
    <t>klip na aneurysma FE750K</t>
  </si>
  <si>
    <t>KF164</t>
  </si>
  <si>
    <t>klip na aneurysma FE760K</t>
  </si>
  <si>
    <t>KF827</t>
  </si>
  <si>
    <t>klip na aneurysma FE780K</t>
  </si>
  <si>
    <t>KI773</t>
  </si>
  <si>
    <t>klip na aneurysma rovnĂ˝ mini s Ăşzkou ĹˇpiÄŤkou 5,0 mm FE690K</t>
  </si>
  <si>
    <t>KI179</t>
  </si>
  <si>
    <t>klip na aneurysma Yasargil Aneurysm Clip STD, TRV  10,2 mm  B/Braun FE762K</t>
  </si>
  <si>
    <t>KG911</t>
  </si>
  <si>
    <t>Ĺˇroub matrix midface 3 mm 04.503.223.01C</t>
  </si>
  <si>
    <t>KG912</t>
  </si>
  <si>
    <t>Ĺˇroub matrix midface 4 mm 04.503.224.01C</t>
  </si>
  <si>
    <t>KE347</t>
  </si>
  <si>
    <t>Ĺˇroub na C2 405.442</t>
  </si>
  <si>
    <t>KJ147</t>
  </si>
  <si>
    <t>Ĺˇroub na krÄŤnĂ­ pĂˇteĹ™ 3,5 x 24 mm LB464T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</si>
  <si>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</si>
  <si>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</si>
  <si>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</si>
  <si>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</si>
  <si>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mplantát spinální náhrada meziobratlová LUMIR boční lumbální expandibilní klec s dlahou 40 x 20 mm, 8-12 mm 100901002</t>
  </si>
  <si>
    <t>mplantát spinální náhrada meziobratlová LUMIR kostní šroub 40 mm 100915002</t>
  </si>
  <si>
    <t>KI278</t>
  </si>
  <si>
    <t>sada jehel pro vertebroplastiku s boÄŤnĂ­m otvorem 03.702.216S</t>
  </si>
  <si>
    <t>sada jehel pro vertebroplastiku s bočním otvorem 03.702.216S</t>
  </si>
  <si>
    <t>KI810</t>
  </si>
  <si>
    <t>systĂ©m HydrocephĂˇlnĂ­ drenĂˇĹľnĂ­ Shunt PRO-GAV SA 20 S PĂ‰R. REZ dÄ›tskĂ˝ FX427T</t>
  </si>
  <si>
    <t>systém Hydrocephální drenážní Shunt PRO-GAV SA 20 S PÉR. REZ dětský FX427T</t>
  </si>
  <si>
    <t>KE301</t>
  </si>
  <si>
    <t>šroub dens 405.436</t>
  </si>
  <si>
    <t>KA152</t>
  </si>
  <si>
    <t>šroub dens stratec 405.440</t>
  </si>
  <si>
    <t>ZD213</t>
  </si>
  <si>
    <t>Šroub distrakční 14 mm ,bal á 10 ks, FF904SB</t>
  </si>
  <si>
    <t>šroub matrix midface 4 mm 04.503.224.01C</t>
  </si>
  <si>
    <t>ZA081</t>
  </si>
  <si>
    <t>Šroub mini 2 L6-ti 520100</t>
  </si>
  <si>
    <t>KD186</t>
  </si>
  <si>
    <t>šroub na C2 405.446</t>
  </si>
  <si>
    <t>šroub na krční páteř 3,5 x 24 mm LB464T</t>
  </si>
  <si>
    <t>KG896</t>
  </si>
  <si>
    <t>šroub RapidSorb kortikální 805.604.02S</t>
  </si>
  <si>
    <t>50115005</t>
  </si>
  <si>
    <t>IUTN - neurostimulace (Z511)</t>
  </si>
  <si>
    <t>ZN048</t>
  </si>
  <si>
    <t>Adaptor kapesnĂ­ SCS single k Prime advanced 74001</t>
  </si>
  <si>
    <t>ZL936</t>
  </si>
  <si>
    <t>Antena 37092</t>
  </si>
  <si>
    <t>ZM009</t>
  </si>
  <si>
    <t>Kabel spojovací RC, PC 37081-40</t>
  </si>
  <si>
    <t>ZF698</t>
  </si>
  <si>
    <t>Kabel testovací Snap-lid conector cable 355531</t>
  </si>
  <si>
    <t>ZL934</t>
  </si>
  <si>
    <t>Kotvička dvoukřídlá Injex 97792</t>
  </si>
  <si>
    <t>ZL698</t>
  </si>
  <si>
    <t>Programátor pacientský L633 97740</t>
  </si>
  <si>
    <t>ZL932</t>
  </si>
  <si>
    <t>SystĂ©m neurostimulaÄŤnĂ­ SCS Prime Advanced SureScan 1x 97702, programĂˇtor 1x 97740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</si>
  <si>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</si>
  <si>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</si>
  <si>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</si>
  <si>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</si>
  <si>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KL552</t>
  </si>
  <si>
    <t>systém neurostimulační SCS INTELLIS MRI dobíjitelný Controller 97745</t>
  </si>
  <si>
    <t>KL553</t>
  </si>
  <si>
    <t>systém neurostimulační SCS INTELLIS MRI dobíjitelný Recharger 97755</t>
  </si>
  <si>
    <t>ZM061</t>
  </si>
  <si>
    <t>Systém neurostimulační SCS Itrel 4 míšní 37703</t>
  </si>
  <si>
    <t>Systém neurostimulační SCS Prime Advanced SureScan 1x 97702, programátor 1x 97740</t>
  </si>
  <si>
    <t>ZL935</t>
  </si>
  <si>
    <t>Tunelizátor podkoží Tunneling tool 3755-40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</si>
  <si>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</si>
  <si>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</si>
  <si>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</si>
  <si>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</si>
  <si>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</si>
  <si>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</si>
  <si>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</si>
  <si>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</si>
  <si>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</si>
  <si>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</si>
  <si>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</si>
  <si>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</si>
  <si>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</si>
  <si>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</si>
  <si>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</si>
  <si>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</si>
  <si>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ZE752</t>
  </si>
  <si>
    <t>SystĂ©m neurostimulaÄŤnĂ­ DBS ACTIVA PC obÄ› hemisfĂ©ry 37601</t>
  </si>
  <si>
    <t>ZH730</t>
  </si>
  <si>
    <t>SystĂ©m neurostimulaÄŤnĂ­ DBS ACTIVA RC obÄ› hemisfĂ©ry, dobĂ­jitelnĂ˝ 37612</t>
  </si>
  <si>
    <t>ZH731</t>
  </si>
  <si>
    <t>SystĂ©m neurostimulaÄŤnĂ­ DBS modul nabĂ­jecĂ­ k Activa RC 37651</t>
  </si>
  <si>
    <t>Systém neurostimulační DBS ACTIVA PC obě hemisféry 37601</t>
  </si>
  <si>
    <t>Systém neurostimulační DBS ACTIVA RC obě hemisféry, dobíjitelný 37612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</si>
  <si>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</si>
  <si>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</si>
  <si>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</si>
  <si>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</si>
  <si>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</si>
  <si>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</si>
  <si>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</si>
  <si>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</si>
  <si>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</si>
  <si>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</si>
  <si>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</si>
  <si>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</si>
  <si>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</si>
  <si>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</si>
  <si>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</si>
  <si>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KH226</t>
  </si>
  <si>
    <t>katetr 10F antimikrobiální ventrikulární EVD30.030.02</t>
  </si>
  <si>
    <t>KH224</t>
  </si>
  <si>
    <t>katetr antibakteriĂˇlnĂ­ perit. a komorovĂ˝ (kompl. set) IVD30.401.02</t>
  </si>
  <si>
    <t>katetr antibakteriální perit. a komorový (kompl. set) IVD30.401.02</t>
  </si>
  <si>
    <t>ZE191</t>
  </si>
  <si>
    <t>NĂˇhrada dury 5 x 5 cm 61100</t>
  </si>
  <si>
    <t>Náhrada dury 5 x 5 cm 61100</t>
  </si>
  <si>
    <t>ZA100</t>
  </si>
  <si>
    <t>Neuro-patch 12 x 14 cm 1064002</t>
  </si>
  <si>
    <t>ZA276</t>
  </si>
  <si>
    <t>Neuro-patch 4 x 5 cm á 2 ks 1064045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</si>
  <si>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</si>
  <si>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</si>
  <si>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</si>
  <si>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</si>
  <si>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</si>
  <si>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</si>
  <si>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</si>
  <si>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Sada viscosafe pro injekční aplikaci 03.702.215S</t>
  </si>
  <si>
    <t>KF770</t>
  </si>
  <si>
    <t>set boreholeport FV042T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</si>
  <si>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</si>
  <si>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</si>
  <si>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</si>
  <si>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</si>
  <si>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KF242</t>
  </si>
  <si>
    <t>systĂ©m HydrocephĂˇlnĂ­ drenĂˇĹľnĂ­ Shunt PRO-GAV pediatrickĂ˝ VP FX441T  ( FV441T)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</si>
  <si>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</si>
  <si>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</si>
  <si>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</si>
  <si>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FX428T ( FV428T)</t>
  </si>
  <si>
    <t>systém hydrocephální drenážní komůrka návrtová s ventilem - sprung reservoir FV043T</t>
  </si>
  <si>
    <t>systém Hydrocephální drenážní Shunt katetr ventrikulární se zavaděčem a deflektorem VP 250 mm FV078P</t>
  </si>
  <si>
    <t>systém Hydrocephální drenážní Shunt PRO-GAV pediatrický VP FX441T  ( FV441T)</t>
  </si>
  <si>
    <t>systém Hydrocephální drenážní Shunt PRO-GAV se shunt asistentem SA 25 FX414T  (FV414T)</t>
  </si>
  <si>
    <t>systém Hydrocephální drenážní Shunt VP FX428T ( FV428T)</t>
  </si>
  <si>
    <t>ZB153</t>
  </si>
  <si>
    <t>Vosk kostnĂ­ Knochenwasch 2,5 g bal. Ăˇ 24 ks 1029754</t>
  </si>
  <si>
    <t>Vosk kostní Knochenwasch 2,5 g bal. á 24 ks 1029754</t>
  </si>
  <si>
    <t>ZA243</t>
  </si>
  <si>
    <t>Záplata kardiovaskulární gore-tex 0,5 mm N-1CVX101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</si>
  <si>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</si>
  <si>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</si>
  <si>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</si>
  <si>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</si>
  <si>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oper film 16 x 30 cm bal. á 20 ks 31 067</t>
  </si>
  <si>
    <t>Fólie incizní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</si>
  <si>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</si>
  <si>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</si>
  <si>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</si>
  <si>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</si>
  <si>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Gáza skládaná 10 cm x 35 cm karton á 1000 ks 11003+</t>
  </si>
  <si>
    <t>Gáza skládaná 8 cm x 17 cm / 5 ks karton á 1000 ks 37017</t>
  </si>
  <si>
    <t>ZA539</t>
  </si>
  <si>
    <t>Kompresa NT 10 x 10 cm nesterilnĂ­ 06103</t>
  </si>
  <si>
    <t>Kompresa NT 10 x 10 cm nesterilní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</si>
  <si>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</si>
  <si>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</si>
  <si>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</si>
  <si>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</si>
  <si>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</si>
  <si>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</si>
  <si>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</si>
  <si>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</si>
  <si>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ZR363</t>
  </si>
  <si>
    <t>KrytĂ­ hemostatickĂ© Surgiflo NG Plus Thrombin, Sterile mix, 8 ml MS0012</t>
  </si>
  <si>
    <t>Krytí hemostatické gelitaspon standard 80 x 50 mm x 10 mm bal. á 10 ks A2107861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</si>
  <si>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</si>
  <si>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</si>
  <si>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</si>
  <si>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Krytí hemostatické nevstřebatelné textilní hemopatch kit. box small 2,7 x 2,7 cm bal. á 5 ks  1506257</t>
  </si>
  <si>
    <t>Krytí hemostatické standard 5 x 7,50 cm bal. á 12 ks 1903GB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</si>
  <si>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</si>
  <si>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</si>
  <si>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</si>
  <si>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</si>
  <si>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ZA540</t>
  </si>
  <si>
    <t>NĂˇplast omnifix E 15 cm x 10 m 9006513</t>
  </si>
  <si>
    <t>ZD104</t>
  </si>
  <si>
    <t>NĂˇplast omniplast 10,0 cm x 10,0 m 9004472 (900535)</t>
  </si>
  <si>
    <t>Náplast omnifix E 15 cm x 10 m 9006513</t>
  </si>
  <si>
    <t>Náplast omniplast 10,0 cm x 10,0 m 9004472 (900535)</t>
  </si>
  <si>
    <t>ZA331</t>
  </si>
  <si>
    <t>Obinadlo fixa crep 10 cm x 4 m 1323100104</t>
  </si>
  <si>
    <t>ZA427</t>
  </si>
  <si>
    <t>Obinadlo hydrofilnĂ­ 14 cm x   5 m 13009</t>
  </si>
  <si>
    <t>Obinadlo hydrofilní 14 cm x   5 m 13009</t>
  </si>
  <si>
    <t>Obvaz elastickĂ˝ sĂ­ĹĄovĂ˝ pruban Tg-fix vel. D vÄ›tĹˇĂ­ hlava, slabĹˇĂ­ trup 25 m 24253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</si>
  <si>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</si>
  <si>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</si>
  <si>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</si>
  <si>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ZA502</t>
  </si>
  <si>
    <t>Tampon nesterilnĂ­ stĂˇÄŤenĂ˝ 30 x 60 cm 1320300406</t>
  </si>
  <si>
    <t>Tampon nesterilní stáčený 30 x 60 cm 1320300406</t>
  </si>
  <si>
    <t>ZD802</t>
  </si>
  <si>
    <t>Tampon nesterilní špičatý s vláknem 6 cm á 250 ks 50170</t>
  </si>
  <si>
    <t>ZE314</t>
  </si>
  <si>
    <t>Tampon sterilnĂ­ stĂˇÄŤenĂ˝ 19 x 20 cm / 10 ks 0446</t>
  </si>
  <si>
    <t>Tampon sterilní stáčený 19 x 20 cm / 10 ks 0446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</si>
  <si>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</si>
  <si>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</si>
  <si>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</si>
  <si>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</si>
  <si>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</si>
  <si>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</si>
  <si>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ZC345</t>
  </si>
  <si>
    <t>ÄŚepelka skalpelovĂˇ typ 367 BB367R</t>
  </si>
  <si>
    <t>ZA095</t>
  </si>
  <si>
    <t>Cement kostnĂ­ palacos R s ATB Gentamicin 2 x 40 g Ăˇ 2 ks 66017569</t>
  </si>
  <si>
    <t>ZA675</t>
  </si>
  <si>
    <t>Cévka pupeční CP-01 GAM646958</t>
  </si>
  <si>
    <t>Čepelka skalpelová 11 BB511</t>
  </si>
  <si>
    <t>Čepelka skalpelová 15 BB515</t>
  </si>
  <si>
    <t>Čepelka skalpelová 20 BB520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</si>
  <si>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</si>
  <si>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</si>
  <si>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</si>
  <si>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</si>
  <si>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</si>
  <si>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</si>
  <si>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</si>
  <si>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</si>
  <si>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</si>
  <si>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</si>
  <si>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</si>
  <si>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ZA759</t>
  </si>
  <si>
    <t>DrĂ©n redon CH10 50 cm U2111000</t>
  </si>
  <si>
    <t>ZA761</t>
  </si>
  <si>
    <t>DrĂ©n redon CH12 50 cm U2111200</t>
  </si>
  <si>
    <t>Drén redon CH10 50 cm U2111000</t>
  </si>
  <si>
    <t>Drén redon CH12 50 cm U2111200</t>
  </si>
  <si>
    <t>ZM730</t>
  </si>
  <si>
    <t>Držátko NOIR modulár lehké FD811B</t>
  </si>
  <si>
    <t>ZC913</t>
  </si>
  <si>
    <t>Elektroda defibrilační pro děti 0-33/BS/ 0-15 kg quick combo 11996-000093</t>
  </si>
  <si>
    <t>ZM267</t>
  </si>
  <si>
    <t>Elektroda jehlová EEG subdermal 1 bal. á 20 ks S44-637</t>
  </si>
  <si>
    <t>Elektroda jehlovĂˇ EEG subdermal 1 bal. Ăˇ 20 ks S44-637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</si>
  <si>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</si>
  <si>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</si>
  <si>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</si>
  <si>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</si>
  <si>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</si>
  <si>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</si>
  <si>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</si>
  <si>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</si>
  <si>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</si>
  <si>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</si>
  <si>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</si>
  <si>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Elektroda NIM Ăˇ 5 ks 8227304</t>
  </si>
  <si>
    <t>ZO986</t>
  </si>
  <si>
    <t>Elektroda pro stimulaci resp. registraci s vývrtkovou jehlou použití hlava 1,2 m /24ks/bal./ DME1001</t>
  </si>
  <si>
    <t>ZH397</t>
  </si>
  <si>
    <t>Elektroda stimulaÄŤnĂ­ NIM Ăˇ 5 ks 8225101</t>
  </si>
  <si>
    <t>ZH831</t>
  </si>
  <si>
    <t>Elektroda unipolĂˇrnĂ­ jednorĂˇzovĂˇ MB-100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</si>
  <si>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</si>
  <si>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</si>
  <si>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</si>
  <si>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</si>
  <si>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</si>
  <si>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ZL058</t>
  </si>
  <si>
    <t>FrĂ©za 30 mm 9BA30</t>
  </si>
  <si>
    <t>ZL059</t>
  </si>
  <si>
    <t>FrĂ©za 40 mm 9BA40</t>
  </si>
  <si>
    <t>ZL060</t>
  </si>
  <si>
    <t>FrĂ©za 50 mm 9BA50</t>
  </si>
  <si>
    <t>ZL061</t>
  </si>
  <si>
    <t>FrĂ©za 60 mm 9BA60</t>
  </si>
  <si>
    <t>ZF272</t>
  </si>
  <si>
    <t>FrĂ©za 7BA30</t>
  </si>
  <si>
    <t>Fréza 40 mm 9BA40</t>
  </si>
  <si>
    <t>Fréza 50 mm 9BA50</t>
  </si>
  <si>
    <t>Fréza 60 mm 9BA60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</si>
  <si>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</si>
  <si>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</si>
  <si>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</si>
  <si>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</si>
  <si>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</si>
  <si>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</si>
  <si>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spojovacĂ­ k odsĂˇvacĂ­m soupravĂˇm sterilnĂ­, trychtĂ˝Ĺ™- volnĂ˝ konec, 2 m CH bal. Ăˇ 50 ks 07.068.25.220</t>
  </si>
  <si>
    <t>Hadice spojovací k odsávacím soupravám 07.068.25.220</t>
  </si>
  <si>
    <t>ZQ249</t>
  </si>
  <si>
    <t>Hadička spojovací HS 1,8 x 1800 mm LL DEPH free 2200 180 ND</t>
  </si>
  <si>
    <t>ZQ419</t>
  </si>
  <si>
    <t>Hrot aspirĂˇtoru Precision krĂˇtkĂ˝ TIP 1,1 mm k ultrazvukovĂ©mu disektoru SonaStar MXA-D216</t>
  </si>
  <si>
    <t>ZQ418</t>
  </si>
  <si>
    <t>Hrot aspirĂˇtoru Standard krĂˇtkĂ˝ TIP 1,9 mm k ultrazvukovĂ©mu disektoru SonaStar MXA-D212</t>
  </si>
  <si>
    <t>Hrot aspirátoru Precision krátký TIP 1,1 mm k ultrazvukovému disektoru SonaStar MXA-D216</t>
  </si>
  <si>
    <t>ZQ780</t>
  </si>
  <si>
    <t>Hrot šroubováku ke šroubům CMF 15-1196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</si>
  <si>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</si>
  <si>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</si>
  <si>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</si>
  <si>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</si>
  <si>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</si>
  <si>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</si>
  <si>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</si>
  <si>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</si>
  <si>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</si>
  <si>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</si>
  <si>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</si>
  <si>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</si>
  <si>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</si>
  <si>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</si>
  <si>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ZG276</t>
  </si>
  <si>
    <t>KuliÄŤky navigaÄŤnĂ­ bal. Ăˇ 12 ks 8801075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</si>
  <si>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</si>
  <si>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</si>
  <si>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</si>
  <si>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</si>
  <si>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</si>
  <si>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</si>
  <si>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</si>
  <si>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</si>
  <si>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</si>
  <si>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</si>
  <si>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</si>
  <si>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</si>
  <si>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</si>
  <si>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</si>
  <si>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</si>
  <si>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</si>
  <si>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</si>
  <si>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LĂˇhev k odsĂˇvaÄŤce flovac 2l hadice 1,8 m 000-036-021</t>
  </si>
  <si>
    <t>ZB553</t>
  </si>
  <si>
    <t>LĂˇhev redon hi-vac 400 ml-kompletnĂ­ 05.000.22.803</t>
  </si>
  <si>
    <t>Láhev redon hi-vac 400 ml-kompletní 05.000.22.803</t>
  </si>
  <si>
    <t>ZM565</t>
  </si>
  <si>
    <t>Lepidlo tkĂˇĹovĂ© 5 ml floseal 1503353</t>
  </si>
  <si>
    <t>Lepidlo tkáňové 5 ml floseal 1503353</t>
  </si>
  <si>
    <t>ZR086</t>
  </si>
  <si>
    <t>Lžička NOIR 45° krček 200 mm FD816B</t>
  </si>
  <si>
    <t>ZK304</t>
  </si>
  <si>
    <t>Miska kruhová 0,06 l výška 30 mm JG521R</t>
  </si>
  <si>
    <t>ZK305</t>
  </si>
  <si>
    <t>Miska kruhová 0,16 l výška 41 mm JG522R</t>
  </si>
  <si>
    <t>ZO930</t>
  </si>
  <si>
    <t>NĂˇdoba 100 ml PP 72/62 mm s pĹ™iloĹľenĂ˝m uzĂˇvÄ›rem bĂ­lĂ© vĂ­ÄŤko sterilnĂ­ na tekutĂ˝ materiĂˇl 75.562.105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</si>
  <si>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</si>
  <si>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</si>
  <si>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</si>
  <si>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</si>
  <si>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</si>
  <si>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</si>
  <si>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ZM822</t>
  </si>
  <si>
    <t>NĂˇstavec k vrtaÄŤce MIDAS rovnĂ˝ krĂˇtkĂ˝ spinĂˇlnĂ­ 9 cm AS09</t>
  </si>
  <si>
    <t>ZH545</t>
  </si>
  <si>
    <t>NĂˇstavec ke kraniotomu 2.4 mm AF02</t>
  </si>
  <si>
    <t>Nádoba 100 ml PP 72/62 mm s přiloženým uzávěrem bílé víčko sterilní na tekutý materiál 75.562.105</t>
  </si>
  <si>
    <t>ZH808</t>
  </si>
  <si>
    <t>Nádoba na histologický mat. s pufrovaným formalínem HISTOFOR 20 ml bal. á 100 ks BFS-20</t>
  </si>
  <si>
    <t>Nádoba na kontaminovaný odpad CS 6 l pův. 077802300</t>
  </si>
  <si>
    <t>ZQ862</t>
  </si>
  <si>
    <t>Nádoba odsávací 2 l k ultrazvukovému disektoru SonaStar jednorázová CFSM5-C136</t>
  </si>
  <si>
    <t>Nástavec k vrtačce MIDAS rovný krátký spinální 9 cm AS09</t>
  </si>
  <si>
    <t>Nástavec ke kraniotomu 2.4 mm AF02</t>
  </si>
  <si>
    <t>ZR434</t>
  </si>
  <si>
    <t>NĹŻĹľky nosnĂ­ HEYMANN-KNIGHT 175 mm OK350R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</si>
  <si>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</si>
  <si>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</si>
  <si>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</si>
  <si>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</si>
  <si>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</si>
  <si>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</si>
  <si>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</si>
  <si>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</si>
  <si>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ZI879</t>
  </si>
  <si>
    <t>Odstraňovač kožních svorek Leukosan bal. á 20 ks 72615</t>
  </si>
  <si>
    <t>ZR107</t>
  </si>
  <si>
    <t>Pás operační A 215 x 15, zapínání na suchý zip 261602</t>
  </si>
  <si>
    <t>ZR108</t>
  </si>
  <si>
    <t>Pás operační B 58 x 11, zapínání na suchý zip 261600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</si>
  <si>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</si>
  <si>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</si>
  <si>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</si>
  <si>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</si>
  <si>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</si>
  <si>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</si>
  <si>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</si>
  <si>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</si>
  <si>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</si>
  <si>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</si>
  <si>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</si>
  <si>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</si>
  <si>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</si>
  <si>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</si>
  <si>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</si>
  <si>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</si>
  <si>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</si>
  <si>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</si>
  <si>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</si>
  <si>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</si>
  <si>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</si>
  <si>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</si>
  <si>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</si>
  <si>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</si>
  <si>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</si>
  <si>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</si>
  <si>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</si>
  <si>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</si>
  <si>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</si>
  <si>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</si>
  <si>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</si>
  <si>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</si>
  <si>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</si>
  <si>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</si>
  <si>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</si>
  <si>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</si>
  <si>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ZQ099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</si>
  <si>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</si>
  <si>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</si>
  <si>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</si>
  <si>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</si>
  <si>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</si>
  <si>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ZN353</t>
  </si>
  <si>
    <t>RukojeĹĄ aktivnĂ­ elektrody se dvÄ›ma tlaÄŤĂ­tky k pĹ™Ă­stroji Aesculap dĂ©lka kabelu 4,5 m GN232</t>
  </si>
  <si>
    <t>ZQ810</t>
  </si>
  <si>
    <t>Sání úhlové, s řeznou plochou, LUER-LUCK, vnější pr. 3 mm, prac. délka 14 cm 722830</t>
  </si>
  <si>
    <t>ZR090</t>
  </si>
  <si>
    <t>Sonda NOIR kulička 0° 200 mm FD797B</t>
  </si>
  <si>
    <t>ZR091</t>
  </si>
  <si>
    <t>Sonda NOIR kulička 45° 200 mm FD798B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</si>
  <si>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</si>
  <si>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</si>
  <si>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</si>
  <si>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</si>
  <si>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</si>
  <si>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</si>
  <si>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ZJ840</t>
  </si>
  <si>
    <t>Svorka hemostatická HEISS tenká zahnutá 200mm BH207R</t>
  </si>
  <si>
    <t>ZA792</t>
  </si>
  <si>
    <t>Svorka ĹˇicĂ­ 16 x 3 mm michel 132 276 6016</t>
  </si>
  <si>
    <t>ZJ832</t>
  </si>
  <si>
    <t>Svorka micro - halsted zahnutá 125 mm BH109R</t>
  </si>
  <si>
    <t>Svorka šicí 16 x 3 mm michel 132 276 6016</t>
  </si>
  <si>
    <t>ZG275</t>
  </si>
  <si>
    <t>Tampon nasal Ăˇ 10 ks 450424</t>
  </si>
  <si>
    <t>ZD146</t>
  </si>
  <si>
    <t>Vak drenĂˇĹľnĂ­ sbÄ›rnĂ˝ lumbĂˇlnĂ­  EDM 27666</t>
  </si>
  <si>
    <t>Vak drenážní sběrný lumbální  EDM 27666</t>
  </si>
  <si>
    <t>ZR126</t>
  </si>
  <si>
    <t>Váleček pod patu PROFI průměr 9, délka 15 261165</t>
  </si>
  <si>
    <t>ZF305</t>
  </si>
  <si>
    <t>VrtĂˇk 7BA20-MN</t>
  </si>
  <si>
    <t>ZK552</t>
  </si>
  <si>
    <t>VrtĂˇk codman disposable perforator 14 mm 26-1221</t>
  </si>
  <si>
    <t>ZF300</t>
  </si>
  <si>
    <t>VrtĂˇk diamantovĂ˝ 10 cm 20 mm DIAM 10BA20D</t>
  </si>
  <si>
    <t>ZJ331</t>
  </si>
  <si>
    <t>VrtĂˇk diamantovĂ˝ 10 cm 40 mm 10BA40DC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</si>
  <si>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</si>
  <si>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</si>
  <si>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</si>
  <si>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</si>
  <si>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</si>
  <si>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</si>
  <si>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ZF271</t>
  </si>
  <si>
    <t>VrtĂˇk diamantovĂ˝ 7 cm 5 mm BA DIAM 7BA50D</t>
  </si>
  <si>
    <t>ZE877</t>
  </si>
  <si>
    <t>VrtĂˇk diamantovĂ˝ 7 cm 6 mm BA 7BA60</t>
  </si>
  <si>
    <t>ZF274</t>
  </si>
  <si>
    <t>VrtĂˇk diamantovĂ˝ 7 cm 6 mm BA DIAM 7BA60D</t>
  </si>
  <si>
    <t>ZE876</t>
  </si>
  <si>
    <t>VrtĂˇk do vrtaÄŤky Midas F2/8TA23S</t>
  </si>
  <si>
    <t>Vrták 7BA20-MN</t>
  </si>
  <si>
    <t>Vrták codman disposable perforator 14 mm 26-1221</t>
  </si>
  <si>
    <t>Vrták diamantový 10 cm 20 mm DIAM 10BA20D</t>
  </si>
  <si>
    <t>Vrták diamantový 10 cm 40 mm 10BA40DC</t>
  </si>
  <si>
    <t>Vrták diamantový 10 cm 50 mm DIAM 10BA50D</t>
  </si>
  <si>
    <t>Vrták diamantový 10 cm 6 mm BA DIAM 10BA60D</t>
  </si>
  <si>
    <t>Vrták diamantový 7 cm 5 mm BA DIAM 7BA50D</t>
  </si>
  <si>
    <t>Vrták diamantový 7 cm 6 mm BA 7BA60</t>
  </si>
  <si>
    <t>Vrták diamantový 7 cm 6 mm BA DIAM 7BA60D</t>
  </si>
  <si>
    <t>Vrták do vrtačky Midas F2/8TA23S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</si>
  <si>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</si>
  <si>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</si>
  <si>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</si>
  <si>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</si>
  <si>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</si>
  <si>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</si>
  <si>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</si>
  <si>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</si>
  <si>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ZB175</t>
  </si>
  <si>
    <t>Ĺ itĂ­ maxon zelenĂ˝ 1 bal. Ăˇ 12 ks GMM873L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</si>
  <si>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</si>
  <si>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</si>
  <si>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</si>
  <si>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</si>
  <si>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</si>
  <si>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</si>
  <si>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</si>
  <si>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</si>
  <si>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</si>
  <si>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</si>
  <si>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Šití dafilon modrý 3/0 (2) bal. á 36 ks C0932469</t>
  </si>
  <si>
    <t>Šití dafilon modrý 3/0 (2) bal. á 36 ks C0935468</t>
  </si>
  <si>
    <t>ZJ120</t>
  </si>
  <si>
    <t>Šití ethilon bk 10-0 bal. á 12 ks W2860</t>
  </si>
  <si>
    <t>ZG882</t>
  </si>
  <si>
    <t>Šití ethilon bk 10-0 bal. á 12 ks W2870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</si>
  <si>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</si>
  <si>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</si>
  <si>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</si>
  <si>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</si>
  <si>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</si>
  <si>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</si>
  <si>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</si>
  <si>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</si>
  <si>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</si>
  <si>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</si>
  <si>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</si>
  <si>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Šití silon pletený bílý 3EP bal. á 20 ks SB2057</t>
  </si>
  <si>
    <t>Šití silon pletený bílý 4EP bal. á 20 ks SB2059</t>
  </si>
  <si>
    <t>Šítí trelon černý 4/0 (1,5) 8 x 45 cm HR17 bal. á 6 ks M0790165</t>
  </si>
  <si>
    <t>Šití vicryl plus vi 2-0 bal. á 36 ks VCP9360H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</si>
  <si>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</si>
  <si>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</si>
  <si>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</si>
  <si>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</si>
  <si>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</si>
  <si>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</si>
  <si>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</si>
  <si>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</si>
  <si>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</si>
  <si>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chirurgickĂˇ 0,7 x 28 G10</t>
  </si>
  <si>
    <t>Jehla chirurgickĂˇ 0,8 x 32 G11</t>
  </si>
  <si>
    <t>Jehla chirurgickĂˇ 0,9 x 40 G9</t>
  </si>
  <si>
    <t>Jehla chirurgickĂˇ 1,0 x 45 G8</t>
  </si>
  <si>
    <t>ZF431</t>
  </si>
  <si>
    <t>Rukavice operaÄŤnĂ­ latex bez pudru chlorovanĂ© sterilnĂ­ ansell gammex PF sensitive vel. 7,5 bal. Ăˇ 50 pĂˇrĹŻ 330051075</t>
  </si>
  <si>
    <t>Rukavice operaÄŤnĂ­ latex bez pudru sterilnĂ­  PF ansell gammex vel. 6,0 330048060</t>
  </si>
  <si>
    <t>ZP788</t>
  </si>
  <si>
    <t>Rukavice operaÄŤnĂ­ latex s pudrem sterilnĂ­ ansell gammex vel. 8,0 bal. Ăˇ 50 pĂˇrĹŻ 330047080</t>
  </si>
  <si>
    <t>ZK476</t>
  </si>
  <si>
    <t>Rukavice operaÄŤnĂ­ latex s pudrem sterilnĂ­ ansell, vasco surgical powderet vel. 7,5 6035534</t>
  </si>
  <si>
    <t>Rukavice operační latex bez pudru chlorované sterilní ansell gammex PF sensitive vel. 7,5 bal. á 50 párů 330051075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</si>
  <si>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</si>
  <si>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</si>
  <si>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</si>
  <si>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</si>
  <si>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Rukavice operační latex s pudrem sterilní ansell, vasco surgical powderet vel. 7,5 6035534</t>
  </si>
  <si>
    <t>ZO467</t>
  </si>
  <si>
    <t>Rukavice vyĹˇetĹ™ovacĂ­ nitril nesterilnĂ­ SEMPERMED Safe+ Us-Hs cytostatickĂ© prodlouĹľenĂ© 30 cm vel. M bal. Ăˇ 100 ks 34437</t>
  </si>
  <si>
    <t>Rukavice vyšetřovací nitril nesterilní SEMPERMED Safe+ Us-Hs cytostatické prodloužené 30 cm vel. M bal. á 100 ks 34437</t>
  </si>
  <si>
    <t>ZD618</t>
  </si>
  <si>
    <t>Katetr drenĂˇĹľnĂ­ komorovĂ˝ se sbÄ›rnĂ˝m vakem Exakta 27581</t>
  </si>
  <si>
    <t>ZA217</t>
  </si>
  <si>
    <t>Katetr drenĂˇĹľnĂ­ lumbĂˇlnĂ­ EDM 80 cm W/Tip 46419</t>
  </si>
  <si>
    <t>Katetr drenážní komorový se sběrným vakem Exakta 27581</t>
  </si>
  <si>
    <t>Katetr drenážní lumbální EDM 80 cm W/Tip 46419</t>
  </si>
  <si>
    <t>ZF906</t>
  </si>
  <si>
    <t>Katetr endoskopický neurobalón 7CB-D10</t>
  </si>
  <si>
    <t>ZG178</t>
  </si>
  <si>
    <t>Katetr fogarty arteriální embolektomický 60 cm, 2F 120602F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</si>
  <si>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</si>
  <si>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</si>
  <si>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</si>
  <si>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</si>
  <si>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</si>
  <si>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</si>
  <si>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</si>
  <si>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</si>
  <si>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</si>
  <si>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</si>
  <si>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</si>
  <si>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</si>
  <si>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</si>
  <si>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</si>
  <si>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ZG535</t>
  </si>
  <si>
    <t>Klip titanový pro otevřené operace M bal. 18 zásobníků á 6 ks LT300</t>
  </si>
  <si>
    <t>ZR401</t>
  </si>
  <si>
    <t>Optika AESCULAP MINOP Endoskop Ăşhel 30Â° prĹŻmÄ›r 2,7 mm dĂ©lka 180 mm PE204A</t>
  </si>
  <si>
    <t>ZI205</t>
  </si>
  <si>
    <t>Optika AESCULAP MINOP TREND, Ăşhel pohledu 0Â°, prĹŻmÄ›r 4 mm, dĂ©lka 20 cm PE487A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</si>
  <si>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</si>
  <si>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</si>
  <si>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</si>
  <si>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</si>
  <si>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</si>
  <si>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</si>
  <si>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</si>
  <si>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</si>
  <si>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</si>
  <si>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</si>
  <si>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</si>
  <si>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</si>
  <si>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</si>
  <si>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</si>
  <si>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</si>
  <si>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</si>
  <si>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</si>
  <si>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</si>
  <si>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</si>
  <si>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</si>
  <si>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</si>
  <si>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</si>
  <si>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</si>
  <si>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</si>
  <si>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</si>
  <si>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</si>
  <si>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</si>
  <si>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</si>
  <si>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</si>
  <si>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</si>
  <si>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</si>
  <si>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</si>
  <si>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</si>
  <si>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Hrabálek Lumír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</si>
  <si>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</si>
  <si>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</si>
  <si>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</si>
  <si>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</si>
  <si>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</si>
  <si>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</si>
  <si>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</si>
  <si>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</si>
  <si>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</si>
  <si>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</si>
  <si>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</si>
  <si>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</si>
  <si>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</si>
  <si>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</si>
  <si>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</si>
  <si>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</si>
  <si>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</si>
  <si>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</si>
  <si>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</si>
  <si>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</t>
  </si>
  <si>
    <t>0192143</t>
  </si>
  <si>
    <t>DIPROPHOS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</si>
  <si>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</si>
  <si>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</si>
  <si>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</si>
  <si>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</si>
  <si>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</si>
  <si>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</si>
  <si>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</si>
  <si>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</si>
  <si>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</si>
  <si>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</si>
  <si>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</si>
  <si>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</si>
  <si>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</si>
  <si>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</si>
  <si>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</si>
  <si>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</si>
  <si>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</si>
  <si>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</si>
  <si>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</si>
  <si>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</si>
  <si>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</si>
  <si>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</si>
  <si>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</si>
  <si>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</si>
  <si>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</si>
  <si>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</si>
  <si>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</si>
  <si>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</si>
  <si>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</si>
  <si>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</si>
  <si>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</si>
  <si>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</si>
  <si>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</si>
  <si>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</si>
  <si>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</si>
  <si>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</si>
  <si>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</si>
  <si>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</si>
  <si>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</si>
  <si>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</si>
  <si>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</si>
  <si>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</si>
  <si>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</si>
  <si>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</si>
  <si>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</si>
  <si>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</si>
  <si>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</si>
  <si>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</si>
  <si>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</si>
  <si>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</si>
  <si>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</si>
  <si>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</si>
  <si>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</si>
  <si>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</si>
  <si>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</si>
  <si>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</si>
  <si>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</si>
  <si>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</si>
  <si>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</si>
  <si>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</si>
  <si>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</si>
  <si>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</si>
  <si>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</si>
  <si>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</si>
  <si>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</si>
  <si>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</si>
  <si>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</si>
  <si>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</si>
  <si>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</si>
  <si>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</si>
  <si>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</si>
  <si>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</si>
  <si>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</si>
  <si>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</si>
  <si>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</si>
  <si>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</si>
  <si>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</si>
  <si>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</si>
  <si>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</si>
  <si>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</si>
  <si>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</si>
  <si>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</si>
  <si>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</si>
  <si>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</si>
  <si>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</si>
  <si>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</si>
  <si>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</si>
  <si>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</si>
  <si>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</si>
  <si>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</si>
  <si>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</si>
  <si>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</si>
  <si>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</si>
  <si>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</si>
  <si>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</si>
  <si>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</si>
  <si>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5F3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</si>
  <si>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</si>
  <si>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</si>
  <si>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</si>
  <si>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</si>
  <si>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</si>
  <si>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</si>
  <si>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</si>
  <si>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</si>
  <si>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</si>
  <si>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</si>
  <si>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</si>
  <si>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</si>
  <si>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</si>
  <si>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</si>
  <si>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</si>
  <si>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</si>
  <si>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5F6</t>
  </si>
  <si>
    <t>0006480</t>
  </si>
  <si>
    <t>0008807</t>
  </si>
  <si>
    <t>0008808</t>
  </si>
  <si>
    <t>0011592</t>
  </si>
  <si>
    <t>0016600</t>
  </si>
  <si>
    <t>0046475</t>
  </si>
  <si>
    <t>0062464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</si>
  <si>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</si>
  <si>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</si>
  <si>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</si>
  <si>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</si>
  <si>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</si>
  <si>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</si>
  <si>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</si>
  <si>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</si>
  <si>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</si>
  <si>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0083487</t>
  </si>
  <si>
    <t>MERONEM</t>
  </si>
  <si>
    <t>0094176</t>
  </si>
  <si>
    <t>CEFOTAXIME LEK</t>
  </si>
  <si>
    <t>0096414</t>
  </si>
  <si>
    <t>GENTAMICIN LEK</t>
  </si>
  <si>
    <t>0097000</t>
  </si>
  <si>
    <t>METRONIDAZOLE 0,5%-POLPHARMA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</si>
  <si>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</si>
  <si>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</si>
  <si>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</si>
  <si>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</si>
  <si>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</si>
  <si>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</si>
  <si>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</si>
  <si>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</si>
  <si>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</si>
  <si>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</si>
  <si>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</si>
  <si>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</si>
  <si>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</si>
  <si>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</si>
  <si>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0064835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</si>
  <si>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</si>
  <si>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</si>
  <si>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</si>
  <si>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</si>
  <si>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</si>
  <si>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</si>
  <si>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</si>
  <si>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</si>
  <si>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</si>
  <si>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0183812</t>
  </si>
  <si>
    <t>0183817</t>
  </si>
  <si>
    <t>0203855</t>
  </si>
  <si>
    <t>0029817</t>
  </si>
  <si>
    <t>GLIOLAN</t>
  </si>
  <si>
    <t>0136961</t>
  </si>
  <si>
    <t>TIGECYCLINE SANDOZ</t>
  </si>
  <si>
    <t>0230687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</si>
  <si>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</si>
  <si>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</si>
  <si>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</si>
  <si>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</si>
  <si>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</si>
  <si>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</si>
  <si>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</si>
  <si>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</si>
  <si>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</si>
  <si>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</si>
  <si>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</si>
  <si>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</si>
  <si>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</si>
  <si>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</si>
  <si>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</si>
  <si>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</si>
  <si>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</si>
  <si>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</si>
  <si>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</si>
  <si>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</si>
  <si>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0030647</t>
  </si>
  <si>
    <t>SÍŤKA KÝLNÍ EXTRAPER. SURGIPRO MESH NEVSTŘEBATELNÁ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</si>
  <si>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</si>
  <si>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</si>
  <si>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</si>
  <si>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</si>
  <si>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</si>
  <si>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</si>
  <si>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</si>
  <si>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</si>
  <si>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</si>
  <si>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</si>
  <si>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</si>
  <si>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</si>
  <si>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</si>
  <si>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</si>
  <si>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</si>
  <si>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</si>
  <si>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</si>
  <si>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</si>
  <si>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</si>
  <si>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</si>
  <si>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</si>
  <si>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</si>
  <si>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</si>
  <si>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</si>
  <si>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</si>
  <si>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</si>
  <si>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</si>
  <si>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</si>
  <si>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</si>
  <si>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</si>
  <si>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</si>
  <si>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</si>
  <si>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</si>
  <si>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</si>
  <si>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</si>
  <si>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</si>
  <si>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0068197</t>
  </si>
  <si>
    <t>SYSTÉM HYDROCEPHALNÍ DRENÁŽNÍ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</si>
  <si>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</si>
  <si>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</si>
  <si>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</si>
  <si>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</si>
  <si>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</si>
  <si>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</si>
  <si>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</si>
  <si>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</si>
  <si>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</si>
  <si>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</si>
  <si>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</si>
  <si>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</si>
  <si>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</si>
  <si>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</si>
  <si>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</si>
  <si>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</si>
  <si>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</si>
  <si>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</si>
  <si>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</si>
  <si>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</si>
  <si>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</si>
  <si>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0069598</t>
  </si>
  <si>
    <t>0069861</t>
  </si>
  <si>
    <t>IMPLANTÁT SPINÁL.NÁHRADA MEZIOBRAT.PYRAMESH TI KRK</t>
  </si>
  <si>
    <t>NÁHR. KYČ.KL., VLOŽKA CHIRUL.PŘEVÝŠ.JAMKY SFÉR.</t>
  </si>
  <si>
    <t>0095661</t>
  </si>
  <si>
    <t>SYSTÉM ZEVNÍ DRENÁŽNÍ LIKVOROVÝ DOČASNÝ CODMAN</t>
  </si>
  <si>
    <t>0095664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</si>
  <si>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</si>
  <si>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</si>
  <si>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</si>
  <si>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</si>
  <si>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</si>
  <si>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</si>
  <si>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</si>
  <si>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</si>
  <si>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</si>
  <si>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</si>
  <si>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</si>
  <si>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</si>
  <si>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</si>
  <si>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</si>
  <si>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</si>
  <si>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0162666</t>
  </si>
  <si>
    <t>SYSTÉM HYDROCEPHALNÍ DRENÁŽNÍ - SHUNT SILVERLINE</t>
  </si>
  <si>
    <t>0163059</t>
  </si>
  <si>
    <t xml:space="preserve">IMPLANTÁT MAXILLOFACIÁLNÍ STŘEDNÍ OBLIČEJOVÁ ETÁŽ </t>
  </si>
  <si>
    <t>0163075</t>
  </si>
  <si>
    <t>0068668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</si>
  <si>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</si>
  <si>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</si>
  <si>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</si>
  <si>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</si>
  <si>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</si>
  <si>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</si>
  <si>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</si>
  <si>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</si>
  <si>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</si>
  <si>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</si>
  <si>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</si>
  <si>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</si>
  <si>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</si>
  <si>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</si>
  <si>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</si>
  <si>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</si>
  <si>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</si>
  <si>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</si>
  <si>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</si>
  <si>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</si>
  <si>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</si>
  <si>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</si>
  <si>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</si>
  <si>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</si>
  <si>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</si>
  <si>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</si>
  <si>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</si>
  <si>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</si>
  <si>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</si>
  <si>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</si>
  <si>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</si>
  <si>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</si>
  <si>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</si>
  <si>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</si>
  <si>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</si>
  <si>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</si>
  <si>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</si>
  <si>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</si>
  <si>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</si>
  <si>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</si>
  <si>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</si>
  <si>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</si>
  <si>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</si>
  <si>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</si>
  <si>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</si>
  <si>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</si>
  <si>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</si>
  <si>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</si>
  <si>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</si>
  <si>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</si>
  <si>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</si>
  <si>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</si>
  <si>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</si>
  <si>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</si>
  <si>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</si>
  <si>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</si>
  <si>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</si>
  <si>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</si>
  <si>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</si>
  <si>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</si>
  <si>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</si>
  <si>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</si>
  <si>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</si>
  <si>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</si>
  <si>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</si>
  <si>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</si>
  <si>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</si>
  <si>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</si>
  <si>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</si>
  <si>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</si>
  <si>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</si>
  <si>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</si>
  <si>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</si>
  <si>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</si>
  <si>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</si>
  <si>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</si>
  <si>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</si>
  <si>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</si>
  <si>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</si>
  <si>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</si>
  <si>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</si>
  <si>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</si>
  <si>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</si>
  <si>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</si>
  <si>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</si>
  <si>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</si>
  <si>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</si>
  <si>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</si>
  <si>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</si>
  <si>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</si>
  <si>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</si>
  <si>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</si>
  <si>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</si>
  <si>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</si>
  <si>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</si>
  <si>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</si>
  <si>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</si>
  <si>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</si>
  <si>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</si>
  <si>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</si>
  <si>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</si>
  <si>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</si>
  <si>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</si>
  <si>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</si>
  <si>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</si>
  <si>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</si>
  <si>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</si>
  <si>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</si>
  <si>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</si>
  <si>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</si>
  <si>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</si>
  <si>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</si>
  <si>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</si>
  <si>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</si>
  <si>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0161703</t>
  </si>
  <si>
    <t>IMPLANTÁT SPINÁLNÍ SYSTÉM STENOFIX INTERSPINÓZNÍ B</t>
  </si>
  <si>
    <t>0069862</t>
  </si>
  <si>
    <t>0059073</t>
  </si>
  <si>
    <t>KLIP DOČASNÝ MOZK.ANEURYSM.FE681K..691..721..51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</si>
  <si>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</si>
  <si>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</si>
  <si>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</si>
  <si>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</si>
  <si>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</si>
  <si>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</si>
  <si>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</si>
  <si>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</si>
  <si>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</si>
  <si>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</si>
  <si>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</si>
  <si>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</si>
  <si>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</si>
  <si>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</si>
  <si>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</si>
  <si>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</si>
  <si>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</si>
  <si>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</si>
  <si>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</si>
  <si>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</si>
  <si>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</si>
  <si>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</si>
  <si>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</si>
  <si>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</si>
  <si>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</si>
  <si>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</si>
  <si>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</si>
  <si>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</si>
  <si>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</si>
  <si>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</si>
  <si>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</si>
  <si>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</si>
  <si>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</si>
  <si>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</si>
  <si>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</si>
  <si>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</si>
  <si>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</si>
  <si>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</si>
  <si>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</si>
  <si>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</si>
  <si>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</si>
  <si>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</si>
  <si>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</si>
  <si>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</si>
  <si>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</si>
  <si>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</si>
  <si>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66829</t>
  </si>
  <si>
    <t>ZAVEDENÍ PROPLACHOVÉ LAVÁŽE</t>
  </si>
  <si>
    <t>71213</t>
  </si>
  <si>
    <t>ENDOSKOPIE PARANASÁLNÍ DUTINY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</si>
  <si>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</si>
  <si>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</si>
  <si>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</si>
  <si>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</si>
  <si>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</si>
  <si>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</si>
  <si>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</si>
  <si>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</si>
  <si>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</si>
  <si>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</si>
  <si>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</si>
  <si>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</si>
  <si>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</si>
  <si>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</si>
  <si>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</si>
  <si>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</si>
  <si>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</si>
  <si>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</si>
  <si>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</si>
  <si>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</si>
  <si>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</si>
  <si>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</si>
  <si>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</si>
  <si>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</si>
  <si>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</si>
  <si>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</si>
  <si>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</si>
  <si>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</si>
  <si>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</si>
  <si>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</si>
  <si>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</si>
  <si>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</si>
  <si>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</si>
  <si>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</si>
  <si>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</si>
  <si>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</si>
  <si>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</si>
  <si>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</si>
  <si>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76801</t>
  </si>
  <si>
    <t>POUŽITÍ TELEVIZNÍHO ŘETĚZCE PŘI ENDOSKOPICKÉM VÝKO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</si>
  <si>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</si>
  <si>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</si>
  <si>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</si>
  <si>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</si>
  <si>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</si>
  <si>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</si>
  <si>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</si>
  <si>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</si>
  <si>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</si>
  <si>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</si>
  <si>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</si>
  <si>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</si>
  <si>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</si>
  <si>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</si>
  <si>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</si>
  <si>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</si>
  <si>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</si>
  <si>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</si>
  <si>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</si>
  <si>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</si>
  <si>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</si>
  <si>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</si>
  <si>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</si>
  <si>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</si>
  <si>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</si>
  <si>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</si>
  <si>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</si>
  <si>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</si>
  <si>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</si>
  <si>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</si>
  <si>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</si>
  <si>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</si>
  <si>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</si>
  <si>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</si>
  <si>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</si>
  <si>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</si>
  <si>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</si>
  <si>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</si>
  <si>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</si>
  <si>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</si>
  <si>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</si>
  <si>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</si>
  <si>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</si>
  <si>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</si>
  <si>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</si>
  <si>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</si>
  <si>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</si>
  <si>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</si>
  <si>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</si>
  <si>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</si>
  <si>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</si>
  <si>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</si>
  <si>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</si>
  <si>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</si>
  <si>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</si>
  <si>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</si>
  <si>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</si>
  <si>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</si>
  <si>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</si>
  <si>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</si>
  <si>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</si>
  <si>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</si>
  <si>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</si>
  <si>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</si>
  <si>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</si>
  <si>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</si>
  <si>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</si>
  <si>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</si>
  <si>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</si>
  <si>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</si>
  <si>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</si>
  <si>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</si>
  <si>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</si>
  <si>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</si>
  <si>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</si>
  <si>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</si>
  <si>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</si>
  <si>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</si>
  <si>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</si>
  <si>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</si>
  <si>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</si>
  <si>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</si>
  <si>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</si>
  <si>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</si>
  <si>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</si>
  <si>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</si>
  <si>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0003708</t>
  </si>
  <si>
    <t>0020605</t>
  </si>
  <si>
    <t>COLOMYCIN INJEKCE 1 000 000 MEZINÁRODNÍCH JEDNOTEK</t>
  </si>
  <si>
    <t>0026127</t>
  </si>
  <si>
    <t>0076353</t>
  </si>
  <si>
    <t>FORTUM</t>
  </si>
  <si>
    <t>0083417</t>
  </si>
  <si>
    <t>0092290</t>
  </si>
  <si>
    <t>EDICIN</t>
  </si>
  <si>
    <t>0094155</t>
  </si>
  <si>
    <t>ABAKTAL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</si>
  <si>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</si>
  <si>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</si>
  <si>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</si>
  <si>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</si>
  <si>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</si>
  <si>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</si>
  <si>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</si>
  <si>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</si>
  <si>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0142077</t>
  </si>
  <si>
    <t>TIENAM 500 MG/500 MG I.V.</t>
  </si>
  <si>
    <t>0156258</t>
  </si>
  <si>
    <t>0500720</t>
  </si>
  <si>
    <t>MYCAMINE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</si>
  <si>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</si>
  <si>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</si>
  <si>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</si>
  <si>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</si>
  <si>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</si>
  <si>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</si>
  <si>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</si>
  <si>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0195147</t>
  </si>
  <si>
    <t>0212531</t>
  </si>
  <si>
    <t>0216704</t>
  </si>
  <si>
    <t>LINEZOLID KABI</t>
  </si>
  <si>
    <t>0230686</t>
  </si>
  <si>
    <t>0218400</t>
  </si>
  <si>
    <t>0007905</t>
  </si>
  <si>
    <t>Erytrocyty z odběru plné krve</t>
  </si>
  <si>
    <t>0007963</t>
  </si>
  <si>
    <t>Erytrocyty z aferézy</t>
  </si>
  <si>
    <t>0407942</t>
  </si>
  <si>
    <t>Poíplatek za ozáoení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</si>
  <si>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</si>
  <si>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</si>
  <si>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</si>
  <si>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</si>
  <si>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</si>
  <si>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</si>
  <si>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</si>
  <si>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</si>
  <si>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</si>
  <si>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</si>
  <si>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0054513</t>
  </si>
  <si>
    <t>0054517</t>
  </si>
  <si>
    <t>0067017</t>
  </si>
  <si>
    <t xml:space="preserve">IMPLANTÁT SPINÁLNÍ SYSTÉM CERVIFIX                </t>
  </si>
  <si>
    <t>0067020</t>
  </si>
  <si>
    <t>0069282</t>
  </si>
  <si>
    <t>0069500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</si>
  <si>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</si>
  <si>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</si>
  <si>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</si>
  <si>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</si>
  <si>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</si>
  <si>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</si>
  <si>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</si>
  <si>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</si>
  <si>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</si>
  <si>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</si>
  <si>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</si>
  <si>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</si>
  <si>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0096309</t>
  </si>
  <si>
    <t xml:space="preserve">IMPLANTÁT SPINÁLNÍ SYSTÉM EXPEDIUM                </t>
  </si>
  <si>
    <t>0162667</t>
  </si>
  <si>
    <t>0163241</t>
  </si>
  <si>
    <t>0163243</t>
  </si>
  <si>
    <t>0163249</t>
  </si>
  <si>
    <t>0163251</t>
  </si>
  <si>
    <t>0062220</t>
  </si>
  <si>
    <t>SÍŤKA KÝLNÍ VICRYL VSTŘEBATELNÁ EXTRAPERITONEÁLNÍ</t>
  </si>
  <si>
    <t>0082141</t>
  </si>
  <si>
    <t>NPWT-RENASYS F PŘEVAZOVÝ SET MALÝ S</t>
  </si>
  <si>
    <t>0193162</t>
  </si>
  <si>
    <t>IMPLANTÁT KRANIOFACIÁLNÍ ,  LE FORTE SYSTÉM</t>
  </si>
  <si>
    <t>0066966</t>
  </si>
  <si>
    <t>0043968</t>
  </si>
  <si>
    <t>0002263</t>
  </si>
  <si>
    <t>FIXÁTOR ZEVNÍ JEDNOROVINNÝ TUBULÁRNÍ,SYNTHES KOSTI</t>
  </si>
  <si>
    <t>0163034</t>
  </si>
  <si>
    <t>IMPLANTÁT MANDIBULÁRNÍ DOLNÍ ČELIST SYNTHES</t>
  </si>
  <si>
    <t>0142062</t>
  </si>
  <si>
    <t>0114455</t>
  </si>
  <si>
    <t>IMPL. SPINÁL STABIL.SYSTÉM VIRAGE OCT OKCIPITÁL.KR</t>
  </si>
  <si>
    <t>0114453</t>
  </si>
  <si>
    <t>IMPL.SPINÁL.STABIL.SYSTÉM VIRAGE OCT OKCIPITÁL.KRČ</t>
  </si>
  <si>
    <t>0142096</t>
  </si>
  <si>
    <t>0142097</t>
  </si>
  <si>
    <t>0142102</t>
  </si>
  <si>
    <t>0067878</t>
  </si>
  <si>
    <t>0059128</t>
  </si>
  <si>
    <t>KLIP PERMANENTNÍ MOZKOVÝ ANEURYSMATICKÝ FE780K</t>
  </si>
  <si>
    <t>0200016</t>
  </si>
  <si>
    <t>0200014</t>
  </si>
  <si>
    <t>0107484</t>
  </si>
  <si>
    <t>DLAHA LCP HUMERUS DISTÁLNÍ MALÝ FRAGMNENT OCEL TIT</t>
  </si>
  <si>
    <t>0068191</t>
  </si>
  <si>
    <t>0043986</t>
  </si>
  <si>
    <t>0043985</t>
  </si>
  <si>
    <t>0059115</t>
  </si>
  <si>
    <t>KLIP PERMANENTNÍ MOZKOVÝ ANEURYSMATICKÝ FE762K</t>
  </si>
  <si>
    <t>0161015</t>
  </si>
  <si>
    <t>00651</t>
  </si>
  <si>
    <t>OD TYPU 51 - PRO NEMOCNICE TYPU 3, (KATEGORIE 6) -</t>
  </si>
  <si>
    <t>00655</t>
  </si>
  <si>
    <t>OD TYPU 55 - PRO NEMOCNICE TYPU 3, (KATEGORIE 6) -</t>
  </si>
  <si>
    <t>04830</t>
  </si>
  <si>
    <t>SUTURA RÁNY SLIZNICE DO 5 CM, 1 VRSTVA</t>
  </si>
  <si>
    <t>04860</t>
  </si>
  <si>
    <t>IMOBILIZACE ČELISTÍ</t>
  </si>
  <si>
    <t>61147</t>
  </si>
  <si>
    <t>UZAVŘENÍ DEFEKTU KOŽNÍM LALOKEM MÍSTNÍM DO 10 CM^2</t>
  </si>
  <si>
    <t>65219</t>
  </si>
  <si>
    <t>KOMPLEXNÍ OŠETŘENÍ VĚTŠÍCH OBLIČEJOVÝCH DEFEKTŮ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</si>
  <si>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</si>
  <si>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</si>
  <si>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</si>
  <si>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</si>
  <si>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</si>
  <si>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</si>
  <si>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61115</t>
  </si>
  <si>
    <t xml:space="preserve">REVIZE, EXCIZE A SUTURA PORANĚNÍ KŮŽE A PODKOŽÍ A 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</si>
  <si>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</si>
  <si>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</si>
  <si>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</si>
  <si>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</si>
  <si>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</si>
  <si>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</si>
  <si>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</si>
  <si>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</si>
  <si>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</si>
  <si>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65211</t>
  </si>
  <si>
    <t>OŠETŘENÍ ZLOMENINY ČELISTI DESTIČKOVOU ŠROUBOVANOU</t>
  </si>
  <si>
    <t>65215</t>
  </si>
  <si>
    <t>DENTÁLNÍ DRÁTĚNÁ DLAHA Z VOLNÉ RUKY - JEDNA ČELIST</t>
  </si>
  <si>
    <t>61111</t>
  </si>
  <si>
    <t>PRIMÁRNÍ OŠETŘENÍ TRAUMATICKÉ TETOVÁŽE Á 20 MIN.</t>
  </si>
  <si>
    <t>91993</t>
  </si>
  <si>
    <t>(DRG) KLINICKÉ STADIUM ZHOUBNÉHO NOVOTVARU III</t>
  </si>
  <si>
    <t>6F1</t>
  </si>
  <si>
    <t>61151</t>
  </si>
  <si>
    <t>UZAVŘENÍ DEFEKTU KOŽNÍM LALOKEM MÍSTNÍM NAD 20 CM^</t>
  </si>
  <si>
    <t>6F5</t>
  </si>
  <si>
    <t>65935</t>
  </si>
  <si>
    <t xml:space="preserve">REPOZICE A FIXACE ZLOMENINY ZYGOMATIKOMAXILÁRNÍHO </t>
  </si>
  <si>
    <t>75381</t>
  </si>
  <si>
    <t>REKOSTRUKCE SPODINY OČNICE</t>
  </si>
  <si>
    <t>6F6</t>
  </si>
  <si>
    <t>66039</t>
  </si>
  <si>
    <t>SLOŽITÁ ARTROSKOPIE</t>
  </si>
  <si>
    <t>66133</t>
  </si>
  <si>
    <t>UDRŽOVÁNÍ PROPLACHOVÉ LAVÁŽE ZA JEDEN DEN</t>
  </si>
  <si>
    <t>66893</t>
  </si>
  <si>
    <t>PUNKČNÍ BIOPSIE KOSTI NEBO KLOUBU</t>
  </si>
  <si>
    <t>66815</t>
  </si>
  <si>
    <t>AUTOGENNÍ ŠTĚP</t>
  </si>
  <si>
    <t>66895</t>
  </si>
  <si>
    <t>OTEVŘENÁ BIOPSIE KOSTI NEBO KLOUBU</t>
  </si>
  <si>
    <t>66827</t>
  </si>
  <si>
    <t>ZAVEDENÍ EXTENZE - SKELETÁLNÍ TRAKCE</t>
  </si>
  <si>
    <t>7F1</t>
  </si>
  <si>
    <t>71022</t>
  </si>
  <si>
    <t>CÍLENÉ VYŠETŘENÍ OTORINOLARYNGOLOGEM</t>
  </si>
  <si>
    <t>71313</t>
  </si>
  <si>
    <t>NEPŘÍMÁ LARYNGOSKOPIE ZVĚTŠOVACÍ ENDOSKOPICKOU OPT</t>
  </si>
  <si>
    <t>71641</t>
  </si>
  <si>
    <t>SUBMUKÓZNÍ RESEKCE NOSNÍ PŘEPÁŽKY</t>
  </si>
  <si>
    <t>71651</t>
  </si>
  <si>
    <t>SEPTOPLASTIKA</t>
  </si>
  <si>
    <t>71681</t>
  </si>
  <si>
    <t>SFENOIDOTOMIE</t>
  </si>
  <si>
    <t>71635</t>
  </si>
  <si>
    <t>MUKOTOMIE NEBO KONCHEKTOMIE</t>
  </si>
  <si>
    <t>71840</t>
  </si>
  <si>
    <t>ENDONASÁLNÍ REKONSTRUKČNÍ OPERACE PŘI LIKVOREE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</si>
  <si>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</si>
  <si>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</si>
  <si>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</si>
  <si>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</si>
  <si>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</si>
  <si>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</si>
  <si>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</si>
  <si>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</si>
  <si>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</si>
  <si>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</si>
  <si>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</si>
  <si>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</si>
  <si>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</si>
  <si>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</si>
  <si>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</si>
  <si>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</si>
  <si>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</si>
  <si>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</si>
  <si>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</si>
  <si>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</si>
  <si>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</si>
  <si>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</si>
  <si>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</si>
  <si>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</si>
  <si>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</si>
  <si>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</si>
  <si>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</si>
  <si>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</si>
  <si>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</si>
  <si>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</si>
  <si>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</si>
  <si>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</si>
  <si>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</si>
  <si>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</si>
  <si>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</si>
  <si>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</si>
  <si>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</si>
  <si>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</si>
  <si>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</si>
  <si>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</si>
  <si>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</si>
  <si>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</si>
  <si>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</si>
  <si>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</si>
  <si>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</si>
  <si>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</si>
  <si>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</si>
  <si>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</si>
  <si>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</si>
  <si>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</si>
  <si>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</si>
  <si>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</si>
  <si>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</si>
  <si>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</si>
  <si>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</si>
  <si>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</si>
  <si>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</si>
  <si>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</si>
  <si>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</si>
  <si>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</si>
  <si>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</si>
  <si>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</si>
  <si>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</si>
  <si>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</si>
  <si>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</si>
  <si>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</si>
  <si>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</si>
  <si>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</si>
  <si>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</si>
  <si>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</si>
  <si>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</si>
  <si>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</si>
  <si>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</si>
  <si>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</si>
  <si>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</si>
  <si>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</si>
  <si>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</si>
  <si>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</si>
  <si>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</si>
  <si>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</si>
  <si>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</si>
  <si>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</si>
  <si>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</si>
  <si>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</si>
  <si>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</si>
  <si>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</si>
  <si>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</si>
  <si>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</si>
  <si>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</si>
  <si>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</si>
  <si>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</si>
  <si>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</si>
  <si>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</si>
  <si>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</si>
  <si>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</si>
  <si>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</si>
  <si>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</si>
  <si>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</si>
  <si>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</si>
  <si>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</si>
  <si>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</si>
  <si>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</si>
  <si>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</si>
  <si>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04331</t>
  </si>
  <si>
    <t xml:space="preserve">ZÁVAŽNÉ TRAUMA HRUDNÍKU BEZ CC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</si>
  <si>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</si>
  <si>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</si>
  <si>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</si>
  <si>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</si>
  <si>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</si>
  <si>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</si>
  <si>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</si>
  <si>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</si>
  <si>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</si>
  <si>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</si>
  <si>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</si>
  <si>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</si>
  <si>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</si>
  <si>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</si>
  <si>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</si>
  <si>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</si>
  <si>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</si>
  <si>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</si>
  <si>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</si>
  <si>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</si>
  <si>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</si>
  <si>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</si>
  <si>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</si>
  <si>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</si>
  <si>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</si>
  <si>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</si>
  <si>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</si>
  <si>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</si>
  <si>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</si>
  <si>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</si>
  <si>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</si>
  <si>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</si>
  <si>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</si>
  <si>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</si>
  <si>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</si>
  <si>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</si>
  <si>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</si>
  <si>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</si>
  <si>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</si>
  <si>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</si>
  <si>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</si>
  <si>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</si>
  <si>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</si>
  <si>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</si>
  <si>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</si>
  <si>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</si>
  <si>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</si>
  <si>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</si>
  <si>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</si>
  <si>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</si>
  <si>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</si>
  <si>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</si>
  <si>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</si>
  <si>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</si>
  <si>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</si>
  <si>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</si>
  <si>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</si>
  <si>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</si>
  <si>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</si>
  <si>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</si>
  <si>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</si>
  <si>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</si>
  <si>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</si>
  <si>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</si>
  <si>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</si>
  <si>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</si>
  <si>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</si>
  <si>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</si>
  <si>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</si>
  <si>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</si>
  <si>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</si>
  <si>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</si>
  <si>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</si>
  <si>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</si>
  <si>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</si>
  <si>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</si>
  <si>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</si>
  <si>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</si>
  <si>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</si>
  <si>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</si>
  <si>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</si>
  <si>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</si>
  <si>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</si>
  <si>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</si>
  <si>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</si>
  <si>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</si>
  <si>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</si>
  <si>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</si>
  <si>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</si>
  <si>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</si>
  <si>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</si>
  <si>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</si>
  <si>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</si>
  <si>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</si>
  <si>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</si>
  <si>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</si>
  <si>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</si>
  <si>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0002099</t>
  </si>
  <si>
    <t>18F-FLT inj.</t>
  </si>
  <si>
    <t>47353</t>
  </si>
  <si>
    <t>POZITRONOVÁ EMISNÍ TOMOGRAFIE (PET) LIMITOVANÉ OBL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</si>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</sst>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177" fontId="35" fillId="12" borderId="136" xfId="0" quotePrefix="1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69" fillId="0" borderId="19" xfId="0" applyNumberFormat="1" applyFont="1" applyBorder="1"/>
    <xf numFmtId="166" fontId="70" fillId="0" borderId="16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3" fontId="34" fillId="0" borderId="148" xfId="0" applyNumberFormat="1" applyFont="1" applyBorder="1" applyAlignment="1">
      <alignment horizontal="right"/>
    </xf>
    <xf numFmtId="0" fontId="5" fillId="0" borderId="14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2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1" fillId="0" borderId="16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9" fontId="31" fillId="0" borderId="164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0.32678375134055498</c:v>
                </c:pt>
                <c:pt idx="1">
                  <c:v>1.0162325737815603</c:v>
                </c:pt>
                <c:pt idx="2">
                  <c:v>0.9576449733062985</c:v>
                </c:pt>
                <c:pt idx="3">
                  <c:v>0.91823505893133517</c:v>
                </c:pt>
                <c:pt idx="4">
                  <c:v>0.9481791206362894</c:v>
                </c:pt>
                <c:pt idx="5">
                  <c:v>0.97237948778490024</c:v>
                </c:pt>
                <c:pt idx="6">
                  <c:v>0.95784271576675739</c:v>
                </c:pt>
                <c:pt idx="7">
                  <c:v>0.98700770940629678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0.96787144757304389</c:v>
                </c:pt>
                <c:pt idx="1">
                  <c:v>0.96787144757304389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  <c:pt idx="3">
                  <c:v>0.71604938271604934</c:v>
                </c:pt>
                <c:pt idx="4">
                  <c:v>0.7137404580152672</c:v>
                </c:pt>
                <c:pt idx="5">
                  <c:v>0.71125680011159154</c:v>
                </c:pt>
                <c:pt idx="6">
                  <c:v>0.7072407986528747</c:v>
                </c:pt>
                <c:pt idx="7">
                  <c:v>0.70366925064599484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1" tableBorderDxfId="110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1849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2210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3798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3825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3835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3910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3911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4644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4795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5514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E1A5778C-1B27-4CBB-AD70-0851D3718FF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109662.54473788454</v>
      </c>
      <c r="D4" s="280">
        <f ca="1">IF(ISERROR(VLOOKUP("Náklady celkem",INDIRECT("HI!$A:$G"),5,0)),0,VLOOKUP("Náklady celkem",INDIRECT("HI!$A:$G"),5,0))</f>
        <v>108923.29030000002</v>
      </c>
      <c r="E4" s="281">
        <f ca="1">IF(C4=0,0,D4/C4)</f>
        <v>0.99325882470034332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4599.8618401489257</v>
      </c>
      <c r="D7" s="288">
        <f>IF(ISERROR(HI!E5),"",HI!E5)</f>
        <v>4811.5036200000013</v>
      </c>
      <c r="E7" s="285">
        <f t="shared" ref="E7:E14" si="0">IF(C7=0,0,D7/C7)</f>
        <v>1.0460104644891299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0.80147610535564517</v>
      </c>
      <c r="E8" s="285">
        <f t="shared" si="0"/>
        <v>0.89052900595071682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0.17318655396107727</v>
      </c>
      <c r="E9" s="285">
        <f>IF(C9=0,0,D9/C9)</f>
        <v>0.57728851320359087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0.84725087292120327</v>
      </c>
      <c r="E11" s="285">
        <f t="shared" si="0"/>
        <v>1.4120847882020056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42532.7785647583</v>
      </c>
      <c r="D14" s="288">
        <f>IF(ISERROR(HI!E6),"",HI!E6)</f>
        <v>36845.47257000002</v>
      </c>
      <c r="E14" s="285">
        <f t="shared" si="0"/>
        <v>0.86628416513868078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51393.300418823244</v>
      </c>
      <c r="D15" s="284">
        <f ca="1">IF(ISERROR(VLOOKUP("Osobní náklady (Kč) *",INDIRECT("HI!$A:$G"),5,0)),0,VLOOKUP("Osobní náklady (Kč) *",INDIRECT("HI!$A:$G"),5,0))</f>
        <v>53934.297900000005</v>
      </c>
      <c r="E15" s="285">
        <f ca="1">IF(C15=0,0,D15/C15)</f>
        <v>1.0494421930576403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106139.24592</v>
      </c>
      <c r="D17" s="303">
        <f ca="1">IF(ISERROR(VLOOKUP("Výnosy celkem",INDIRECT("HI!$A:$G"),5,0)),0,VLOOKUP("Výnosy celkem",INDIRECT("HI!$A:$G"),5,0))</f>
        <v>107508.12732</v>
      </c>
      <c r="E17" s="304">
        <f t="shared" ref="E17:E30" ca="1" si="1">IF(C17=0,0,D17/C17)</f>
        <v>1.012897033403005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1669.6159200000006</v>
      </c>
      <c r="D18" s="284">
        <f ca="1">IF(ISERROR(VLOOKUP("Ambulance *",INDIRECT("HI!$A:$G"),5,0)),0,VLOOKUP("Ambulance *",INDIRECT("HI!$A:$G"),5,0))</f>
        <v>1574.94732</v>
      </c>
      <c r="E18" s="285">
        <f t="shared" ca="1" si="1"/>
        <v>0.94329917505817706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0.94329917505817718</v>
      </c>
      <c r="E19" s="285">
        <f t="shared" si="1"/>
        <v>0.94329917505817718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0.9432991750581774</v>
      </c>
      <c r="E20" s="285">
        <f t="shared" si="1"/>
        <v>0.9432991750581774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1.0666046297947593</v>
      </c>
      <c r="E22" s="285">
        <f t="shared" si="1"/>
        <v>1.2548289762291287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104469.63</v>
      </c>
      <c r="D23" s="284">
        <f ca="1">IF(ISERROR(VLOOKUP("Hospitalizace *",INDIRECT("HI!$A:$G"),5,0)),0,VLOOKUP("Hospitalizace *",INDIRECT("HI!$A:$G"),5,0))</f>
        <v>105933.18</v>
      </c>
      <c r="E23" s="285">
        <f ca="1">IF(C23=0,0,D23/C23)</f>
        <v>1.0140093345788626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1.0140093345788626</v>
      </c>
      <c r="E24" s="285">
        <f t="shared" si="1"/>
        <v>1.0140093345788626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1.0140093345788626</v>
      </c>
      <c r="E25" s="285">
        <f t="shared" si="1"/>
        <v>1.0140093345788626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1.0472589792060492</v>
      </c>
      <c r="E28" s="285">
        <f t="shared" si="1"/>
        <v>1.1023778728484728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0.70366925064599484</v>
      </c>
      <c r="E29" s="285">
        <f t="shared" si="1"/>
        <v>0.70366925064599484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1.1076456630766829</v>
      </c>
      <c r="E30" s="285">
        <f t="shared" si="1"/>
        <v>1.1659428032386137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50FC1E8-F956-4647-B691-C096CD5729F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4274.2470600000006</v>
      </c>
      <c r="C5" s="33">
        <v>4230.2514999999994</v>
      </c>
      <c r="D5" s="12"/>
      <c r="E5" s="226">
        <v>4811.5036200000013</v>
      </c>
      <c r="F5" s="32">
        <v>4599.8618401489257</v>
      </c>
      <c r="G5" s="225">
        <f>E5-F5</f>
        <v>211.64177985107563</v>
      </c>
      <c r="H5" s="231">
        <f>IF(F5&lt;0.00000001,"",E5/F5)</f>
        <v>1.0460104644891299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34168.309739999997</v>
      </c>
      <c r="C6" s="35">
        <v>43564.840960000001</v>
      </c>
      <c r="D6" s="12"/>
      <c r="E6" s="227">
        <v>36845.47257000002</v>
      </c>
      <c r="F6" s="34">
        <v>42532.7785647583</v>
      </c>
      <c r="G6" s="228">
        <f>E6-F6</f>
        <v>-5687.3059947582806</v>
      </c>
      <c r="H6" s="232">
        <f>IF(F6&lt;0.00000001,"",E6/F6)</f>
        <v>0.86628416513868078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43068.249889999999</v>
      </c>
      <c r="C7" s="35">
        <v>48919.059030000004</v>
      </c>
      <c r="D7" s="12"/>
      <c r="E7" s="227">
        <v>53934.297900000005</v>
      </c>
      <c r="F7" s="34">
        <v>51393.300418823244</v>
      </c>
      <c r="G7" s="228">
        <f>E7-F7</f>
        <v>2540.9974811767606</v>
      </c>
      <c r="H7" s="232">
        <f>IF(F7&lt;0.00000001,"",E7/F7)</f>
        <v>1.0494421930576403</v>
      </c>
    </row>
    <row r="8" spans="1:10" ht="14.45" customHeight="1" thickBot="1" x14ac:dyDescent="0.25">
      <c r="A8" s="1" t="s">
        <v>96</v>
      </c>
      <c r="B8" s="15">
        <v>12158.181930000006</v>
      </c>
      <c r="C8" s="37">
        <v>12332.891169999988</v>
      </c>
      <c r="D8" s="12"/>
      <c r="E8" s="229">
        <v>13332.016209999994</v>
      </c>
      <c r="F8" s="36">
        <v>11136.60391415406</v>
      </c>
      <c r="G8" s="230">
        <f>E8-F8</f>
        <v>2195.4122958459338</v>
      </c>
      <c r="H8" s="233">
        <f>IF(F8&lt;0.00000001,"",E8/F8)</f>
        <v>1.1971348099267207</v>
      </c>
    </row>
    <row r="9" spans="1:10" ht="14.45" customHeight="1" thickBot="1" x14ac:dyDescent="0.25">
      <c r="A9" s="2" t="s">
        <v>97</v>
      </c>
      <c r="B9" s="3">
        <v>93668.988620000004</v>
      </c>
      <c r="C9" s="39">
        <v>109047.04265999999</v>
      </c>
      <c r="D9" s="12"/>
      <c r="E9" s="3">
        <v>108923.29030000002</v>
      </c>
      <c r="F9" s="38">
        <v>109662.54473788454</v>
      </c>
      <c r="G9" s="38">
        <f>E9-F9</f>
        <v>-739.25443788451958</v>
      </c>
      <c r="H9" s="234">
        <f>IF(F9&lt;0.00000001,"",E9/F9)</f>
        <v>0.99325882470034332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1595.574810000001</v>
      </c>
      <c r="C11" s="33">
        <f>IF(ISERROR(VLOOKUP("Celkem:",'ZV Vykáz.-A'!A:H,5,0)),0,VLOOKUP("Celkem:",'ZV Vykáz.-A'!A:H,5,0)/1000)</f>
        <v>1669.6159200000006</v>
      </c>
      <c r="D11" s="12"/>
      <c r="E11" s="226">
        <f>IF(ISERROR(VLOOKUP("Celkem:",'ZV Vykáz.-A'!A:H,8,0)),0,VLOOKUP("Celkem:",'ZV Vykáz.-A'!A:H,8,0)/1000)</f>
        <v>1574.94732</v>
      </c>
      <c r="F11" s="32">
        <f>C11</f>
        <v>1669.6159200000006</v>
      </c>
      <c r="G11" s="225">
        <f>E11-F11</f>
        <v>-94.668600000000652</v>
      </c>
      <c r="H11" s="231">
        <f>IF(F11&lt;0.00000001,"",E11/F11)</f>
        <v>0.94329917505817706</v>
      </c>
      <c r="I11" s="225">
        <f>E11-B11</f>
        <v>-20.627490000000989</v>
      </c>
      <c r="J11" s="231">
        <f>IF(B11&lt;0.00000001,"",E11/B11)</f>
        <v>0.98707206339012021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100742.31000000001</v>
      </c>
      <c r="C12" s="37">
        <f>IF(ISERROR(VLOOKUP("Celkem",CaseMix!A:D,3,0)),0,VLOOKUP("Celkem",CaseMix!A:D,3,0)*30)</f>
        <v>104469.63</v>
      </c>
      <c r="D12" s="12"/>
      <c r="E12" s="229">
        <f>IF(ISERROR(VLOOKUP("Celkem",CaseMix!A:D,4,0)),0,VLOOKUP("Celkem",CaseMix!A:D,4,0)*30)</f>
        <v>105933.18</v>
      </c>
      <c r="F12" s="36">
        <f>C12</f>
        <v>104469.63</v>
      </c>
      <c r="G12" s="230">
        <f>E12-F12</f>
        <v>1463.5499999999884</v>
      </c>
      <c r="H12" s="233">
        <f>IF(F12&lt;0.00000001,"",E12/F12)</f>
        <v>1.0140093345788626</v>
      </c>
      <c r="I12" s="230">
        <f>E12-B12</f>
        <v>5190.8699999999808</v>
      </c>
      <c r="J12" s="233">
        <f>IF(B12&lt;0.00000001,"",E12/B12)</f>
        <v>1.0515262157478817</v>
      </c>
    </row>
    <row r="13" spans="1:10" ht="14.45" customHeight="1" thickBot="1" x14ac:dyDescent="0.25">
      <c r="A13" s="4" t="s">
        <v>100</v>
      </c>
      <c r="B13" s="9">
        <f>SUM(B11:B12)</f>
        <v>102337.88481000002</v>
      </c>
      <c r="C13" s="41">
        <f>SUM(C11:C12)</f>
        <v>106139.24592</v>
      </c>
      <c r="D13" s="12"/>
      <c r="E13" s="9">
        <f>SUM(E11:E12)</f>
        <v>107508.12732</v>
      </c>
      <c r="F13" s="40">
        <f>SUM(F11:F12)</f>
        <v>106139.24592</v>
      </c>
      <c r="G13" s="40">
        <f>E13-F13</f>
        <v>1368.8813999999984</v>
      </c>
      <c r="H13" s="235">
        <f>IF(F13&lt;0.00000001,"",E13/F13)</f>
        <v>1.012897033403005</v>
      </c>
      <c r="I13" s="40">
        <f>SUM(I11:I12)</f>
        <v>5170.24250999998</v>
      </c>
      <c r="J13" s="235">
        <f>IF(B13&lt;0.00000001,"",E13/B13)</f>
        <v>1.0505212954088217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1.0925481989046377</v>
      </c>
      <c r="C15" s="43">
        <f>IF(C9=0,"",C13/C9)</f>
        <v>0.97333447410338059</v>
      </c>
      <c r="D15" s="12"/>
      <c r="E15" s="10">
        <f>IF(E9=0,"",E13/E9)</f>
        <v>0.98700770995714204</v>
      </c>
      <c r="F15" s="42">
        <f>IF(F9=0,"",F13/F9)</f>
        <v>0.96787144757304389</v>
      </c>
      <c r="G15" s="42">
        <f>IF(ISERROR(F15-E15),"",E15-F15)</f>
        <v>1.9136262384098157E-2</v>
      </c>
      <c r="H15" s="236">
        <f>IF(ISERROR(F15-E15),"",IF(F15&lt;0.00000001,"",E15/F15))</f>
        <v>1.019771491794786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BD1139A8-CB12-4093-A34F-A11F9B0DAF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0.32678375134055498</v>
      </c>
      <c r="C4" s="323">
        <f t="shared" ref="C4:M4" si="0">(C10+C8)/C6</f>
        <v>1.0162325737815603</v>
      </c>
      <c r="D4" s="323">
        <f t="shared" si="0"/>
        <v>0.9576449733062985</v>
      </c>
      <c r="E4" s="323">
        <f t="shared" si="0"/>
        <v>0.91823505893133517</v>
      </c>
      <c r="F4" s="323">
        <f t="shared" si="0"/>
        <v>0.9481791206362894</v>
      </c>
      <c r="G4" s="323">
        <f t="shared" si="0"/>
        <v>0.97237948778490024</v>
      </c>
      <c r="H4" s="323">
        <f t="shared" si="0"/>
        <v>0.95784271576675739</v>
      </c>
      <c r="I4" s="323">
        <f t="shared" si="0"/>
        <v>0.98700770940629678</v>
      </c>
      <c r="J4" s="323">
        <f t="shared" si="0"/>
        <v>1.4459233242607998E-2</v>
      </c>
      <c r="K4" s="323">
        <f t="shared" si="0"/>
        <v>1.4459233242607998E-2</v>
      </c>
      <c r="L4" s="323">
        <f t="shared" si="0"/>
        <v>1.4459233242607998E-2</v>
      </c>
      <c r="M4" s="323">
        <f t="shared" si="0"/>
        <v>1.4459233242607998E-2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14533.1666199999</v>
      </c>
      <c r="F5" s="323">
        <f>IF(ISERROR(VLOOKUP($A5,'Man Tab'!$A:$Q,COLUMN()+2,0)),0,VLOOKUP($A5,'Man Tab'!$A:$Q,COLUMN()+2,0))</f>
        <v>13557.970670000001</v>
      </c>
      <c r="G5" s="323">
        <f>IF(ISERROR(VLOOKUP($A5,'Man Tab'!$A:$Q,COLUMN()+2,0)),0,VLOOKUP($A5,'Man Tab'!$A:$Q,COLUMN()+2,0))</f>
        <v>13708.053620000001</v>
      </c>
      <c r="H5" s="323">
        <f>IF(ISERROR(VLOOKUP($A5,'Man Tab'!$A:$Q,COLUMN()+2,0)),0,VLOOKUP($A5,'Man Tab'!$A:$Q,COLUMN()+2,0))</f>
        <v>15117.828519999999</v>
      </c>
      <c r="I5" s="323">
        <f>IF(ISERROR(VLOOKUP($A5,'Man Tab'!$A:$Q,COLUMN()+2,0)),0,VLOOKUP($A5,'Man Tab'!$A:$Q,COLUMN()+2,0))</f>
        <v>12555.07864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53984.358849999902</v>
      </c>
      <c r="F6" s="325">
        <f t="shared" si="1"/>
        <v>67542.329519999897</v>
      </c>
      <c r="G6" s="325">
        <f t="shared" si="1"/>
        <v>81250.383139999904</v>
      </c>
      <c r="H6" s="325">
        <f t="shared" si="1"/>
        <v>96368.211659999899</v>
      </c>
      <c r="I6" s="325">
        <f t="shared" si="1"/>
        <v>108923.29029999991</v>
      </c>
      <c r="J6" s="325">
        <f t="shared" si="1"/>
        <v>108923.29029999991</v>
      </c>
      <c r="K6" s="325">
        <f t="shared" si="1"/>
        <v>108923.29029999991</v>
      </c>
      <c r="L6" s="325">
        <f t="shared" si="1"/>
        <v>108923.29029999991</v>
      </c>
      <c r="M6" s="325">
        <f t="shared" si="1"/>
        <v>108923.29029999991</v>
      </c>
    </row>
    <row r="7" spans="1:13" ht="14.45" customHeight="1" x14ac:dyDescent="0.2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>
        <v>1622.693</v>
      </c>
      <c r="F7" s="324">
        <v>2097.8809999999999</v>
      </c>
      <c r="G7" s="324">
        <v>2592.0659999999998</v>
      </c>
      <c r="H7" s="324">
        <v>3029.9009999999998</v>
      </c>
      <c r="I7" s="324">
        <v>3531.1060000000002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48680.79</v>
      </c>
      <c r="F8" s="325">
        <f t="shared" si="2"/>
        <v>62936.429999999993</v>
      </c>
      <c r="G8" s="325">
        <f t="shared" si="2"/>
        <v>77761.98</v>
      </c>
      <c r="H8" s="325">
        <f t="shared" si="2"/>
        <v>90897.03</v>
      </c>
      <c r="I8" s="325">
        <f t="shared" si="2"/>
        <v>105933.18000000001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237085.29</v>
      </c>
      <c r="C9" s="324">
        <v>217520.62999999995</v>
      </c>
      <c r="D9" s="324">
        <v>189800.01</v>
      </c>
      <c r="E9" s="324">
        <v>245135.00000000003</v>
      </c>
      <c r="F9" s="324">
        <v>216255.68</v>
      </c>
      <c r="G9" s="324">
        <v>138429.32999999999</v>
      </c>
      <c r="H9" s="324">
        <v>164333.63</v>
      </c>
      <c r="I9" s="324">
        <v>166387.69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237.08529000000001</v>
      </c>
      <c r="C10" s="325">
        <f t="shared" ref="C10:M10" si="3">C9/1000+B10</f>
        <v>454.60591999999997</v>
      </c>
      <c r="D10" s="325">
        <f t="shared" si="3"/>
        <v>644.40593000000001</v>
      </c>
      <c r="E10" s="325">
        <f t="shared" si="3"/>
        <v>889.54093</v>
      </c>
      <c r="F10" s="325">
        <f t="shared" si="3"/>
        <v>1105.7966099999999</v>
      </c>
      <c r="G10" s="325">
        <f t="shared" si="3"/>
        <v>1244.2259399999998</v>
      </c>
      <c r="H10" s="325">
        <f t="shared" si="3"/>
        <v>1408.5595699999999</v>
      </c>
      <c r="I10" s="325">
        <f t="shared" si="3"/>
        <v>1574.9472599999999</v>
      </c>
      <c r="J10" s="325">
        <f t="shared" si="3"/>
        <v>1574.9472599999999</v>
      </c>
      <c r="K10" s="325">
        <f t="shared" si="3"/>
        <v>1574.9472599999999</v>
      </c>
      <c r="L10" s="325">
        <f t="shared" si="3"/>
        <v>1574.9472599999999</v>
      </c>
      <c r="M10" s="325">
        <f t="shared" si="3"/>
        <v>1574.9472599999999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0.96787144757304389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0.96787144757304389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D61A436-4C3D-4FF2-9D86-0360492EB43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6899.7928077228098</v>
      </c>
      <c r="C7" s="56">
        <v>574.98273397690105</v>
      </c>
      <c r="D7" s="56">
        <v>484.858190000001</v>
      </c>
      <c r="E7" s="56">
        <v>542.87226000000101</v>
      </c>
      <c r="F7" s="56">
        <v>594.685149999999</v>
      </c>
      <c r="G7" s="56">
        <v>757.46336999999698</v>
      </c>
      <c r="H7" s="56">
        <v>608.26092000000006</v>
      </c>
      <c r="I7" s="56">
        <v>450.36787999999802</v>
      </c>
      <c r="J7" s="56">
        <v>534.14198999999996</v>
      </c>
      <c r="K7" s="56">
        <v>838.85386000000199</v>
      </c>
      <c r="L7" s="56">
        <v>0</v>
      </c>
      <c r="M7" s="56">
        <v>0</v>
      </c>
      <c r="N7" s="56">
        <v>0</v>
      </c>
      <c r="O7" s="56">
        <v>0</v>
      </c>
      <c r="P7" s="57">
        <v>4811.5036200000004</v>
      </c>
      <c r="Q7" s="185">
        <v>1.046010457288</v>
      </c>
    </row>
    <row r="8" spans="1:17" ht="14.45" customHeight="1" x14ac:dyDescent="0.2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69.039999999998997</v>
      </c>
      <c r="H8" s="56">
        <v>86.67</v>
      </c>
      <c r="I8" s="56">
        <v>91.399999999998997</v>
      </c>
      <c r="J8" s="56">
        <v>159.69999999999999</v>
      </c>
      <c r="K8" s="56">
        <v>102.23</v>
      </c>
      <c r="L8" s="56">
        <v>0</v>
      </c>
      <c r="M8" s="56">
        <v>0</v>
      </c>
      <c r="N8" s="56">
        <v>0</v>
      </c>
      <c r="O8" s="56">
        <v>0</v>
      </c>
      <c r="P8" s="57">
        <v>677.57999999999902</v>
      </c>
      <c r="Q8" s="185">
        <v>1.0469027277480001</v>
      </c>
    </row>
    <row r="9" spans="1:17" ht="14.45" customHeight="1" x14ac:dyDescent="0.2">
      <c r="A9" s="19" t="s">
        <v>37</v>
      </c>
      <c r="B9" s="55">
        <v>63799.166397917303</v>
      </c>
      <c r="C9" s="56">
        <v>5316.5971998264404</v>
      </c>
      <c r="D9" s="56">
        <v>5492.2375400000101</v>
      </c>
      <c r="E9" s="56">
        <v>3143.6659600000098</v>
      </c>
      <c r="F9" s="56">
        <v>5194.06220999999</v>
      </c>
      <c r="G9" s="56">
        <v>5090.71665999998</v>
      </c>
      <c r="H9" s="56">
        <v>4992.9956400000001</v>
      </c>
      <c r="I9" s="56">
        <v>5182.9997699999803</v>
      </c>
      <c r="J9" s="56">
        <v>3967.15443</v>
      </c>
      <c r="K9" s="56">
        <v>3781.6403600000099</v>
      </c>
      <c r="L9" s="56">
        <v>0</v>
      </c>
      <c r="M9" s="56">
        <v>0</v>
      </c>
      <c r="N9" s="56">
        <v>0</v>
      </c>
      <c r="O9" s="56">
        <v>0</v>
      </c>
      <c r="P9" s="57">
        <v>36845.472569999998</v>
      </c>
      <c r="Q9" s="185">
        <v>0.866284184816</v>
      </c>
    </row>
    <row r="10" spans="1:17" ht="14.45" customHeight="1" x14ac:dyDescent="0.2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57.154119999998997</v>
      </c>
      <c r="H10" s="56">
        <v>65.197419999999994</v>
      </c>
      <c r="I10" s="56">
        <v>71.208969999998999</v>
      </c>
      <c r="J10" s="56">
        <v>51.828020000000002</v>
      </c>
      <c r="K10" s="56">
        <v>60.535679999999999</v>
      </c>
      <c r="L10" s="56">
        <v>0</v>
      </c>
      <c r="M10" s="56">
        <v>0</v>
      </c>
      <c r="N10" s="56">
        <v>0</v>
      </c>
      <c r="O10" s="56">
        <v>0</v>
      </c>
      <c r="P10" s="57">
        <v>480.29295000000002</v>
      </c>
      <c r="Q10" s="185">
        <v>1.118456209421</v>
      </c>
    </row>
    <row r="11" spans="1:17" ht="14.45" customHeight="1" x14ac:dyDescent="0.2">
      <c r="A11" s="19" t="s">
        <v>39</v>
      </c>
      <c r="B11" s="55">
        <v>1162.3186733094999</v>
      </c>
      <c r="C11" s="56">
        <v>96.859889442457998</v>
      </c>
      <c r="D11" s="56">
        <v>97.664429999999996</v>
      </c>
      <c r="E11" s="56">
        <v>93.53031</v>
      </c>
      <c r="F11" s="56">
        <v>91.732669999999004</v>
      </c>
      <c r="G11" s="56">
        <v>108.28339</v>
      </c>
      <c r="H11" s="56">
        <v>115.49211</v>
      </c>
      <c r="I11" s="56">
        <v>94.959439999999006</v>
      </c>
      <c r="J11" s="56">
        <v>86.863919999999993</v>
      </c>
      <c r="K11" s="56">
        <v>82.40401</v>
      </c>
      <c r="L11" s="56">
        <v>0</v>
      </c>
      <c r="M11" s="56">
        <v>0</v>
      </c>
      <c r="N11" s="56">
        <v>0</v>
      </c>
      <c r="O11" s="56">
        <v>0</v>
      </c>
      <c r="P11" s="57">
        <v>770.93028000000004</v>
      </c>
      <c r="Q11" s="185">
        <v>0.99490393345100003</v>
      </c>
    </row>
    <row r="12" spans="1:17" ht="14.45" customHeight="1" x14ac:dyDescent="0.2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65.299559999999005</v>
      </c>
      <c r="H12" s="56">
        <v>74.229169999999996</v>
      </c>
      <c r="I12" s="56">
        <v>6.0668599999990001</v>
      </c>
      <c r="J12" s="56">
        <v>4.5773700000000002</v>
      </c>
      <c r="K12" s="56">
        <v>4.0933000000000002</v>
      </c>
      <c r="L12" s="56">
        <v>0</v>
      </c>
      <c r="M12" s="56">
        <v>0</v>
      </c>
      <c r="N12" s="56">
        <v>0</v>
      </c>
      <c r="O12" s="56">
        <v>0</v>
      </c>
      <c r="P12" s="57">
        <v>175.21396999999999</v>
      </c>
      <c r="Q12" s="185">
        <v>1.237227544732</v>
      </c>
    </row>
    <row r="13" spans="1:17" ht="14.45" customHeight="1" x14ac:dyDescent="0.2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226.83820999999901</v>
      </c>
      <c r="H13" s="56">
        <v>225.98003</v>
      </c>
      <c r="I13" s="56">
        <v>195.07722999999899</v>
      </c>
      <c r="J13" s="56">
        <v>212.57442</v>
      </c>
      <c r="K13" s="56">
        <v>206.76043000000001</v>
      </c>
      <c r="L13" s="56">
        <v>0</v>
      </c>
      <c r="M13" s="56">
        <v>0</v>
      </c>
      <c r="N13" s="56">
        <v>0</v>
      </c>
      <c r="O13" s="56">
        <v>0</v>
      </c>
      <c r="P13" s="57">
        <v>1716.8895600000001</v>
      </c>
      <c r="Q13" s="185">
        <v>1.0951389670060001</v>
      </c>
    </row>
    <row r="14" spans="1:17" ht="14.45" customHeight="1" x14ac:dyDescent="0.2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203.719999999999</v>
      </c>
      <c r="H14" s="56">
        <v>195.39</v>
      </c>
      <c r="I14" s="56">
        <v>168.91199999999901</v>
      </c>
      <c r="J14" s="56">
        <v>162.34700000000001</v>
      </c>
      <c r="K14" s="56">
        <v>164.374</v>
      </c>
      <c r="L14" s="56">
        <v>0</v>
      </c>
      <c r="M14" s="56">
        <v>0</v>
      </c>
      <c r="N14" s="56">
        <v>0</v>
      </c>
      <c r="O14" s="56">
        <v>0</v>
      </c>
      <c r="P14" s="57">
        <v>1724.0530000000001</v>
      </c>
      <c r="Q14" s="185">
        <v>0.98594461143400003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362.46883999999801</v>
      </c>
      <c r="H17" s="56">
        <v>106.46217</v>
      </c>
      <c r="I17" s="56">
        <v>521.98065999999801</v>
      </c>
      <c r="J17" s="56">
        <v>49.703510000000001</v>
      </c>
      <c r="K17" s="56">
        <v>25.913219999999999</v>
      </c>
      <c r="L17" s="56">
        <v>0</v>
      </c>
      <c r="M17" s="56">
        <v>0</v>
      </c>
      <c r="N17" s="56">
        <v>0</v>
      </c>
      <c r="O17" s="56">
        <v>0</v>
      </c>
      <c r="P17" s="57">
        <v>1463.03396</v>
      </c>
      <c r="Q17" s="185">
        <v>1.8121048683400001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11.971999999998999</v>
      </c>
      <c r="H18" s="56">
        <v>11.976000000000001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36.588999999998997</v>
      </c>
      <c r="Q18" s="185" t="s">
        <v>326</v>
      </c>
    </row>
    <row r="19" spans="1:17" ht="14.45" customHeight="1" x14ac:dyDescent="0.2">
      <c r="A19" s="19" t="s">
        <v>47</v>
      </c>
      <c r="B19" s="55">
        <v>2928.5854350312402</v>
      </c>
      <c r="C19" s="56">
        <v>244.04878625260301</v>
      </c>
      <c r="D19" s="56">
        <v>301.88686000000098</v>
      </c>
      <c r="E19" s="56">
        <v>162.03524999999999</v>
      </c>
      <c r="F19" s="56">
        <v>301.20992999999902</v>
      </c>
      <c r="G19" s="56">
        <v>643.73961999999699</v>
      </c>
      <c r="H19" s="56">
        <v>258.14044000000001</v>
      </c>
      <c r="I19" s="56">
        <v>252.33448999999899</v>
      </c>
      <c r="J19" s="56">
        <v>294.86398000000003</v>
      </c>
      <c r="K19" s="56">
        <v>268.43824999999998</v>
      </c>
      <c r="L19" s="56">
        <v>0</v>
      </c>
      <c r="M19" s="56">
        <v>0</v>
      </c>
      <c r="N19" s="56">
        <v>0</v>
      </c>
      <c r="O19" s="56">
        <v>0</v>
      </c>
      <c r="P19" s="57">
        <v>2482.6488199999999</v>
      </c>
      <c r="Q19" s="185">
        <v>1.271594533474</v>
      </c>
    </row>
    <row r="20" spans="1:17" ht="14.45" customHeight="1" x14ac:dyDescent="0.2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6496.9984399999703</v>
      </c>
      <c r="H20" s="56">
        <v>6465.11456</v>
      </c>
      <c r="I20" s="56">
        <v>6337.6578199999803</v>
      </c>
      <c r="J20" s="56">
        <v>9140.1013000000003</v>
      </c>
      <c r="K20" s="56">
        <v>6530.1798600000102</v>
      </c>
      <c r="L20" s="56">
        <v>0</v>
      </c>
      <c r="M20" s="56">
        <v>0</v>
      </c>
      <c r="N20" s="56">
        <v>0</v>
      </c>
      <c r="O20" s="56">
        <v>0</v>
      </c>
      <c r="P20" s="57">
        <v>53934.297899999998</v>
      </c>
      <c r="Q20" s="185">
        <v>1.049442181598</v>
      </c>
    </row>
    <row r="21" spans="1:17" ht="14.45" customHeight="1" x14ac:dyDescent="0.2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276.96762999999902</v>
      </c>
      <c r="H21" s="56">
        <v>276.96755999999999</v>
      </c>
      <c r="I21" s="56">
        <v>276.96655999999899</v>
      </c>
      <c r="J21" s="56">
        <v>276.96656000000002</v>
      </c>
      <c r="K21" s="56">
        <v>276.96656000000002</v>
      </c>
      <c r="L21" s="56">
        <v>0</v>
      </c>
      <c r="M21" s="56">
        <v>0</v>
      </c>
      <c r="N21" s="56">
        <v>0</v>
      </c>
      <c r="O21" s="56">
        <v>0</v>
      </c>
      <c r="P21" s="57">
        <v>2797.8836000000001</v>
      </c>
      <c r="Q21" s="185">
        <v>0.96545327812199999</v>
      </c>
    </row>
    <row r="22" spans="1:17" ht="14.45" customHeight="1" x14ac:dyDescent="0.2">
      <c r="A22" s="19" t="s">
        <v>50</v>
      </c>
      <c r="B22" s="55">
        <v>254</v>
      </c>
      <c r="C22" s="56">
        <v>21.166666666666</v>
      </c>
      <c r="D22" s="56">
        <v>21.725999999999999</v>
      </c>
      <c r="E22" s="56">
        <v>62.205559999999998</v>
      </c>
      <c r="F22" s="56">
        <v>206.90902</v>
      </c>
      <c r="G22" s="56">
        <v>151.303719999999</v>
      </c>
      <c r="H22" s="56">
        <v>52.490430000000003</v>
      </c>
      <c r="I22" s="56">
        <v>42.294799999999</v>
      </c>
      <c r="J22" s="56">
        <v>176.61697000000001</v>
      </c>
      <c r="K22" s="56">
        <v>212.68635</v>
      </c>
      <c r="L22" s="56">
        <v>0</v>
      </c>
      <c r="M22" s="56">
        <v>0</v>
      </c>
      <c r="N22" s="56">
        <v>0</v>
      </c>
      <c r="O22" s="56">
        <v>0</v>
      </c>
      <c r="P22" s="57">
        <v>926.23284999999896</v>
      </c>
      <c r="Q22" s="185">
        <v>5.4698790354330002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-2.91038304567337E-11</v>
      </c>
      <c r="C24" s="56">
        <v>-1.8189894035458601E-12</v>
      </c>
      <c r="D24" s="56">
        <v>14.466570000003999</v>
      </c>
      <c r="E24" s="56">
        <v>1.5787299999990001</v>
      </c>
      <c r="F24" s="56">
        <v>14.598689999997999</v>
      </c>
      <c r="G24" s="56">
        <v>11.201059999999</v>
      </c>
      <c r="H24" s="56">
        <v>22.604219999999</v>
      </c>
      <c r="I24" s="56">
        <v>15.827140000003</v>
      </c>
      <c r="J24" s="56">
        <v>0.38905000000099998</v>
      </c>
      <c r="K24" s="56">
        <v>2.7600000009999999E-3</v>
      </c>
      <c r="L24" s="56">
        <v>0</v>
      </c>
      <c r="M24" s="56">
        <v>0</v>
      </c>
      <c r="N24" s="56">
        <v>0</v>
      </c>
      <c r="O24" s="56">
        <v>0</v>
      </c>
      <c r="P24" s="57">
        <v>80.668220000006002</v>
      </c>
      <c r="Q24" s="185"/>
    </row>
    <row r="25" spans="1:17" ht="14.45" customHeight="1" x14ac:dyDescent="0.2">
      <c r="A25" s="21" t="s">
        <v>53</v>
      </c>
      <c r="B25" s="58">
        <v>164493.81648828799</v>
      </c>
      <c r="C25" s="59">
        <v>13707.818040690599</v>
      </c>
      <c r="D25" s="59">
        <v>13915.15114</v>
      </c>
      <c r="E25" s="59">
        <v>11379.527050000001</v>
      </c>
      <c r="F25" s="59">
        <v>14156.51404</v>
      </c>
      <c r="G25" s="59">
        <v>14533.1666199999</v>
      </c>
      <c r="H25" s="59">
        <v>13557.970670000001</v>
      </c>
      <c r="I25" s="59">
        <v>13708.053620000001</v>
      </c>
      <c r="J25" s="59">
        <v>15117.828519999999</v>
      </c>
      <c r="K25" s="59">
        <v>12555.07864</v>
      </c>
      <c r="L25" s="59">
        <v>0</v>
      </c>
      <c r="M25" s="59">
        <v>0</v>
      </c>
      <c r="N25" s="59">
        <v>0</v>
      </c>
      <c r="O25" s="59">
        <v>0</v>
      </c>
      <c r="P25" s="60">
        <v>108923.29029999999</v>
      </c>
      <c r="Q25" s="186">
        <v>0.99325882843500002</v>
      </c>
    </row>
    <row r="26" spans="1:17" ht="14.45" customHeight="1" x14ac:dyDescent="0.2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1133.52433</v>
      </c>
      <c r="H26" s="56">
        <v>947.41061999999999</v>
      </c>
      <c r="I26" s="56">
        <v>1186.3536799999999</v>
      </c>
      <c r="J26" s="56">
        <v>1285.5066999999999</v>
      </c>
      <c r="K26" s="56">
        <v>922.62815000000001</v>
      </c>
      <c r="L26" s="56">
        <v>0</v>
      </c>
      <c r="M26" s="56">
        <v>0</v>
      </c>
      <c r="N26" s="56">
        <v>0</v>
      </c>
      <c r="O26" s="56">
        <v>0</v>
      </c>
      <c r="P26" s="57">
        <v>8552.4752900000003</v>
      </c>
      <c r="Q26" s="185">
        <v>1.041587188037</v>
      </c>
    </row>
    <row r="27" spans="1:17" ht="14.45" customHeight="1" x14ac:dyDescent="0.2">
      <c r="A27" s="22" t="s">
        <v>55</v>
      </c>
      <c r="B27" s="58">
        <v>176810.320648797</v>
      </c>
      <c r="C27" s="59">
        <v>14734.1933873998</v>
      </c>
      <c r="D27" s="59">
        <v>14919.603150000001</v>
      </c>
      <c r="E27" s="59">
        <v>12483.429959999999</v>
      </c>
      <c r="F27" s="59">
        <v>15125.210929999999</v>
      </c>
      <c r="G27" s="59">
        <v>15666.6909499999</v>
      </c>
      <c r="H27" s="59">
        <v>14505.381289999999</v>
      </c>
      <c r="I27" s="59">
        <v>14894.407300000001</v>
      </c>
      <c r="J27" s="59">
        <v>16403.335220000001</v>
      </c>
      <c r="K27" s="59">
        <v>13477.70679</v>
      </c>
      <c r="L27" s="59">
        <v>0</v>
      </c>
      <c r="M27" s="59">
        <v>0</v>
      </c>
      <c r="N27" s="59">
        <v>0</v>
      </c>
      <c r="O27" s="59">
        <v>0</v>
      </c>
      <c r="P27" s="60">
        <v>117475.76559</v>
      </c>
      <c r="Q27" s="186">
        <v>0.99662535387200002</v>
      </c>
    </row>
    <row r="28" spans="1:17" ht="14.45" customHeight="1" x14ac:dyDescent="0.2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0.30303000000000002</v>
      </c>
      <c r="H28" s="56">
        <v>0.42574000000000001</v>
      </c>
      <c r="I28" s="56">
        <v>102.69383000000001</v>
      </c>
      <c r="J28" s="56">
        <v>0.86</v>
      </c>
      <c r="K28" s="56">
        <v>94.438919999999001</v>
      </c>
      <c r="L28" s="56">
        <v>0</v>
      </c>
      <c r="M28" s="56">
        <v>0</v>
      </c>
      <c r="N28" s="56">
        <v>0</v>
      </c>
      <c r="O28" s="56">
        <v>0</v>
      </c>
      <c r="P28" s="57">
        <v>286.93817000000001</v>
      </c>
      <c r="Q28" s="185">
        <v>0.69650478004100003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18.844999999999999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18.844999999999999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524EE51-2904-4DE1-BB44-05774479F6B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20" t="s">
        <v>328</v>
      </c>
      <c r="B6" s="701">
        <v>154892.243323804</v>
      </c>
      <c r="C6" s="701">
        <v>159028.14965000001</v>
      </c>
      <c r="D6" s="702">
        <v>4135.9063261965102</v>
      </c>
      <c r="E6" s="703">
        <v>1.026701829849</v>
      </c>
      <c r="F6" s="701">
        <v>164493.81648828799</v>
      </c>
      <c r="G6" s="702">
        <v>109662.544325525</v>
      </c>
      <c r="H6" s="704">
        <v>12555.07864</v>
      </c>
      <c r="I6" s="701">
        <v>108923.29029999999</v>
      </c>
      <c r="J6" s="702">
        <v>-739.25402552523894</v>
      </c>
      <c r="K6" s="705">
        <v>0.66217255229000005</v>
      </c>
    </row>
    <row r="7" spans="1:11" ht="14.45" customHeight="1" thickBot="1" x14ac:dyDescent="0.25">
      <c r="A7" s="721" t="s">
        <v>329</v>
      </c>
      <c r="B7" s="701">
        <v>75591.558522174397</v>
      </c>
      <c r="C7" s="701">
        <v>74205.060750000193</v>
      </c>
      <c r="D7" s="702">
        <v>-1386.49777217429</v>
      </c>
      <c r="E7" s="703">
        <v>0.98165803431900001</v>
      </c>
      <c r="F7" s="701">
        <v>78663.228844228695</v>
      </c>
      <c r="G7" s="702">
        <v>52442.152562819101</v>
      </c>
      <c r="H7" s="704">
        <v>5240.8944000000101</v>
      </c>
      <c r="I7" s="701">
        <v>47202.341849999997</v>
      </c>
      <c r="J7" s="702">
        <v>-5239.8107128191596</v>
      </c>
      <c r="K7" s="705">
        <v>0.60005599240600005</v>
      </c>
    </row>
    <row r="8" spans="1:11" ht="14.45" customHeight="1" thickBot="1" x14ac:dyDescent="0.25">
      <c r="A8" s="722" t="s">
        <v>330</v>
      </c>
      <c r="B8" s="701">
        <v>73298.123089497894</v>
      </c>
      <c r="C8" s="701">
        <v>71943.5287500001</v>
      </c>
      <c r="D8" s="702">
        <v>-1354.5943394977901</v>
      </c>
      <c r="E8" s="703">
        <v>0.98151938572999997</v>
      </c>
      <c r="F8" s="701">
        <v>76040.282818652398</v>
      </c>
      <c r="G8" s="702">
        <v>50693.521879101601</v>
      </c>
      <c r="H8" s="704">
        <v>5076.5204000000103</v>
      </c>
      <c r="I8" s="701">
        <v>45478.288849999997</v>
      </c>
      <c r="J8" s="702">
        <v>-5215.2330291016497</v>
      </c>
      <c r="K8" s="705">
        <v>0.59808153210600001</v>
      </c>
    </row>
    <row r="9" spans="1:11" ht="14.45" customHeight="1" thickBot="1" x14ac:dyDescent="0.25">
      <c r="A9" s="723" t="s">
        <v>331</v>
      </c>
      <c r="B9" s="706">
        <v>0</v>
      </c>
      <c r="C9" s="706">
        <v>4.6899999990000002E-3</v>
      </c>
      <c r="D9" s="707">
        <v>4.6899999990000002E-3</v>
      </c>
      <c r="E9" s="708" t="s">
        <v>326</v>
      </c>
      <c r="F9" s="706">
        <v>0</v>
      </c>
      <c r="G9" s="707">
        <v>0</v>
      </c>
      <c r="H9" s="709">
        <v>2.7599999999999999E-3</v>
      </c>
      <c r="I9" s="706">
        <v>9.8999999990000004E-3</v>
      </c>
      <c r="J9" s="707">
        <v>9.8999999990000004E-3</v>
      </c>
      <c r="K9" s="710" t="s">
        <v>326</v>
      </c>
    </row>
    <row r="10" spans="1:11" ht="14.45" customHeight="1" thickBot="1" x14ac:dyDescent="0.25">
      <c r="A10" s="724" t="s">
        <v>332</v>
      </c>
      <c r="B10" s="701">
        <v>0</v>
      </c>
      <c r="C10" s="701">
        <v>4.6899999990000002E-3</v>
      </c>
      <c r="D10" s="702">
        <v>4.6899999990000002E-3</v>
      </c>
      <c r="E10" s="711" t="s">
        <v>326</v>
      </c>
      <c r="F10" s="701">
        <v>0</v>
      </c>
      <c r="G10" s="702">
        <v>0</v>
      </c>
      <c r="H10" s="704">
        <v>2.7599999999999999E-3</v>
      </c>
      <c r="I10" s="701">
        <v>9.8999999990000004E-3</v>
      </c>
      <c r="J10" s="702">
        <v>9.8999999990000004E-3</v>
      </c>
      <c r="K10" s="712" t="s">
        <v>326</v>
      </c>
    </row>
    <row r="11" spans="1:11" ht="14.45" customHeight="1" thickBot="1" x14ac:dyDescent="0.25">
      <c r="A11" s="723" t="s">
        <v>333</v>
      </c>
      <c r="B11" s="706">
        <v>6905.8472750353303</v>
      </c>
      <c r="C11" s="706">
        <v>6944.2004000000097</v>
      </c>
      <c r="D11" s="707">
        <v>38.353124964684</v>
      </c>
      <c r="E11" s="713">
        <v>1.0055537175139999</v>
      </c>
      <c r="F11" s="706">
        <v>6899.7928077228098</v>
      </c>
      <c r="G11" s="707">
        <v>4599.8618718152102</v>
      </c>
      <c r="H11" s="709">
        <v>838.85386000000199</v>
      </c>
      <c r="I11" s="706">
        <v>4811.5036200000004</v>
      </c>
      <c r="J11" s="707">
        <v>211.64174818479</v>
      </c>
      <c r="K11" s="714">
        <v>0.69734030485800003</v>
      </c>
    </row>
    <row r="12" spans="1:11" ht="14.45" customHeight="1" thickBot="1" x14ac:dyDescent="0.25">
      <c r="A12" s="724" t="s">
        <v>334</v>
      </c>
      <c r="B12" s="701">
        <v>3924.9155201325202</v>
      </c>
      <c r="C12" s="701">
        <v>3980.3257600000102</v>
      </c>
      <c r="D12" s="702">
        <v>55.410239867484002</v>
      </c>
      <c r="E12" s="703">
        <v>1.014117562424</v>
      </c>
      <c r="F12" s="701">
        <v>3920</v>
      </c>
      <c r="G12" s="702">
        <v>2613.3333333333298</v>
      </c>
      <c r="H12" s="704">
        <v>458.68588000000102</v>
      </c>
      <c r="I12" s="701">
        <v>2729.3474799999999</v>
      </c>
      <c r="J12" s="702">
        <v>116.014146666665</v>
      </c>
      <c r="K12" s="705">
        <v>0.69626211224400003</v>
      </c>
    </row>
    <row r="13" spans="1:11" ht="14.45" customHeight="1" thickBot="1" x14ac:dyDescent="0.25">
      <c r="A13" s="724" t="s">
        <v>335</v>
      </c>
      <c r="B13" s="701">
        <v>170.33175490280601</v>
      </c>
      <c r="C13" s="701">
        <v>155.25806</v>
      </c>
      <c r="D13" s="702">
        <v>-15.073694902806</v>
      </c>
      <c r="E13" s="703">
        <v>0.91150390652900004</v>
      </c>
      <c r="F13" s="701">
        <v>130</v>
      </c>
      <c r="G13" s="702">
        <v>86.666666666666003</v>
      </c>
      <c r="H13" s="704">
        <v>8.2151599999999991</v>
      </c>
      <c r="I13" s="701">
        <v>90.145909999999006</v>
      </c>
      <c r="J13" s="702">
        <v>3.4792433333330002</v>
      </c>
      <c r="K13" s="705">
        <v>0.69343007692299996</v>
      </c>
    </row>
    <row r="14" spans="1:11" ht="14.45" customHeight="1" thickBot="1" x14ac:dyDescent="0.25">
      <c r="A14" s="724" t="s">
        <v>336</v>
      </c>
      <c r="B14" s="701">
        <v>140</v>
      </c>
      <c r="C14" s="701">
        <v>140.34055000000001</v>
      </c>
      <c r="D14" s="702">
        <v>0.34055000000000002</v>
      </c>
      <c r="E14" s="703">
        <v>1.0024325000000001</v>
      </c>
      <c r="F14" s="701">
        <v>140</v>
      </c>
      <c r="G14" s="702">
        <v>93.333333333333002</v>
      </c>
      <c r="H14" s="704">
        <v>14.82818</v>
      </c>
      <c r="I14" s="701">
        <v>71.112409999999997</v>
      </c>
      <c r="J14" s="702">
        <v>-22.220923333333001</v>
      </c>
      <c r="K14" s="705">
        <v>0.50794578571399995</v>
      </c>
    </row>
    <row r="15" spans="1:11" ht="14.45" customHeight="1" thickBot="1" x14ac:dyDescent="0.25">
      <c r="A15" s="724" t="s">
        <v>337</v>
      </c>
      <c r="B15" s="701">
        <v>720</v>
      </c>
      <c r="C15" s="701">
        <v>843.16530000000103</v>
      </c>
      <c r="D15" s="702">
        <v>123.165300000001</v>
      </c>
      <c r="E15" s="703">
        <v>1.171062916666</v>
      </c>
      <c r="F15" s="701">
        <v>790</v>
      </c>
      <c r="G15" s="702">
        <v>526.66666666666697</v>
      </c>
      <c r="H15" s="704">
        <v>86.108000000000004</v>
      </c>
      <c r="I15" s="701">
        <v>574.11293999999998</v>
      </c>
      <c r="J15" s="702">
        <v>47.446273333332996</v>
      </c>
      <c r="K15" s="705">
        <v>0.72672524050599996</v>
      </c>
    </row>
    <row r="16" spans="1:11" ht="14.45" customHeight="1" thickBot="1" x14ac:dyDescent="0.25">
      <c r="A16" s="724" t="s">
        <v>338</v>
      </c>
      <c r="B16" s="701">
        <v>1030</v>
      </c>
      <c r="C16" s="701">
        <v>1130.03972</v>
      </c>
      <c r="D16" s="702">
        <v>100.03972000000201</v>
      </c>
      <c r="E16" s="703">
        <v>1.0971259417470001</v>
      </c>
      <c r="F16" s="701">
        <v>1209.79280772281</v>
      </c>
      <c r="G16" s="702">
        <v>806.52853848187397</v>
      </c>
      <c r="H16" s="704">
        <v>206.35158999999999</v>
      </c>
      <c r="I16" s="701">
        <v>886.08250999999905</v>
      </c>
      <c r="J16" s="702">
        <v>79.553971518124996</v>
      </c>
      <c r="K16" s="705">
        <v>0.73242501058300002</v>
      </c>
    </row>
    <row r="17" spans="1:11" ht="14.45" customHeight="1" thickBot="1" x14ac:dyDescent="0.25">
      <c r="A17" s="724" t="s">
        <v>339</v>
      </c>
      <c r="B17" s="701">
        <v>430</v>
      </c>
      <c r="C17" s="701">
        <v>392.92199000000102</v>
      </c>
      <c r="D17" s="702">
        <v>-37.078009999998997</v>
      </c>
      <c r="E17" s="703">
        <v>0.91377206976699998</v>
      </c>
      <c r="F17" s="701">
        <v>430</v>
      </c>
      <c r="G17" s="702">
        <v>286.66666666666703</v>
      </c>
      <c r="H17" s="704">
        <v>59.425469999999997</v>
      </c>
      <c r="I17" s="701">
        <v>341.84730000000002</v>
      </c>
      <c r="J17" s="702">
        <v>55.180633333332999</v>
      </c>
      <c r="K17" s="705">
        <v>0.79499372092999998</v>
      </c>
    </row>
    <row r="18" spans="1:11" ht="14.45" customHeight="1" thickBot="1" x14ac:dyDescent="0.25">
      <c r="A18" s="724" t="s">
        <v>340</v>
      </c>
      <c r="B18" s="701">
        <v>35</v>
      </c>
      <c r="C18" s="701">
        <v>11.457470000000001</v>
      </c>
      <c r="D18" s="702">
        <v>-23.542529999999999</v>
      </c>
      <c r="E18" s="703">
        <v>0.32735628571399999</v>
      </c>
      <c r="F18" s="701">
        <v>20</v>
      </c>
      <c r="G18" s="702">
        <v>13.333333333333</v>
      </c>
      <c r="H18" s="704">
        <v>0.61197999999999997</v>
      </c>
      <c r="I18" s="701">
        <v>7.2775699999999999</v>
      </c>
      <c r="J18" s="702">
        <v>-6.0557633333330001</v>
      </c>
      <c r="K18" s="705">
        <v>0.36387849999999999</v>
      </c>
    </row>
    <row r="19" spans="1:11" ht="14.45" customHeight="1" thickBot="1" x14ac:dyDescent="0.25">
      <c r="A19" s="724" t="s">
        <v>341</v>
      </c>
      <c r="B19" s="701">
        <v>195.6</v>
      </c>
      <c r="C19" s="701">
        <v>88.98648</v>
      </c>
      <c r="D19" s="702">
        <v>-106.61351999999999</v>
      </c>
      <c r="E19" s="703">
        <v>0.45494110429399998</v>
      </c>
      <c r="F19" s="701">
        <v>0</v>
      </c>
      <c r="G19" s="702">
        <v>0</v>
      </c>
      <c r="H19" s="704">
        <v>0</v>
      </c>
      <c r="I19" s="701">
        <v>0</v>
      </c>
      <c r="J19" s="702">
        <v>0</v>
      </c>
      <c r="K19" s="712" t="s">
        <v>326</v>
      </c>
    </row>
    <row r="20" spans="1:11" ht="14.45" customHeight="1" thickBot="1" x14ac:dyDescent="0.25">
      <c r="A20" s="724" t="s">
        <v>342</v>
      </c>
      <c r="B20" s="701">
        <v>260</v>
      </c>
      <c r="C20" s="701">
        <v>201.70507000000001</v>
      </c>
      <c r="D20" s="702">
        <v>-58.294929999998999</v>
      </c>
      <c r="E20" s="703">
        <v>0.77578873076900001</v>
      </c>
      <c r="F20" s="701">
        <v>260</v>
      </c>
      <c r="G20" s="702">
        <v>173.333333333333</v>
      </c>
      <c r="H20" s="704">
        <v>4.6276000000000002</v>
      </c>
      <c r="I20" s="701">
        <v>111.5775</v>
      </c>
      <c r="J20" s="702">
        <v>-61.755833333333001</v>
      </c>
      <c r="K20" s="705">
        <v>0.42914423076899999</v>
      </c>
    </row>
    <row r="21" spans="1:11" ht="14.45" customHeight="1" thickBot="1" x14ac:dyDescent="0.25">
      <c r="A21" s="723" t="s">
        <v>343</v>
      </c>
      <c r="B21" s="706">
        <v>1356.7879879572299</v>
      </c>
      <c r="C21" s="706">
        <v>905.32500000000095</v>
      </c>
      <c r="D21" s="707">
        <v>-451.46298795722998</v>
      </c>
      <c r="E21" s="713">
        <v>0.66725605476700001</v>
      </c>
      <c r="F21" s="706">
        <v>970.83518178029703</v>
      </c>
      <c r="G21" s="707">
        <v>647.22345452019795</v>
      </c>
      <c r="H21" s="709">
        <v>102.23</v>
      </c>
      <c r="I21" s="706">
        <v>677.57999999999902</v>
      </c>
      <c r="J21" s="707">
        <v>30.356545479800999</v>
      </c>
      <c r="K21" s="714">
        <v>0.69793515183199994</v>
      </c>
    </row>
    <row r="22" spans="1:11" ht="14.45" customHeight="1" thickBot="1" x14ac:dyDescent="0.25">
      <c r="A22" s="724" t="s">
        <v>344</v>
      </c>
      <c r="B22" s="701">
        <v>1159.1402394045799</v>
      </c>
      <c r="C22" s="701">
        <v>775.74500000000103</v>
      </c>
      <c r="D22" s="702">
        <v>-383.395239404584</v>
      </c>
      <c r="E22" s="703">
        <v>0.66924171349399997</v>
      </c>
      <c r="F22" s="701">
        <v>821.767050459031</v>
      </c>
      <c r="G22" s="702">
        <v>547.84470030601994</v>
      </c>
      <c r="H22" s="704">
        <v>82.21</v>
      </c>
      <c r="I22" s="701">
        <v>595.06999999999903</v>
      </c>
      <c r="J22" s="702">
        <v>47.225299693978997</v>
      </c>
      <c r="K22" s="705">
        <v>0.72413465551699996</v>
      </c>
    </row>
    <row r="23" spans="1:11" ht="14.45" customHeight="1" thickBot="1" x14ac:dyDescent="0.25">
      <c r="A23" s="724" t="s">
        <v>345</v>
      </c>
      <c r="B23" s="701">
        <v>197.64774855264699</v>
      </c>
      <c r="C23" s="701">
        <v>129.58000000000001</v>
      </c>
      <c r="D23" s="702">
        <v>-68.067748552645995</v>
      </c>
      <c r="E23" s="703">
        <v>0.65561080735199995</v>
      </c>
      <c r="F23" s="701">
        <v>149.068131321267</v>
      </c>
      <c r="G23" s="702">
        <v>99.378754214176993</v>
      </c>
      <c r="H23" s="704">
        <v>20.02</v>
      </c>
      <c r="I23" s="701">
        <v>82.509999999998996</v>
      </c>
      <c r="J23" s="702">
        <v>-16.868754214176999</v>
      </c>
      <c r="K23" s="705">
        <v>0.55350529498599998</v>
      </c>
    </row>
    <row r="24" spans="1:11" ht="14.45" customHeight="1" thickBot="1" x14ac:dyDescent="0.25">
      <c r="A24" s="723" t="s">
        <v>346</v>
      </c>
      <c r="B24" s="706">
        <v>60640.013354868599</v>
      </c>
      <c r="C24" s="706">
        <v>59913.187650000102</v>
      </c>
      <c r="D24" s="707">
        <v>-726.82570486848294</v>
      </c>
      <c r="E24" s="713">
        <v>0.98801409062000001</v>
      </c>
      <c r="F24" s="706">
        <v>63799.166397917303</v>
      </c>
      <c r="G24" s="707">
        <v>42532.777598611501</v>
      </c>
      <c r="H24" s="709">
        <v>3781.6403600000099</v>
      </c>
      <c r="I24" s="706">
        <v>36845.472569999998</v>
      </c>
      <c r="J24" s="707">
        <v>-5687.3050286115504</v>
      </c>
      <c r="K24" s="714">
        <v>0.57752278987700001</v>
      </c>
    </row>
    <row r="25" spans="1:11" ht="14.45" customHeight="1" thickBot="1" x14ac:dyDescent="0.25">
      <c r="A25" s="724" t="s">
        <v>347</v>
      </c>
      <c r="B25" s="701">
        <v>16799.605617995101</v>
      </c>
      <c r="C25" s="701">
        <v>15784.852709999999</v>
      </c>
      <c r="D25" s="702">
        <v>-1014.75290799502</v>
      </c>
      <c r="E25" s="703">
        <v>0.93959662321399995</v>
      </c>
      <c r="F25" s="701">
        <v>18000.003541420199</v>
      </c>
      <c r="G25" s="702">
        <v>12000.002360946801</v>
      </c>
      <c r="H25" s="704">
        <v>1710.0668900000001</v>
      </c>
      <c r="I25" s="701">
        <v>12054.55797</v>
      </c>
      <c r="J25" s="702">
        <v>54.555609053167998</v>
      </c>
      <c r="K25" s="705">
        <v>0.66969753323900005</v>
      </c>
    </row>
    <row r="26" spans="1:11" ht="14.45" customHeight="1" thickBot="1" x14ac:dyDescent="0.25">
      <c r="A26" s="724" t="s">
        <v>348</v>
      </c>
      <c r="B26" s="701">
        <v>8000.1457892917397</v>
      </c>
      <c r="C26" s="701">
        <v>7877.1408200000196</v>
      </c>
      <c r="D26" s="702">
        <v>-123.004969291728</v>
      </c>
      <c r="E26" s="703">
        <v>0.984624659033</v>
      </c>
      <c r="F26" s="701">
        <v>8000</v>
      </c>
      <c r="G26" s="702">
        <v>5333.3333333333303</v>
      </c>
      <c r="H26" s="704">
        <v>0</v>
      </c>
      <c r="I26" s="701">
        <v>2999.6086799999998</v>
      </c>
      <c r="J26" s="702">
        <v>-2333.72465333334</v>
      </c>
      <c r="K26" s="705">
        <v>0.37495108499899998</v>
      </c>
    </row>
    <row r="27" spans="1:11" ht="14.45" customHeight="1" thickBot="1" x14ac:dyDescent="0.25">
      <c r="A27" s="724" t="s">
        <v>349</v>
      </c>
      <c r="B27" s="701">
        <v>23170.322709851</v>
      </c>
      <c r="C27" s="701">
        <v>23070.099409999999</v>
      </c>
      <c r="D27" s="702">
        <v>-100.22329985095</v>
      </c>
      <c r="E27" s="703">
        <v>0.99567449702300004</v>
      </c>
      <c r="F27" s="701">
        <v>25000</v>
      </c>
      <c r="G27" s="702">
        <v>16666.666666666701</v>
      </c>
      <c r="H27" s="704">
        <v>725.73654000000101</v>
      </c>
      <c r="I27" s="701">
        <v>12920.70795</v>
      </c>
      <c r="J27" s="702">
        <v>-3745.9587166666902</v>
      </c>
      <c r="K27" s="705">
        <v>0.51682831799899998</v>
      </c>
    </row>
    <row r="28" spans="1:11" ht="14.45" customHeight="1" thickBot="1" x14ac:dyDescent="0.25">
      <c r="A28" s="724" t="s">
        <v>350</v>
      </c>
      <c r="B28" s="701">
        <v>3810.1483565318999</v>
      </c>
      <c r="C28" s="701">
        <v>4106.1402700000099</v>
      </c>
      <c r="D28" s="702">
        <v>295.99191346811</v>
      </c>
      <c r="E28" s="703">
        <v>1.0776851413040001</v>
      </c>
      <c r="F28" s="701">
        <v>3810</v>
      </c>
      <c r="G28" s="702">
        <v>2540</v>
      </c>
      <c r="H28" s="704">
        <v>303.775810000001</v>
      </c>
      <c r="I28" s="701">
        <v>1964.03691</v>
      </c>
      <c r="J28" s="702">
        <v>-575.96309000000099</v>
      </c>
      <c r="K28" s="705">
        <v>0.51549525196799995</v>
      </c>
    </row>
    <row r="29" spans="1:11" ht="14.45" customHeight="1" thickBot="1" x14ac:dyDescent="0.25">
      <c r="A29" s="724" t="s">
        <v>351</v>
      </c>
      <c r="B29" s="701">
        <v>15</v>
      </c>
      <c r="C29" s="701">
        <v>12.884740000000001</v>
      </c>
      <c r="D29" s="702">
        <v>-2.1152599999990001</v>
      </c>
      <c r="E29" s="703">
        <v>0.85898266666599998</v>
      </c>
      <c r="F29" s="701">
        <v>10</v>
      </c>
      <c r="G29" s="702">
        <v>6.6666666666659999</v>
      </c>
      <c r="H29" s="704">
        <v>0</v>
      </c>
      <c r="I29" s="701">
        <v>2.9435999999989999</v>
      </c>
      <c r="J29" s="702">
        <v>-3.7230666666659999</v>
      </c>
      <c r="K29" s="705">
        <v>0.29435999999899998</v>
      </c>
    </row>
    <row r="30" spans="1:11" ht="14.45" customHeight="1" thickBot="1" x14ac:dyDescent="0.25">
      <c r="A30" s="724" t="s">
        <v>352</v>
      </c>
      <c r="B30" s="701">
        <v>0</v>
      </c>
      <c r="C30" s="701">
        <v>0.47139999999999999</v>
      </c>
      <c r="D30" s="702">
        <v>0.47139999999999999</v>
      </c>
      <c r="E30" s="711" t="s">
        <v>353</v>
      </c>
      <c r="F30" s="701">
        <v>1</v>
      </c>
      <c r="G30" s="702">
        <v>0.66666666666600005</v>
      </c>
      <c r="H30" s="704">
        <v>0</v>
      </c>
      <c r="I30" s="701">
        <v>0.15639999999900001</v>
      </c>
      <c r="J30" s="702">
        <v>-0.51026666666599996</v>
      </c>
      <c r="K30" s="705">
        <v>0.15639999999900001</v>
      </c>
    </row>
    <row r="31" spans="1:11" ht="14.45" customHeight="1" thickBot="1" x14ac:dyDescent="0.25">
      <c r="A31" s="724" t="s">
        <v>354</v>
      </c>
      <c r="B31" s="701">
        <v>1615.06521006307</v>
      </c>
      <c r="C31" s="701">
        <v>1699.27917</v>
      </c>
      <c r="D31" s="702">
        <v>84.213959936936007</v>
      </c>
      <c r="E31" s="703">
        <v>1.0521427614259999</v>
      </c>
      <c r="F31" s="701">
        <v>1612.36503351587</v>
      </c>
      <c r="G31" s="702">
        <v>1074.91002234391</v>
      </c>
      <c r="H31" s="704">
        <v>138.33598000000001</v>
      </c>
      <c r="I31" s="701">
        <v>1123.1468199999999</v>
      </c>
      <c r="J31" s="702">
        <v>48.236797656085997</v>
      </c>
      <c r="K31" s="705">
        <v>0.696583463826</v>
      </c>
    </row>
    <row r="32" spans="1:11" ht="14.45" customHeight="1" thickBot="1" x14ac:dyDescent="0.25">
      <c r="A32" s="724" t="s">
        <v>355</v>
      </c>
      <c r="B32" s="701">
        <v>4619.6189300987398</v>
      </c>
      <c r="C32" s="701">
        <v>4706.9550100000097</v>
      </c>
      <c r="D32" s="702">
        <v>87.336079901266999</v>
      </c>
      <c r="E32" s="703">
        <v>1.0189054727719999</v>
      </c>
      <c r="F32" s="701">
        <v>4707.7568575646701</v>
      </c>
      <c r="G32" s="702">
        <v>3138.5045717097801</v>
      </c>
      <c r="H32" s="704">
        <v>714.06115000000102</v>
      </c>
      <c r="I32" s="701">
        <v>3789.24359</v>
      </c>
      <c r="J32" s="702">
        <v>650.73901829021997</v>
      </c>
      <c r="K32" s="705">
        <v>0.80489364779100003</v>
      </c>
    </row>
    <row r="33" spans="1:11" ht="14.45" customHeight="1" thickBot="1" x14ac:dyDescent="0.25">
      <c r="A33" s="724" t="s">
        <v>356</v>
      </c>
      <c r="B33" s="701">
        <v>75</v>
      </c>
      <c r="C33" s="701">
        <v>89.398790000000005</v>
      </c>
      <c r="D33" s="702">
        <v>14.39879</v>
      </c>
      <c r="E33" s="703">
        <v>1.1919838666660001</v>
      </c>
      <c r="F33" s="701">
        <v>91</v>
      </c>
      <c r="G33" s="702">
        <v>60.666666666666003</v>
      </c>
      <c r="H33" s="704">
        <v>1.016</v>
      </c>
      <c r="I33" s="701">
        <v>101.32281</v>
      </c>
      <c r="J33" s="702">
        <v>40.656143333332999</v>
      </c>
      <c r="K33" s="705">
        <v>1.113437472527</v>
      </c>
    </row>
    <row r="34" spans="1:11" ht="14.45" customHeight="1" thickBot="1" x14ac:dyDescent="0.25">
      <c r="A34" s="724" t="s">
        <v>357</v>
      </c>
      <c r="B34" s="701">
        <v>770</v>
      </c>
      <c r="C34" s="701">
        <v>804.00012000000095</v>
      </c>
      <c r="D34" s="702">
        <v>34.000120000000997</v>
      </c>
      <c r="E34" s="703">
        <v>1.0441560000000001</v>
      </c>
      <c r="F34" s="701">
        <v>770</v>
      </c>
      <c r="G34" s="702">
        <v>513.33333333333303</v>
      </c>
      <c r="H34" s="704">
        <v>52.262189999999997</v>
      </c>
      <c r="I34" s="701">
        <v>531.32934</v>
      </c>
      <c r="J34" s="702">
        <v>17.996006666665998</v>
      </c>
      <c r="K34" s="705">
        <v>0.69003810389599995</v>
      </c>
    </row>
    <row r="35" spans="1:11" ht="14.45" customHeight="1" thickBot="1" x14ac:dyDescent="0.25">
      <c r="A35" s="724" t="s">
        <v>358</v>
      </c>
      <c r="B35" s="701">
        <v>90</v>
      </c>
      <c r="C35" s="701">
        <v>177.54597999999999</v>
      </c>
      <c r="D35" s="702">
        <v>87.54598</v>
      </c>
      <c r="E35" s="703">
        <v>1.972733111111</v>
      </c>
      <c r="F35" s="701">
        <v>120</v>
      </c>
      <c r="G35" s="702">
        <v>80</v>
      </c>
      <c r="H35" s="704">
        <v>7.0022900000000003</v>
      </c>
      <c r="I35" s="701">
        <v>56.248600000000003</v>
      </c>
      <c r="J35" s="702">
        <v>-23.7514</v>
      </c>
      <c r="K35" s="705">
        <v>0.46873833333300002</v>
      </c>
    </row>
    <row r="36" spans="1:11" ht="14.45" customHeight="1" thickBot="1" x14ac:dyDescent="0.25">
      <c r="A36" s="724" t="s">
        <v>359</v>
      </c>
      <c r="B36" s="701">
        <v>390</v>
      </c>
      <c r="C36" s="701">
        <v>476.25569000000098</v>
      </c>
      <c r="D36" s="702">
        <v>86.255690000000001</v>
      </c>
      <c r="E36" s="703">
        <v>1.2211684358970001</v>
      </c>
      <c r="F36" s="701">
        <v>480</v>
      </c>
      <c r="G36" s="702">
        <v>320</v>
      </c>
      <c r="H36" s="704">
        <v>33.466799999999999</v>
      </c>
      <c r="I36" s="701">
        <v>235.88800000000001</v>
      </c>
      <c r="J36" s="702">
        <v>-84.111999999999995</v>
      </c>
      <c r="K36" s="705">
        <v>0.49143333333299999</v>
      </c>
    </row>
    <row r="37" spans="1:11" ht="14.45" customHeight="1" thickBot="1" x14ac:dyDescent="0.25">
      <c r="A37" s="724" t="s">
        <v>360</v>
      </c>
      <c r="B37" s="701">
        <v>180</v>
      </c>
      <c r="C37" s="701">
        <v>181.30772999999999</v>
      </c>
      <c r="D37" s="702">
        <v>1.3077300000000001</v>
      </c>
      <c r="E37" s="703">
        <v>1.007265166666</v>
      </c>
      <c r="F37" s="701">
        <v>150</v>
      </c>
      <c r="G37" s="702">
        <v>100</v>
      </c>
      <c r="H37" s="704">
        <v>0</v>
      </c>
      <c r="I37" s="701">
        <v>105.80879</v>
      </c>
      <c r="J37" s="702">
        <v>5.808789999999</v>
      </c>
      <c r="K37" s="705">
        <v>0.70539193333299999</v>
      </c>
    </row>
    <row r="38" spans="1:11" ht="14.45" customHeight="1" thickBot="1" x14ac:dyDescent="0.25">
      <c r="A38" s="724" t="s">
        <v>361</v>
      </c>
      <c r="B38" s="701">
        <v>750.10674103710403</v>
      </c>
      <c r="C38" s="701">
        <v>613.26134000000104</v>
      </c>
      <c r="D38" s="702">
        <v>-136.84540103710299</v>
      </c>
      <c r="E38" s="703">
        <v>0.81756542962400003</v>
      </c>
      <c r="F38" s="701">
        <v>750</v>
      </c>
      <c r="G38" s="702">
        <v>500</v>
      </c>
      <c r="H38" s="704">
        <v>62.468000000000004</v>
      </c>
      <c r="I38" s="701">
        <v>511.46683000000002</v>
      </c>
      <c r="J38" s="702">
        <v>11.466829999999</v>
      </c>
      <c r="K38" s="705">
        <v>0.68195577333299995</v>
      </c>
    </row>
    <row r="39" spans="1:11" ht="14.45" customHeight="1" thickBot="1" x14ac:dyDescent="0.25">
      <c r="A39" s="724" t="s">
        <v>362</v>
      </c>
      <c r="B39" s="701">
        <v>340</v>
      </c>
      <c r="C39" s="701">
        <v>295.10027000000099</v>
      </c>
      <c r="D39" s="702">
        <v>-44.899729999999003</v>
      </c>
      <c r="E39" s="703">
        <v>0.86794197058800004</v>
      </c>
      <c r="F39" s="701">
        <v>297.04096541649</v>
      </c>
      <c r="G39" s="702">
        <v>198.02731027766001</v>
      </c>
      <c r="H39" s="704">
        <v>33.448709999999998</v>
      </c>
      <c r="I39" s="701">
        <v>215.62446</v>
      </c>
      <c r="J39" s="702">
        <v>17.597149722339999</v>
      </c>
      <c r="K39" s="705">
        <v>0.72590815781100004</v>
      </c>
    </row>
    <row r="40" spans="1:11" ht="14.45" customHeight="1" thickBot="1" x14ac:dyDescent="0.25">
      <c r="A40" s="724" t="s">
        <v>363</v>
      </c>
      <c r="B40" s="701">
        <v>15</v>
      </c>
      <c r="C40" s="701">
        <v>6.1452</v>
      </c>
      <c r="D40" s="702">
        <v>-8.8547999999990008</v>
      </c>
      <c r="E40" s="703">
        <v>0.40967999999999999</v>
      </c>
      <c r="F40" s="701">
        <v>0</v>
      </c>
      <c r="G40" s="702">
        <v>0</v>
      </c>
      <c r="H40" s="704">
        <v>0</v>
      </c>
      <c r="I40" s="701">
        <v>233.38182</v>
      </c>
      <c r="J40" s="702">
        <v>233.38182</v>
      </c>
      <c r="K40" s="712" t="s">
        <v>326</v>
      </c>
    </row>
    <row r="41" spans="1:11" ht="14.45" customHeight="1" thickBot="1" x14ac:dyDescent="0.25">
      <c r="A41" s="724" t="s">
        <v>364</v>
      </c>
      <c r="B41" s="701">
        <v>0</v>
      </c>
      <c r="C41" s="701">
        <v>12.349</v>
      </c>
      <c r="D41" s="702">
        <v>12.349</v>
      </c>
      <c r="E41" s="711" t="s">
        <v>353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326</v>
      </c>
    </row>
    <row r="42" spans="1:11" ht="14.45" customHeight="1" thickBot="1" x14ac:dyDescent="0.25">
      <c r="A42" s="723" t="s">
        <v>365</v>
      </c>
      <c r="B42" s="706">
        <v>635.82602787072597</v>
      </c>
      <c r="C42" s="706">
        <v>658.79668000000095</v>
      </c>
      <c r="D42" s="707">
        <v>22.970652129274001</v>
      </c>
      <c r="E42" s="713">
        <v>1.0361272598510001</v>
      </c>
      <c r="F42" s="706">
        <v>644.13735551846696</v>
      </c>
      <c r="G42" s="707">
        <v>429.42490367897801</v>
      </c>
      <c r="H42" s="709">
        <v>60.535679999999999</v>
      </c>
      <c r="I42" s="706">
        <v>480.29295000000002</v>
      </c>
      <c r="J42" s="707">
        <v>50.868046321022</v>
      </c>
      <c r="K42" s="714">
        <v>0.745637472947</v>
      </c>
    </row>
    <row r="43" spans="1:11" ht="14.45" customHeight="1" thickBot="1" x14ac:dyDescent="0.25">
      <c r="A43" s="724" t="s">
        <v>366</v>
      </c>
      <c r="B43" s="701">
        <v>541.71733041511902</v>
      </c>
      <c r="C43" s="701">
        <v>584.31020000000103</v>
      </c>
      <c r="D43" s="702">
        <v>42.592869584882003</v>
      </c>
      <c r="E43" s="703">
        <v>1.0786256359049999</v>
      </c>
      <c r="F43" s="701">
        <v>570.69789262351298</v>
      </c>
      <c r="G43" s="702">
        <v>380.46526174900902</v>
      </c>
      <c r="H43" s="704">
        <v>57.129019999999997</v>
      </c>
      <c r="I43" s="701">
        <v>411.09408999999999</v>
      </c>
      <c r="J43" s="702">
        <v>30.628828250990999</v>
      </c>
      <c r="K43" s="705">
        <v>0.720335742103</v>
      </c>
    </row>
    <row r="44" spans="1:11" ht="14.45" customHeight="1" thickBot="1" x14ac:dyDescent="0.25">
      <c r="A44" s="724" t="s">
        <v>367</v>
      </c>
      <c r="B44" s="701">
        <v>94.108697455607</v>
      </c>
      <c r="C44" s="701">
        <v>74.48648</v>
      </c>
      <c r="D44" s="702">
        <v>-19.622217455607</v>
      </c>
      <c r="E44" s="703">
        <v>0.79149411280600002</v>
      </c>
      <c r="F44" s="701">
        <v>73.439462894952996</v>
      </c>
      <c r="G44" s="702">
        <v>48.959641929969003</v>
      </c>
      <c r="H44" s="704">
        <v>3.40666</v>
      </c>
      <c r="I44" s="701">
        <v>69.198859999999996</v>
      </c>
      <c r="J44" s="702">
        <v>20.239218070029999</v>
      </c>
      <c r="K44" s="705">
        <v>0.94225716354900002</v>
      </c>
    </row>
    <row r="45" spans="1:11" ht="14.45" customHeight="1" thickBot="1" x14ac:dyDescent="0.25">
      <c r="A45" s="723" t="s">
        <v>368</v>
      </c>
      <c r="B45" s="706">
        <v>1073.37270312296</v>
      </c>
      <c r="C45" s="706">
        <v>1147.51774</v>
      </c>
      <c r="D45" s="707">
        <v>74.145036877042998</v>
      </c>
      <c r="E45" s="713">
        <v>1.069076693175</v>
      </c>
      <c r="F45" s="706">
        <v>1162.3186733094999</v>
      </c>
      <c r="G45" s="707">
        <v>774.87911553966796</v>
      </c>
      <c r="H45" s="709">
        <v>82.40401</v>
      </c>
      <c r="I45" s="706">
        <v>770.93028000000004</v>
      </c>
      <c r="J45" s="707">
        <v>-3.9488355396679999</v>
      </c>
      <c r="K45" s="714">
        <v>0.66326928896699999</v>
      </c>
    </row>
    <row r="46" spans="1:11" ht="14.45" customHeight="1" thickBot="1" x14ac:dyDescent="0.25">
      <c r="A46" s="724" t="s">
        <v>369</v>
      </c>
      <c r="B46" s="701">
        <v>0</v>
      </c>
      <c r="C46" s="701">
        <v>1.1494999999990001</v>
      </c>
      <c r="D46" s="702">
        <v>1.1494999999990001</v>
      </c>
      <c r="E46" s="711" t="s">
        <v>326</v>
      </c>
      <c r="F46" s="701">
        <v>0</v>
      </c>
      <c r="G46" s="702">
        <v>0</v>
      </c>
      <c r="H46" s="704">
        <v>1.75329</v>
      </c>
      <c r="I46" s="701">
        <v>9.5941299999999998</v>
      </c>
      <c r="J46" s="702">
        <v>9.5941299999999998</v>
      </c>
      <c r="K46" s="712" t="s">
        <v>326</v>
      </c>
    </row>
    <row r="47" spans="1:11" ht="14.45" customHeight="1" thickBot="1" x14ac:dyDescent="0.25">
      <c r="A47" s="724" t="s">
        <v>370</v>
      </c>
      <c r="B47" s="701">
        <v>75</v>
      </c>
      <c r="C47" s="701">
        <v>65.794889999999995</v>
      </c>
      <c r="D47" s="702">
        <v>-9.2051099999989994</v>
      </c>
      <c r="E47" s="703">
        <v>0.87726519999999997</v>
      </c>
      <c r="F47" s="701">
        <v>81.729005974811002</v>
      </c>
      <c r="G47" s="702">
        <v>54.486003983206999</v>
      </c>
      <c r="H47" s="704">
        <v>5.8892899999999999</v>
      </c>
      <c r="I47" s="701">
        <v>55.466740000000001</v>
      </c>
      <c r="J47" s="702">
        <v>0.98073601679199995</v>
      </c>
      <c r="K47" s="705">
        <v>0.67866651916800003</v>
      </c>
    </row>
    <row r="48" spans="1:11" ht="14.45" customHeight="1" thickBot="1" x14ac:dyDescent="0.25">
      <c r="A48" s="724" t="s">
        <v>371</v>
      </c>
      <c r="B48" s="701">
        <v>411.57572987162803</v>
      </c>
      <c r="C48" s="701">
        <v>488.01177000000098</v>
      </c>
      <c r="D48" s="702">
        <v>76.436040128371999</v>
      </c>
      <c r="E48" s="703">
        <v>1.185715615816</v>
      </c>
      <c r="F48" s="701">
        <v>470</v>
      </c>
      <c r="G48" s="702">
        <v>313.33333333333297</v>
      </c>
      <c r="H48" s="704">
        <v>35.010129999999997</v>
      </c>
      <c r="I48" s="701">
        <v>287.28953000000001</v>
      </c>
      <c r="J48" s="702">
        <v>-26.043803333332999</v>
      </c>
      <c r="K48" s="705">
        <v>0.61125431914799999</v>
      </c>
    </row>
    <row r="49" spans="1:11" ht="14.45" customHeight="1" thickBot="1" x14ac:dyDescent="0.25">
      <c r="A49" s="724" t="s">
        <v>372</v>
      </c>
      <c r="B49" s="701">
        <v>115</v>
      </c>
      <c r="C49" s="701">
        <v>104.19626</v>
      </c>
      <c r="D49" s="702">
        <v>-10.803739999998999</v>
      </c>
      <c r="E49" s="703">
        <v>0.90605443478199998</v>
      </c>
      <c r="F49" s="701">
        <v>133.6754319426</v>
      </c>
      <c r="G49" s="702">
        <v>89.116954628399995</v>
      </c>
      <c r="H49" s="704">
        <v>8.8610600000000002</v>
      </c>
      <c r="I49" s="701">
        <v>78.854209999999995</v>
      </c>
      <c r="J49" s="702">
        <v>-10.2627446284</v>
      </c>
      <c r="K49" s="705">
        <v>0.58989306302599998</v>
      </c>
    </row>
    <row r="50" spans="1:11" ht="14.45" customHeight="1" thickBot="1" x14ac:dyDescent="0.25">
      <c r="A50" s="724" t="s">
        <v>373</v>
      </c>
      <c r="B50" s="701">
        <v>53.320483009919002</v>
      </c>
      <c r="C50" s="701">
        <v>12.765280000000001</v>
      </c>
      <c r="D50" s="702">
        <v>-40.555203009918998</v>
      </c>
      <c r="E50" s="703">
        <v>0.23940668349899999</v>
      </c>
      <c r="F50" s="701">
        <v>12.414516542806</v>
      </c>
      <c r="G50" s="702">
        <v>8.2763443618710006</v>
      </c>
      <c r="H50" s="704">
        <v>0.91800000000000004</v>
      </c>
      <c r="I50" s="701">
        <v>3.4008400000000001</v>
      </c>
      <c r="J50" s="702">
        <v>-4.8755043618710001</v>
      </c>
      <c r="K50" s="705">
        <v>0.27394059110300001</v>
      </c>
    </row>
    <row r="51" spans="1:11" ht="14.45" customHeight="1" thickBot="1" x14ac:dyDescent="0.25">
      <c r="A51" s="724" t="s">
        <v>374</v>
      </c>
      <c r="B51" s="701">
        <v>5.2394330998819996</v>
      </c>
      <c r="C51" s="701">
        <v>3.6713499999999999</v>
      </c>
      <c r="D51" s="702">
        <v>-1.5680830998819999</v>
      </c>
      <c r="E51" s="703">
        <v>0.70071512127500002</v>
      </c>
      <c r="F51" s="701">
        <v>0</v>
      </c>
      <c r="G51" s="702">
        <v>0</v>
      </c>
      <c r="H51" s="704">
        <v>1.5463800000000001</v>
      </c>
      <c r="I51" s="701">
        <v>4.8591199999999999</v>
      </c>
      <c r="J51" s="702">
        <v>4.8591199999999999</v>
      </c>
      <c r="K51" s="712" t="s">
        <v>326</v>
      </c>
    </row>
    <row r="52" spans="1:11" ht="14.45" customHeight="1" thickBot="1" x14ac:dyDescent="0.25">
      <c r="A52" s="724" t="s">
        <v>375</v>
      </c>
      <c r="B52" s="701">
        <v>0</v>
      </c>
      <c r="C52" s="701">
        <v>14.452159999999999</v>
      </c>
      <c r="D52" s="702">
        <v>14.452159999999999</v>
      </c>
      <c r="E52" s="711" t="s">
        <v>326</v>
      </c>
      <c r="F52" s="701">
        <v>0</v>
      </c>
      <c r="G52" s="702">
        <v>0</v>
      </c>
      <c r="H52" s="704">
        <v>0.11737</v>
      </c>
      <c r="I52" s="701">
        <v>7.6759899999989996</v>
      </c>
      <c r="J52" s="702">
        <v>7.6759899999989996</v>
      </c>
      <c r="K52" s="712" t="s">
        <v>326</v>
      </c>
    </row>
    <row r="53" spans="1:11" ht="14.45" customHeight="1" thickBot="1" x14ac:dyDescent="0.25">
      <c r="A53" s="724" t="s">
        <v>376</v>
      </c>
      <c r="B53" s="701">
        <v>18.082650291650001</v>
      </c>
      <c r="C53" s="701">
        <v>7.1840400000000004</v>
      </c>
      <c r="D53" s="702">
        <v>-10.89861029165</v>
      </c>
      <c r="E53" s="703">
        <v>0.39728910774300003</v>
      </c>
      <c r="F53" s="701">
        <v>0</v>
      </c>
      <c r="G53" s="702">
        <v>0</v>
      </c>
      <c r="H53" s="704">
        <v>0.93406999999999996</v>
      </c>
      <c r="I53" s="701">
        <v>6.00387</v>
      </c>
      <c r="J53" s="702">
        <v>6.00387</v>
      </c>
      <c r="K53" s="712" t="s">
        <v>326</v>
      </c>
    </row>
    <row r="54" spans="1:11" ht="14.45" customHeight="1" thickBot="1" x14ac:dyDescent="0.25">
      <c r="A54" s="724" t="s">
        <v>377</v>
      </c>
      <c r="B54" s="701">
        <v>250</v>
      </c>
      <c r="C54" s="701">
        <v>247.93038000000001</v>
      </c>
      <c r="D54" s="702">
        <v>-2.0696199999989999</v>
      </c>
      <c r="E54" s="703">
        <v>0.99172152000000002</v>
      </c>
      <c r="F54" s="701">
        <v>273.76556323029098</v>
      </c>
      <c r="G54" s="702">
        <v>182.51037548686</v>
      </c>
      <c r="H54" s="704">
        <v>9.4113699999999998</v>
      </c>
      <c r="I54" s="701">
        <v>197.39375000000001</v>
      </c>
      <c r="J54" s="702">
        <v>14.883374513139</v>
      </c>
      <c r="K54" s="705">
        <v>0.72103206725799995</v>
      </c>
    </row>
    <row r="55" spans="1:11" ht="14.45" customHeight="1" thickBot="1" x14ac:dyDescent="0.25">
      <c r="A55" s="724" t="s">
        <v>378</v>
      </c>
      <c r="B55" s="701">
        <v>35.154406849876999</v>
      </c>
      <c r="C55" s="701">
        <v>36.462380000000003</v>
      </c>
      <c r="D55" s="702">
        <v>1.3079731501230001</v>
      </c>
      <c r="E55" s="703">
        <v>1.0372065202430001</v>
      </c>
      <c r="F55" s="701">
        <v>32.742178972159003</v>
      </c>
      <c r="G55" s="702">
        <v>21.828119314773001</v>
      </c>
      <c r="H55" s="704">
        <v>0.98251999999999995</v>
      </c>
      <c r="I55" s="701">
        <v>11.53073</v>
      </c>
      <c r="J55" s="702">
        <v>-10.297389314773</v>
      </c>
      <c r="K55" s="705">
        <v>0.35216745989300002</v>
      </c>
    </row>
    <row r="56" spans="1:11" ht="14.45" customHeight="1" thickBot="1" x14ac:dyDescent="0.25">
      <c r="A56" s="724" t="s">
        <v>379</v>
      </c>
      <c r="B56" s="701">
        <v>0</v>
      </c>
      <c r="C56" s="701">
        <v>4.9973200000000002</v>
      </c>
      <c r="D56" s="702">
        <v>4.9973200000000002</v>
      </c>
      <c r="E56" s="711" t="s">
        <v>326</v>
      </c>
      <c r="F56" s="701">
        <v>0</v>
      </c>
      <c r="G56" s="702">
        <v>0</v>
      </c>
      <c r="H56" s="704">
        <v>7.49979</v>
      </c>
      <c r="I56" s="701">
        <v>7.49979</v>
      </c>
      <c r="J56" s="702">
        <v>7.49979</v>
      </c>
      <c r="K56" s="712" t="s">
        <v>326</v>
      </c>
    </row>
    <row r="57" spans="1:11" ht="14.45" customHeight="1" thickBot="1" x14ac:dyDescent="0.25">
      <c r="A57" s="724" t="s">
        <v>380</v>
      </c>
      <c r="B57" s="701">
        <v>0</v>
      </c>
      <c r="C57" s="701">
        <v>15.972</v>
      </c>
      <c r="D57" s="702">
        <v>15.972</v>
      </c>
      <c r="E57" s="711" t="s">
        <v>353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326</v>
      </c>
    </row>
    <row r="58" spans="1:11" ht="14.45" customHeight="1" thickBot="1" x14ac:dyDescent="0.25">
      <c r="A58" s="724" t="s">
        <v>381</v>
      </c>
      <c r="B58" s="701">
        <v>0</v>
      </c>
      <c r="C58" s="701">
        <v>6.6376099999999996</v>
      </c>
      <c r="D58" s="702">
        <v>6.6376099999999996</v>
      </c>
      <c r="E58" s="711" t="s">
        <v>326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326</v>
      </c>
    </row>
    <row r="59" spans="1:11" ht="14.45" customHeight="1" thickBot="1" x14ac:dyDescent="0.25">
      <c r="A59" s="724" t="s">
        <v>382</v>
      </c>
      <c r="B59" s="701">
        <v>110</v>
      </c>
      <c r="C59" s="701">
        <v>138.15868</v>
      </c>
      <c r="D59" s="702">
        <v>28.15868</v>
      </c>
      <c r="E59" s="703">
        <v>1.2559880000000001</v>
      </c>
      <c r="F59" s="701">
        <v>157.99197664683399</v>
      </c>
      <c r="G59" s="702">
        <v>105.32798443122201</v>
      </c>
      <c r="H59" s="704">
        <v>9.4807400000000008</v>
      </c>
      <c r="I59" s="701">
        <v>101.36158</v>
      </c>
      <c r="J59" s="702">
        <v>-3.9664044312220001</v>
      </c>
      <c r="K59" s="705">
        <v>0.64156156629700001</v>
      </c>
    </row>
    <row r="60" spans="1:11" ht="14.45" customHeight="1" thickBot="1" x14ac:dyDescent="0.25">
      <c r="A60" s="724" t="s">
        <v>383</v>
      </c>
      <c r="B60" s="701">
        <v>0</v>
      </c>
      <c r="C60" s="701">
        <v>0.13411999999999999</v>
      </c>
      <c r="D60" s="702">
        <v>0.13411999999999999</v>
      </c>
      <c r="E60" s="711" t="s">
        <v>326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326</v>
      </c>
    </row>
    <row r="61" spans="1:11" ht="14.45" customHeight="1" thickBot="1" x14ac:dyDescent="0.25">
      <c r="A61" s="723" t="s">
        <v>384</v>
      </c>
      <c r="B61" s="706">
        <v>606.38094507699998</v>
      </c>
      <c r="C61" s="706">
        <v>269.04878000000002</v>
      </c>
      <c r="D61" s="707">
        <v>-337.33216507700001</v>
      </c>
      <c r="E61" s="713">
        <v>0.443695967335</v>
      </c>
      <c r="F61" s="706">
        <v>212.42733894743401</v>
      </c>
      <c r="G61" s="707">
        <v>141.618225964956</v>
      </c>
      <c r="H61" s="709">
        <v>4.0933000000000002</v>
      </c>
      <c r="I61" s="706">
        <v>175.21396999999999</v>
      </c>
      <c r="J61" s="707">
        <v>33.595744035042998</v>
      </c>
      <c r="K61" s="714">
        <v>0.82481836315500001</v>
      </c>
    </row>
    <row r="62" spans="1:11" ht="14.45" customHeight="1" thickBot="1" x14ac:dyDescent="0.25">
      <c r="A62" s="724" t="s">
        <v>385</v>
      </c>
      <c r="B62" s="701">
        <v>0</v>
      </c>
      <c r="C62" s="701">
        <v>26.189240000000002</v>
      </c>
      <c r="D62" s="702">
        <v>26.189240000000002</v>
      </c>
      <c r="E62" s="711" t="s">
        <v>326</v>
      </c>
      <c r="F62" s="701">
        <v>0</v>
      </c>
      <c r="G62" s="702">
        <v>0</v>
      </c>
      <c r="H62" s="704">
        <v>0</v>
      </c>
      <c r="I62" s="701">
        <v>26.244589999999999</v>
      </c>
      <c r="J62" s="702">
        <v>26.244589999999999</v>
      </c>
      <c r="K62" s="712" t="s">
        <v>326</v>
      </c>
    </row>
    <row r="63" spans="1:11" ht="14.45" customHeight="1" thickBot="1" x14ac:dyDescent="0.25">
      <c r="A63" s="724" t="s">
        <v>386</v>
      </c>
      <c r="B63" s="701">
        <v>26.426422801249</v>
      </c>
      <c r="C63" s="701">
        <v>37.884720000000002</v>
      </c>
      <c r="D63" s="702">
        <v>11.45829719875</v>
      </c>
      <c r="E63" s="703">
        <v>1.4335924421140001</v>
      </c>
      <c r="F63" s="701">
        <v>33.506673924457999</v>
      </c>
      <c r="G63" s="702">
        <v>22.337782616304999</v>
      </c>
      <c r="H63" s="704">
        <v>0.84699999999999998</v>
      </c>
      <c r="I63" s="701">
        <v>7.4133500000000003</v>
      </c>
      <c r="J63" s="702">
        <v>-14.924432616304999</v>
      </c>
      <c r="K63" s="705">
        <v>0.22124995207500001</v>
      </c>
    </row>
    <row r="64" spans="1:11" ht="14.45" customHeight="1" thickBot="1" x14ac:dyDescent="0.25">
      <c r="A64" s="724" t="s">
        <v>387</v>
      </c>
      <c r="B64" s="701">
        <v>7.7855596124869999</v>
      </c>
      <c r="C64" s="701">
        <v>16.607019999999999</v>
      </c>
      <c r="D64" s="702">
        <v>8.8214603875119995</v>
      </c>
      <c r="E64" s="703">
        <v>2.1330541189819998</v>
      </c>
      <c r="F64" s="701">
        <v>4.3087787839339997</v>
      </c>
      <c r="G64" s="702">
        <v>2.8725191892890001</v>
      </c>
      <c r="H64" s="704">
        <v>0.64100000000000001</v>
      </c>
      <c r="I64" s="701">
        <v>2.0264500000000001</v>
      </c>
      <c r="J64" s="702">
        <v>-0.84606918928899999</v>
      </c>
      <c r="K64" s="705">
        <v>0.47030727303800002</v>
      </c>
    </row>
    <row r="65" spans="1:11" ht="14.45" customHeight="1" thickBot="1" x14ac:dyDescent="0.25">
      <c r="A65" s="724" t="s">
        <v>388</v>
      </c>
      <c r="B65" s="701">
        <v>570.78196884818897</v>
      </c>
      <c r="C65" s="701">
        <v>174.13359</v>
      </c>
      <c r="D65" s="702">
        <v>-396.64837884818797</v>
      </c>
      <c r="E65" s="703">
        <v>0.30507899601499999</v>
      </c>
      <c r="F65" s="701">
        <v>151.85075784926499</v>
      </c>
      <c r="G65" s="702">
        <v>101.233838566177</v>
      </c>
      <c r="H65" s="704">
        <v>1.21</v>
      </c>
      <c r="I65" s="701">
        <v>134.89164</v>
      </c>
      <c r="J65" s="702">
        <v>33.657801433822002</v>
      </c>
      <c r="K65" s="705">
        <v>0.88831719979799995</v>
      </c>
    </row>
    <row r="66" spans="1:11" ht="14.45" customHeight="1" thickBot="1" x14ac:dyDescent="0.25">
      <c r="A66" s="724" t="s">
        <v>389</v>
      </c>
      <c r="B66" s="701">
        <v>0</v>
      </c>
      <c r="C66" s="701">
        <v>4.4649000000000001</v>
      </c>
      <c r="D66" s="702">
        <v>4.4649000000000001</v>
      </c>
      <c r="E66" s="711" t="s">
        <v>326</v>
      </c>
      <c r="F66" s="701">
        <v>3.7598225497510001</v>
      </c>
      <c r="G66" s="702">
        <v>2.5065483665000001</v>
      </c>
      <c r="H66" s="704">
        <v>1.089</v>
      </c>
      <c r="I66" s="701">
        <v>1.4278</v>
      </c>
      <c r="J66" s="702">
        <v>-1.0787483664999999</v>
      </c>
      <c r="K66" s="705">
        <v>0.37975196464900002</v>
      </c>
    </row>
    <row r="67" spans="1:11" ht="14.45" customHeight="1" thickBot="1" x14ac:dyDescent="0.25">
      <c r="A67" s="724" t="s">
        <v>390</v>
      </c>
      <c r="B67" s="701">
        <v>1.386993815074</v>
      </c>
      <c r="C67" s="701">
        <v>9.7693100000000008</v>
      </c>
      <c r="D67" s="702">
        <v>8.3823161849249992</v>
      </c>
      <c r="E67" s="703">
        <v>7.0435137444900002</v>
      </c>
      <c r="F67" s="701">
        <v>8.94748867751</v>
      </c>
      <c r="G67" s="702">
        <v>5.964992451673</v>
      </c>
      <c r="H67" s="704">
        <v>0.30630000000000002</v>
      </c>
      <c r="I67" s="701">
        <v>3.2101399999989999</v>
      </c>
      <c r="J67" s="702">
        <v>-2.754852451673</v>
      </c>
      <c r="K67" s="705">
        <v>0.35877553084399999</v>
      </c>
    </row>
    <row r="68" spans="1:11" ht="14.45" customHeight="1" thickBot="1" x14ac:dyDescent="0.25">
      <c r="A68" s="724" t="s">
        <v>391</v>
      </c>
      <c r="B68" s="701">
        <v>0</v>
      </c>
      <c r="C68" s="701">
        <v>0</v>
      </c>
      <c r="D68" s="702">
        <v>0</v>
      </c>
      <c r="E68" s="703">
        <v>1</v>
      </c>
      <c r="F68" s="701">
        <v>10.053817162513999</v>
      </c>
      <c r="G68" s="702">
        <v>6.7025447750089997</v>
      </c>
      <c r="H68" s="704">
        <v>0</v>
      </c>
      <c r="I68" s="701">
        <v>0</v>
      </c>
      <c r="J68" s="702">
        <v>-6.7025447750089997</v>
      </c>
      <c r="K68" s="705">
        <v>0</v>
      </c>
    </row>
    <row r="69" spans="1:11" ht="14.45" customHeight="1" thickBot="1" x14ac:dyDescent="0.25">
      <c r="A69" s="723" t="s">
        <v>392</v>
      </c>
      <c r="B69" s="706">
        <v>2079.8947955661201</v>
      </c>
      <c r="C69" s="706">
        <v>2105.4478100000001</v>
      </c>
      <c r="D69" s="707">
        <v>25.553014433885</v>
      </c>
      <c r="E69" s="713">
        <v>1.0122857244929999</v>
      </c>
      <c r="F69" s="706">
        <v>2351.60506345665</v>
      </c>
      <c r="G69" s="707">
        <v>1567.7367089710999</v>
      </c>
      <c r="H69" s="709">
        <v>206.76043000000001</v>
      </c>
      <c r="I69" s="706">
        <v>1716.8895600000001</v>
      </c>
      <c r="J69" s="707">
        <v>149.15285102889899</v>
      </c>
      <c r="K69" s="714">
        <v>0.73009264467000001</v>
      </c>
    </row>
    <row r="70" spans="1:11" ht="14.45" customHeight="1" thickBot="1" x14ac:dyDescent="0.25">
      <c r="A70" s="724" t="s">
        <v>393</v>
      </c>
      <c r="B70" s="701">
        <v>0</v>
      </c>
      <c r="C70" s="701">
        <v>6.8051700000000004</v>
      </c>
      <c r="D70" s="702">
        <v>6.8051700000000004</v>
      </c>
      <c r="E70" s="711" t="s">
        <v>326</v>
      </c>
      <c r="F70" s="701">
        <v>0</v>
      </c>
      <c r="G70" s="702">
        <v>0</v>
      </c>
      <c r="H70" s="704">
        <v>0</v>
      </c>
      <c r="I70" s="701">
        <v>0.45982000000000001</v>
      </c>
      <c r="J70" s="702">
        <v>0.45982000000000001</v>
      </c>
      <c r="K70" s="712" t="s">
        <v>326</v>
      </c>
    </row>
    <row r="71" spans="1:11" ht="14.45" customHeight="1" thickBot="1" x14ac:dyDescent="0.25">
      <c r="A71" s="724" t="s">
        <v>394</v>
      </c>
      <c r="B71" s="701">
        <v>49.386052139329998</v>
      </c>
      <c r="C71" s="701">
        <v>49.224620000000002</v>
      </c>
      <c r="D71" s="702">
        <v>-0.16143213933</v>
      </c>
      <c r="E71" s="703">
        <v>0.99673122000299996</v>
      </c>
      <c r="F71" s="701">
        <v>0</v>
      </c>
      <c r="G71" s="702">
        <v>0</v>
      </c>
      <c r="H71" s="704">
        <v>0</v>
      </c>
      <c r="I71" s="701">
        <v>28.526050000000001</v>
      </c>
      <c r="J71" s="702">
        <v>28.526050000000001</v>
      </c>
      <c r="K71" s="712" t="s">
        <v>326</v>
      </c>
    </row>
    <row r="72" spans="1:11" ht="14.45" customHeight="1" thickBot="1" x14ac:dyDescent="0.25">
      <c r="A72" s="724" t="s">
        <v>395</v>
      </c>
      <c r="B72" s="701">
        <v>0</v>
      </c>
      <c r="C72" s="701">
        <v>5.2542</v>
      </c>
      <c r="D72" s="702">
        <v>5.2542</v>
      </c>
      <c r="E72" s="711" t="s">
        <v>353</v>
      </c>
      <c r="F72" s="701">
        <v>0</v>
      </c>
      <c r="G72" s="702">
        <v>0</v>
      </c>
      <c r="H72" s="704">
        <v>0</v>
      </c>
      <c r="I72" s="701">
        <v>0.55345</v>
      </c>
      <c r="J72" s="702">
        <v>0.55345</v>
      </c>
      <c r="K72" s="712" t="s">
        <v>326</v>
      </c>
    </row>
    <row r="73" spans="1:11" ht="14.45" customHeight="1" thickBot="1" x14ac:dyDescent="0.25">
      <c r="A73" s="724" t="s">
        <v>396</v>
      </c>
      <c r="B73" s="701">
        <v>0</v>
      </c>
      <c r="C73" s="701">
        <v>19.06251</v>
      </c>
      <c r="D73" s="702">
        <v>19.06251</v>
      </c>
      <c r="E73" s="711" t="s">
        <v>326</v>
      </c>
      <c r="F73" s="701">
        <v>0</v>
      </c>
      <c r="G73" s="702">
        <v>0</v>
      </c>
      <c r="H73" s="704">
        <v>0</v>
      </c>
      <c r="I73" s="701">
        <v>1.08735</v>
      </c>
      <c r="J73" s="702">
        <v>1.08735</v>
      </c>
      <c r="K73" s="712" t="s">
        <v>326</v>
      </c>
    </row>
    <row r="74" spans="1:11" ht="14.45" customHeight="1" thickBot="1" x14ac:dyDescent="0.25">
      <c r="A74" s="724" t="s">
        <v>397</v>
      </c>
      <c r="B74" s="701">
        <v>0</v>
      </c>
      <c r="C74" s="701">
        <v>-6.1499999999999999E-2</v>
      </c>
      <c r="D74" s="702">
        <v>-6.1499999999999999E-2</v>
      </c>
      <c r="E74" s="711" t="s">
        <v>353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326</v>
      </c>
    </row>
    <row r="75" spans="1:11" ht="14.45" customHeight="1" thickBot="1" x14ac:dyDescent="0.25">
      <c r="A75" s="724" t="s">
        <v>398</v>
      </c>
      <c r="B75" s="701">
        <v>510.181550775034</v>
      </c>
      <c r="C75" s="701">
        <v>537.91724000000102</v>
      </c>
      <c r="D75" s="702">
        <v>27.735689224965999</v>
      </c>
      <c r="E75" s="703">
        <v>1.054364351636</v>
      </c>
      <c r="F75" s="701">
        <v>540</v>
      </c>
      <c r="G75" s="702">
        <v>360</v>
      </c>
      <c r="H75" s="704">
        <v>66.639960000000002</v>
      </c>
      <c r="I75" s="701">
        <v>397.16014999999999</v>
      </c>
      <c r="J75" s="702">
        <v>37.160149999999</v>
      </c>
      <c r="K75" s="705">
        <v>0.73548175925899995</v>
      </c>
    </row>
    <row r="76" spans="1:11" ht="14.45" customHeight="1" thickBot="1" x14ac:dyDescent="0.25">
      <c r="A76" s="724" t="s">
        <v>399</v>
      </c>
      <c r="B76" s="701">
        <v>1360</v>
      </c>
      <c r="C76" s="701">
        <v>1315.92364</v>
      </c>
      <c r="D76" s="702">
        <v>-44.076359999997003</v>
      </c>
      <c r="E76" s="703">
        <v>0.96759091176400003</v>
      </c>
      <c r="F76" s="701">
        <v>1599.9355299956401</v>
      </c>
      <c r="G76" s="702">
        <v>1066.6236866637601</v>
      </c>
      <c r="H76" s="704">
        <v>124.34255</v>
      </c>
      <c r="I76" s="701">
        <v>1134.72723</v>
      </c>
      <c r="J76" s="702">
        <v>68.103543336241003</v>
      </c>
      <c r="K76" s="705">
        <v>0.70923309641300003</v>
      </c>
    </row>
    <row r="77" spans="1:11" ht="14.45" customHeight="1" thickBot="1" x14ac:dyDescent="0.25">
      <c r="A77" s="724" t="s">
        <v>400</v>
      </c>
      <c r="B77" s="701">
        <v>160.32719265175299</v>
      </c>
      <c r="C77" s="701">
        <v>171.32193000000001</v>
      </c>
      <c r="D77" s="702">
        <v>10.994737348247</v>
      </c>
      <c r="E77" s="703">
        <v>1.068576871873</v>
      </c>
      <c r="F77" s="701">
        <v>211.669533461013</v>
      </c>
      <c r="G77" s="702">
        <v>141.11302230734199</v>
      </c>
      <c r="H77" s="704">
        <v>15.77792</v>
      </c>
      <c r="I77" s="701">
        <v>154.37550999999999</v>
      </c>
      <c r="J77" s="702">
        <v>13.262487692658</v>
      </c>
      <c r="K77" s="705">
        <v>0.72932324022100004</v>
      </c>
    </row>
    <row r="78" spans="1:11" ht="14.45" customHeight="1" thickBot="1" x14ac:dyDescent="0.25">
      <c r="A78" s="723" t="s">
        <v>401</v>
      </c>
      <c r="B78" s="706">
        <v>0</v>
      </c>
      <c r="C78" s="706">
        <v>0</v>
      </c>
      <c r="D78" s="707">
        <v>0</v>
      </c>
      <c r="E78" s="713">
        <v>1</v>
      </c>
      <c r="F78" s="706">
        <v>0</v>
      </c>
      <c r="G78" s="707">
        <v>0</v>
      </c>
      <c r="H78" s="709">
        <v>0</v>
      </c>
      <c r="I78" s="706">
        <v>0.39600000000000002</v>
      </c>
      <c r="J78" s="707">
        <v>0.39600000000000002</v>
      </c>
      <c r="K78" s="710" t="s">
        <v>353</v>
      </c>
    </row>
    <row r="79" spans="1:11" ht="14.45" customHeight="1" thickBot="1" x14ac:dyDescent="0.25">
      <c r="A79" s="724" t="s">
        <v>402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0</v>
      </c>
      <c r="I79" s="701">
        <v>0.39600000000000002</v>
      </c>
      <c r="J79" s="702">
        <v>0.39600000000000002</v>
      </c>
      <c r="K79" s="712" t="s">
        <v>353</v>
      </c>
    </row>
    <row r="80" spans="1:11" ht="14.45" customHeight="1" thickBot="1" x14ac:dyDescent="0.25">
      <c r="A80" s="722" t="s">
        <v>42</v>
      </c>
      <c r="B80" s="701">
        <v>2293.4354326765101</v>
      </c>
      <c r="C80" s="701">
        <v>2261.5320000000002</v>
      </c>
      <c r="D80" s="702">
        <v>-31.903432676506998</v>
      </c>
      <c r="E80" s="703">
        <v>0.98608923877999999</v>
      </c>
      <c r="F80" s="701">
        <v>2622.9460255762701</v>
      </c>
      <c r="G80" s="702">
        <v>1748.63068371752</v>
      </c>
      <c r="H80" s="704">
        <v>164.374</v>
      </c>
      <c r="I80" s="701">
        <v>1724.0530000000001</v>
      </c>
      <c r="J80" s="702">
        <v>-24.577683717515001</v>
      </c>
      <c r="K80" s="705">
        <v>0.65729640762200003</v>
      </c>
    </row>
    <row r="81" spans="1:11" ht="14.45" customHeight="1" thickBot="1" x14ac:dyDescent="0.25">
      <c r="A81" s="723" t="s">
        <v>403</v>
      </c>
      <c r="B81" s="706">
        <v>2293.4354326765101</v>
      </c>
      <c r="C81" s="706">
        <v>2261.5320000000002</v>
      </c>
      <c r="D81" s="707">
        <v>-31.903432676506998</v>
      </c>
      <c r="E81" s="713">
        <v>0.98608923877999999</v>
      </c>
      <c r="F81" s="706">
        <v>2622.9460255762701</v>
      </c>
      <c r="G81" s="707">
        <v>1748.63068371752</v>
      </c>
      <c r="H81" s="709">
        <v>164.374</v>
      </c>
      <c r="I81" s="706">
        <v>1724.0530000000001</v>
      </c>
      <c r="J81" s="707">
        <v>-24.577683717515001</v>
      </c>
      <c r="K81" s="714">
        <v>0.65729640762200003</v>
      </c>
    </row>
    <row r="82" spans="1:11" ht="14.45" customHeight="1" thickBot="1" x14ac:dyDescent="0.25">
      <c r="A82" s="724" t="s">
        <v>404</v>
      </c>
      <c r="B82" s="701">
        <v>763.51065710169496</v>
      </c>
      <c r="C82" s="701">
        <v>795.56900000000098</v>
      </c>
      <c r="D82" s="702">
        <v>32.058342898306002</v>
      </c>
      <c r="E82" s="703">
        <v>1.0419880752149999</v>
      </c>
      <c r="F82" s="701">
        <v>1041.6474735187901</v>
      </c>
      <c r="G82" s="702">
        <v>694.43164901252396</v>
      </c>
      <c r="H82" s="704">
        <v>99.727000000000004</v>
      </c>
      <c r="I82" s="701">
        <v>742.97900000000004</v>
      </c>
      <c r="J82" s="702">
        <v>48.547350987474999</v>
      </c>
      <c r="K82" s="705">
        <v>0.71327298235500003</v>
      </c>
    </row>
    <row r="83" spans="1:11" ht="14.45" customHeight="1" thickBot="1" x14ac:dyDescent="0.25">
      <c r="A83" s="724" t="s">
        <v>405</v>
      </c>
      <c r="B83" s="701">
        <v>213.17424084048099</v>
      </c>
      <c r="C83" s="701">
        <v>225.89</v>
      </c>
      <c r="D83" s="702">
        <v>12.715759159518999</v>
      </c>
      <c r="E83" s="703">
        <v>1.0596496045170001</v>
      </c>
      <c r="F83" s="701">
        <v>222.85281575740299</v>
      </c>
      <c r="G83" s="702">
        <v>148.568543838268</v>
      </c>
      <c r="H83" s="704">
        <v>16.597999999999999</v>
      </c>
      <c r="I83" s="701">
        <v>145.98400000000001</v>
      </c>
      <c r="J83" s="702">
        <v>-2.5845438382679999</v>
      </c>
      <c r="K83" s="705">
        <v>0.65506912938799999</v>
      </c>
    </row>
    <row r="84" spans="1:11" ht="14.45" customHeight="1" thickBot="1" x14ac:dyDescent="0.25">
      <c r="A84" s="724" t="s">
        <v>406</v>
      </c>
      <c r="B84" s="701">
        <v>1316.7505347343399</v>
      </c>
      <c r="C84" s="701">
        <v>1240.0730000000001</v>
      </c>
      <c r="D84" s="702">
        <v>-76.677534734332994</v>
      </c>
      <c r="E84" s="703">
        <v>0.94176760691399997</v>
      </c>
      <c r="F84" s="701">
        <v>1358.4457363000799</v>
      </c>
      <c r="G84" s="702">
        <v>905.63049086672197</v>
      </c>
      <c r="H84" s="704">
        <v>48.048999999999999</v>
      </c>
      <c r="I84" s="701">
        <v>835.09</v>
      </c>
      <c r="J84" s="702">
        <v>-70.540490866721996</v>
      </c>
      <c r="K84" s="705">
        <v>0.61473931397100001</v>
      </c>
    </row>
    <row r="85" spans="1:11" ht="14.45" customHeight="1" thickBot="1" x14ac:dyDescent="0.25">
      <c r="A85" s="725" t="s">
        <v>407</v>
      </c>
      <c r="B85" s="706">
        <v>4178.5361696336604</v>
      </c>
      <c r="C85" s="706">
        <v>4074.88472000001</v>
      </c>
      <c r="D85" s="707">
        <v>-103.65144963364899</v>
      </c>
      <c r="E85" s="713">
        <v>0.97519431556199998</v>
      </c>
      <c r="F85" s="706">
        <v>4139.63617405902</v>
      </c>
      <c r="G85" s="707">
        <v>2759.7574493726802</v>
      </c>
      <c r="H85" s="709">
        <v>294.35147000000097</v>
      </c>
      <c r="I85" s="706">
        <v>3982.27177999999</v>
      </c>
      <c r="J85" s="707">
        <v>1222.5143306273101</v>
      </c>
      <c r="K85" s="714">
        <v>0.96198593609600003</v>
      </c>
    </row>
    <row r="86" spans="1:11" ht="14.45" customHeight="1" thickBot="1" x14ac:dyDescent="0.25">
      <c r="A86" s="722" t="s">
        <v>45</v>
      </c>
      <c r="B86" s="701">
        <v>1337.2197460175801</v>
      </c>
      <c r="C86" s="701">
        <v>1164.04719</v>
      </c>
      <c r="D86" s="702">
        <v>-173.172556017582</v>
      </c>
      <c r="E86" s="703">
        <v>0.87049805648300005</v>
      </c>
      <c r="F86" s="701">
        <v>1211.0507390277901</v>
      </c>
      <c r="G86" s="702">
        <v>807.36715935185805</v>
      </c>
      <c r="H86" s="704">
        <v>25.913219999999999</v>
      </c>
      <c r="I86" s="701">
        <v>1463.03396</v>
      </c>
      <c r="J86" s="702">
        <v>655.66680064813897</v>
      </c>
      <c r="K86" s="705">
        <v>1.208069912227</v>
      </c>
    </row>
    <row r="87" spans="1:11" ht="14.45" customHeight="1" thickBot="1" x14ac:dyDescent="0.25">
      <c r="A87" s="726" t="s">
        <v>408</v>
      </c>
      <c r="B87" s="701">
        <v>1337.2197460175801</v>
      </c>
      <c r="C87" s="701">
        <v>1164.04719</v>
      </c>
      <c r="D87" s="702">
        <v>-173.172556017582</v>
      </c>
      <c r="E87" s="703">
        <v>0.87049805648300005</v>
      </c>
      <c r="F87" s="701">
        <v>1211.0507390277901</v>
      </c>
      <c r="G87" s="702">
        <v>807.36715935185805</v>
      </c>
      <c r="H87" s="704">
        <v>25.913219999999999</v>
      </c>
      <c r="I87" s="701">
        <v>1463.03396</v>
      </c>
      <c r="J87" s="702">
        <v>655.66680064813897</v>
      </c>
      <c r="K87" s="705">
        <v>1.208069912227</v>
      </c>
    </row>
    <row r="88" spans="1:11" ht="14.45" customHeight="1" thickBot="1" x14ac:dyDescent="0.25">
      <c r="A88" s="724" t="s">
        <v>409</v>
      </c>
      <c r="B88" s="701">
        <v>668.62502463781402</v>
      </c>
      <c r="C88" s="701">
        <v>581.57144000000096</v>
      </c>
      <c r="D88" s="702">
        <v>-87.053584637811994</v>
      </c>
      <c r="E88" s="703">
        <v>0.86980208423200001</v>
      </c>
      <c r="F88" s="701">
        <v>427.91803834851999</v>
      </c>
      <c r="G88" s="702">
        <v>285.27869223234597</v>
      </c>
      <c r="H88" s="704">
        <v>9.0749999999999993</v>
      </c>
      <c r="I88" s="701">
        <v>1095.20444</v>
      </c>
      <c r="J88" s="702">
        <v>809.92574776765002</v>
      </c>
      <c r="K88" s="705">
        <v>2.5593789974979999</v>
      </c>
    </row>
    <row r="89" spans="1:11" ht="14.45" customHeight="1" thickBot="1" x14ac:dyDescent="0.25">
      <c r="A89" s="724" t="s">
        <v>410</v>
      </c>
      <c r="B89" s="701">
        <v>0</v>
      </c>
      <c r="C89" s="701">
        <v>3.6429999999999998</v>
      </c>
      <c r="D89" s="702">
        <v>3.6429999999999998</v>
      </c>
      <c r="E89" s="711" t="s">
        <v>353</v>
      </c>
      <c r="F89" s="701">
        <v>7.3553532581020002</v>
      </c>
      <c r="G89" s="702">
        <v>4.9035688387349996</v>
      </c>
      <c r="H89" s="704">
        <v>0</v>
      </c>
      <c r="I89" s="701">
        <v>0</v>
      </c>
      <c r="J89" s="702">
        <v>-4.9035688387349996</v>
      </c>
      <c r="K89" s="705">
        <v>0</v>
      </c>
    </row>
    <row r="90" spans="1:11" ht="14.45" customHeight="1" thickBot="1" x14ac:dyDescent="0.25">
      <c r="A90" s="724" t="s">
        <v>411</v>
      </c>
      <c r="B90" s="701">
        <v>81.651664046161997</v>
      </c>
      <c r="C90" s="701">
        <v>103.39892</v>
      </c>
      <c r="D90" s="702">
        <v>21.747255953838</v>
      </c>
      <c r="E90" s="703">
        <v>1.266341858526</v>
      </c>
      <c r="F90" s="701">
        <v>5.145535662596</v>
      </c>
      <c r="G90" s="702">
        <v>3.4303571083970001</v>
      </c>
      <c r="H90" s="704">
        <v>5.5309100000000004</v>
      </c>
      <c r="I90" s="701">
        <v>96.951339999999007</v>
      </c>
      <c r="J90" s="702">
        <v>93.520982891602003</v>
      </c>
      <c r="K90" s="715" t="s">
        <v>353</v>
      </c>
    </row>
    <row r="91" spans="1:11" ht="14.45" customHeight="1" thickBot="1" x14ac:dyDescent="0.25">
      <c r="A91" s="724" t="s">
        <v>412</v>
      </c>
      <c r="B91" s="701">
        <v>426.541912138638</v>
      </c>
      <c r="C91" s="701">
        <v>310.20335999999998</v>
      </c>
      <c r="D91" s="702">
        <v>-116.33855213863799</v>
      </c>
      <c r="E91" s="703">
        <v>0.72725176863499996</v>
      </c>
      <c r="F91" s="701">
        <v>542.85508709056205</v>
      </c>
      <c r="G91" s="702">
        <v>361.90339139370798</v>
      </c>
      <c r="H91" s="704">
        <v>7.6060600000000003</v>
      </c>
      <c r="I91" s="701">
        <v>142.97740999999999</v>
      </c>
      <c r="J91" s="702">
        <v>-218.92598139370801</v>
      </c>
      <c r="K91" s="705">
        <v>0.26338043687899998</v>
      </c>
    </row>
    <row r="92" spans="1:11" ht="14.45" customHeight="1" thickBot="1" x14ac:dyDescent="0.25">
      <c r="A92" s="724" t="s">
        <v>413</v>
      </c>
      <c r="B92" s="701">
        <v>157.819549887618</v>
      </c>
      <c r="C92" s="701">
        <v>165.23047</v>
      </c>
      <c r="D92" s="702">
        <v>7.4109201123819997</v>
      </c>
      <c r="E92" s="703">
        <v>1.0469581881179999</v>
      </c>
      <c r="F92" s="701">
        <v>121.987942796502</v>
      </c>
      <c r="G92" s="702">
        <v>81.325295197667003</v>
      </c>
      <c r="H92" s="704">
        <v>3.7012499999999999</v>
      </c>
      <c r="I92" s="701">
        <v>120.19081</v>
      </c>
      <c r="J92" s="702">
        <v>38.865514802332001</v>
      </c>
      <c r="K92" s="705">
        <v>0.98526794734500001</v>
      </c>
    </row>
    <row r="93" spans="1:11" ht="14.45" customHeight="1" thickBot="1" x14ac:dyDescent="0.25">
      <c r="A93" s="724" t="s">
        <v>414</v>
      </c>
      <c r="B93" s="701">
        <v>2.5815953073509998</v>
      </c>
      <c r="C93" s="701">
        <v>0</v>
      </c>
      <c r="D93" s="702">
        <v>-2.5815953073509998</v>
      </c>
      <c r="E93" s="703">
        <v>0</v>
      </c>
      <c r="F93" s="701">
        <v>0</v>
      </c>
      <c r="G93" s="702">
        <v>0</v>
      </c>
      <c r="H93" s="704">
        <v>0</v>
      </c>
      <c r="I93" s="701">
        <v>7.7099599999989996</v>
      </c>
      <c r="J93" s="702">
        <v>7.7099599999989996</v>
      </c>
      <c r="K93" s="712" t="s">
        <v>353</v>
      </c>
    </row>
    <row r="94" spans="1:11" ht="14.45" customHeight="1" thickBot="1" x14ac:dyDescent="0.25">
      <c r="A94" s="724" t="s">
        <v>415</v>
      </c>
      <c r="B94" s="701">
        <v>0</v>
      </c>
      <c r="C94" s="701">
        <v>0</v>
      </c>
      <c r="D94" s="702">
        <v>0</v>
      </c>
      <c r="E94" s="703">
        <v>1</v>
      </c>
      <c r="F94" s="701">
        <v>4.4687066703819998</v>
      </c>
      <c r="G94" s="702">
        <v>2.9791377802539998</v>
      </c>
      <c r="H94" s="704">
        <v>0</v>
      </c>
      <c r="I94" s="701">
        <v>0</v>
      </c>
      <c r="J94" s="702">
        <v>-2.9791377802539998</v>
      </c>
      <c r="K94" s="705">
        <v>0</v>
      </c>
    </row>
    <row r="95" spans="1:11" ht="14.45" customHeight="1" thickBot="1" x14ac:dyDescent="0.25">
      <c r="A95" s="724" t="s">
        <v>416</v>
      </c>
      <c r="B95" s="701">
        <v>0</v>
      </c>
      <c r="C95" s="701">
        <v>0</v>
      </c>
      <c r="D95" s="702">
        <v>0</v>
      </c>
      <c r="E95" s="703">
        <v>1</v>
      </c>
      <c r="F95" s="701">
        <v>76.506995560030006</v>
      </c>
      <c r="G95" s="702">
        <v>51.004663706686998</v>
      </c>
      <c r="H95" s="704">
        <v>0</v>
      </c>
      <c r="I95" s="701">
        <v>0</v>
      </c>
      <c r="J95" s="702">
        <v>-51.004663706686998</v>
      </c>
      <c r="K95" s="705">
        <v>0</v>
      </c>
    </row>
    <row r="96" spans="1:11" ht="14.45" customHeight="1" thickBot="1" x14ac:dyDescent="0.25">
      <c r="A96" s="724" t="s">
        <v>417</v>
      </c>
      <c r="B96" s="701">
        <v>0</v>
      </c>
      <c r="C96" s="701">
        <v>0</v>
      </c>
      <c r="D96" s="702">
        <v>0</v>
      </c>
      <c r="E96" s="703">
        <v>1</v>
      </c>
      <c r="F96" s="701">
        <v>24.813079641091001</v>
      </c>
      <c r="G96" s="702">
        <v>16.542053094060002</v>
      </c>
      <c r="H96" s="704">
        <v>0</v>
      </c>
      <c r="I96" s="701">
        <v>0</v>
      </c>
      <c r="J96" s="702">
        <v>-16.542053094060002</v>
      </c>
      <c r="K96" s="705">
        <v>0</v>
      </c>
    </row>
    <row r="97" spans="1:11" ht="14.45" customHeight="1" thickBot="1" x14ac:dyDescent="0.25">
      <c r="A97" s="727" t="s">
        <v>46</v>
      </c>
      <c r="B97" s="706">
        <v>0</v>
      </c>
      <c r="C97" s="706">
        <v>67.022999999999996</v>
      </c>
      <c r="D97" s="707">
        <v>67.022999999999996</v>
      </c>
      <c r="E97" s="708" t="s">
        <v>326</v>
      </c>
      <c r="F97" s="706">
        <v>0</v>
      </c>
      <c r="G97" s="707">
        <v>0</v>
      </c>
      <c r="H97" s="709">
        <v>0</v>
      </c>
      <c r="I97" s="706">
        <v>36.588999999998997</v>
      </c>
      <c r="J97" s="707">
        <v>36.588999999998997</v>
      </c>
      <c r="K97" s="710" t="s">
        <v>326</v>
      </c>
    </row>
    <row r="98" spans="1:11" ht="14.45" customHeight="1" thickBot="1" x14ac:dyDescent="0.25">
      <c r="A98" s="723" t="s">
        <v>418</v>
      </c>
      <c r="B98" s="706">
        <v>0</v>
      </c>
      <c r="C98" s="706">
        <v>62.241</v>
      </c>
      <c r="D98" s="707">
        <v>62.241</v>
      </c>
      <c r="E98" s="708" t="s">
        <v>326</v>
      </c>
      <c r="F98" s="706">
        <v>0</v>
      </c>
      <c r="G98" s="707">
        <v>0</v>
      </c>
      <c r="H98" s="709">
        <v>0</v>
      </c>
      <c r="I98" s="706">
        <v>36.588999999998997</v>
      </c>
      <c r="J98" s="707">
        <v>36.588999999998997</v>
      </c>
      <c r="K98" s="710" t="s">
        <v>326</v>
      </c>
    </row>
    <row r="99" spans="1:11" ht="14.45" customHeight="1" thickBot="1" x14ac:dyDescent="0.25">
      <c r="A99" s="724" t="s">
        <v>419</v>
      </c>
      <c r="B99" s="701">
        <v>0</v>
      </c>
      <c r="C99" s="701">
        <v>40.256</v>
      </c>
      <c r="D99" s="702">
        <v>40.256</v>
      </c>
      <c r="E99" s="711" t="s">
        <v>326</v>
      </c>
      <c r="F99" s="701">
        <v>0</v>
      </c>
      <c r="G99" s="702">
        <v>0</v>
      </c>
      <c r="H99" s="704">
        <v>0</v>
      </c>
      <c r="I99" s="701">
        <v>35.919999999999</v>
      </c>
      <c r="J99" s="702">
        <v>35.919999999999</v>
      </c>
      <c r="K99" s="712" t="s">
        <v>326</v>
      </c>
    </row>
    <row r="100" spans="1:11" ht="14.45" customHeight="1" thickBot="1" x14ac:dyDescent="0.25">
      <c r="A100" s="724" t="s">
        <v>420</v>
      </c>
      <c r="B100" s="701">
        <v>0</v>
      </c>
      <c r="C100" s="701">
        <v>21.984999999999999</v>
      </c>
      <c r="D100" s="702">
        <v>21.984999999999999</v>
      </c>
      <c r="E100" s="711" t="s">
        <v>326</v>
      </c>
      <c r="F100" s="701">
        <v>0</v>
      </c>
      <c r="G100" s="702">
        <v>0</v>
      </c>
      <c r="H100" s="704">
        <v>0</v>
      </c>
      <c r="I100" s="701">
        <v>0.66900000000000004</v>
      </c>
      <c r="J100" s="702">
        <v>0.66900000000000004</v>
      </c>
      <c r="K100" s="712" t="s">
        <v>326</v>
      </c>
    </row>
    <row r="101" spans="1:11" ht="14.45" customHeight="1" thickBot="1" x14ac:dyDescent="0.25">
      <c r="A101" s="723" t="s">
        <v>421</v>
      </c>
      <c r="B101" s="706">
        <v>0</v>
      </c>
      <c r="C101" s="706">
        <v>4.7819999999989999</v>
      </c>
      <c r="D101" s="707">
        <v>4.7819999999989999</v>
      </c>
      <c r="E101" s="708" t="s">
        <v>353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326</v>
      </c>
    </row>
    <row r="102" spans="1:11" ht="14.45" customHeight="1" thickBot="1" x14ac:dyDescent="0.25">
      <c r="A102" s="724" t="s">
        <v>422</v>
      </c>
      <c r="B102" s="701">
        <v>0</v>
      </c>
      <c r="C102" s="701">
        <v>4.782</v>
      </c>
      <c r="D102" s="702">
        <v>4.782</v>
      </c>
      <c r="E102" s="711" t="s">
        <v>353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8</v>
      </c>
    </row>
    <row r="103" spans="1:11" ht="14.45" customHeight="1" thickBot="1" x14ac:dyDescent="0.25">
      <c r="A103" s="722" t="s">
        <v>47</v>
      </c>
      <c r="B103" s="701">
        <v>2841.3164236160701</v>
      </c>
      <c r="C103" s="701">
        <v>2843.8145300000101</v>
      </c>
      <c r="D103" s="702">
        <v>2.498106383933</v>
      </c>
      <c r="E103" s="703">
        <v>1.0008792073849999</v>
      </c>
      <c r="F103" s="701">
        <v>2928.5854350312402</v>
      </c>
      <c r="G103" s="702">
        <v>1952.39029002082</v>
      </c>
      <c r="H103" s="704">
        <v>268.43824999999998</v>
      </c>
      <c r="I103" s="701">
        <v>2482.6488199999999</v>
      </c>
      <c r="J103" s="702">
        <v>530.25852997917298</v>
      </c>
      <c r="K103" s="705">
        <v>0.84772968898300005</v>
      </c>
    </row>
    <row r="104" spans="1:11" ht="14.45" customHeight="1" thickBot="1" x14ac:dyDescent="0.25">
      <c r="A104" s="723" t="s">
        <v>423</v>
      </c>
      <c r="B104" s="706">
        <v>57.108338639353001</v>
      </c>
      <c r="C104" s="706">
        <v>57.89237</v>
      </c>
      <c r="D104" s="707">
        <v>0.78403136064599999</v>
      </c>
      <c r="E104" s="713">
        <v>1.0137288420449999</v>
      </c>
      <c r="F104" s="706">
        <v>58.435339927325998</v>
      </c>
      <c r="G104" s="707">
        <v>38.956893284884003</v>
      </c>
      <c r="H104" s="709">
        <v>4.5170599999999999</v>
      </c>
      <c r="I104" s="706">
        <v>38.006979999999999</v>
      </c>
      <c r="J104" s="707">
        <v>-0.94991328488399995</v>
      </c>
      <c r="K104" s="714">
        <v>0.65041086519299995</v>
      </c>
    </row>
    <row r="105" spans="1:11" ht="14.45" customHeight="1" thickBot="1" x14ac:dyDescent="0.25">
      <c r="A105" s="724" t="s">
        <v>424</v>
      </c>
      <c r="B105" s="701">
        <v>15.927629474391001</v>
      </c>
      <c r="C105" s="701">
        <v>15.532400000000001</v>
      </c>
      <c r="D105" s="702">
        <v>-0.39522947439099998</v>
      </c>
      <c r="E105" s="703">
        <v>0.97518591984900005</v>
      </c>
      <c r="F105" s="701">
        <v>15.894110799711999</v>
      </c>
      <c r="G105" s="702">
        <v>10.596073866475001</v>
      </c>
      <c r="H105" s="704">
        <v>1.0981000000000001</v>
      </c>
      <c r="I105" s="701">
        <v>9.3625000000000007</v>
      </c>
      <c r="J105" s="702">
        <v>-1.2335738664739999</v>
      </c>
      <c r="K105" s="705">
        <v>0.589054657915</v>
      </c>
    </row>
    <row r="106" spans="1:11" ht="14.45" customHeight="1" thickBot="1" x14ac:dyDescent="0.25">
      <c r="A106" s="724" t="s">
        <v>425</v>
      </c>
      <c r="B106" s="701">
        <v>41.180709164961002</v>
      </c>
      <c r="C106" s="701">
        <v>42.359969999999997</v>
      </c>
      <c r="D106" s="702">
        <v>1.1792608350380001</v>
      </c>
      <c r="E106" s="703">
        <v>1.028636243982</v>
      </c>
      <c r="F106" s="701">
        <v>42.541229127614002</v>
      </c>
      <c r="G106" s="702">
        <v>28.360819418409001</v>
      </c>
      <c r="H106" s="704">
        <v>3.4189600000000002</v>
      </c>
      <c r="I106" s="701">
        <v>28.644480000000001</v>
      </c>
      <c r="J106" s="702">
        <v>0.28366058159000002</v>
      </c>
      <c r="K106" s="705">
        <v>0.67333456478300002</v>
      </c>
    </row>
    <row r="107" spans="1:11" ht="14.45" customHeight="1" thickBot="1" x14ac:dyDescent="0.25">
      <c r="A107" s="723" t="s">
        <v>426</v>
      </c>
      <c r="B107" s="706">
        <v>72.298388045132</v>
      </c>
      <c r="C107" s="706">
        <v>59.972799999999999</v>
      </c>
      <c r="D107" s="707">
        <v>-12.325588045131999</v>
      </c>
      <c r="E107" s="713">
        <v>0.82951780283900001</v>
      </c>
      <c r="F107" s="706">
        <v>61.149978768175004</v>
      </c>
      <c r="G107" s="707">
        <v>40.766652512116998</v>
      </c>
      <c r="H107" s="709">
        <v>32.81382</v>
      </c>
      <c r="I107" s="706">
        <v>72.66395</v>
      </c>
      <c r="J107" s="707">
        <v>31.897297487882</v>
      </c>
      <c r="K107" s="714">
        <v>1.188290682413</v>
      </c>
    </row>
    <row r="108" spans="1:11" ht="14.45" customHeight="1" thickBot="1" x14ac:dyDescent="0.25">
      <c r="A108" s="724" t="s">
        <v>427</v>
      </c>
      <c r="B108" s="701">
        <v>32.937464788732001</v>
      </c>
      <c r="C108" s="701">
        <v>31.32</v>
      </c>
      <c r="D108" s="702">
        <v>-1.6174647887319999</v>
      </c>
      <c r="E108" s="703">
        <v>0.950892857142</v>
      </c>
      <c r="F108" s="701">
        <v>30.999999999999002</v>
      </c>
      <c r="G108" s="702">
        <v>20.666666666666</v>
      </c>
      <c r="H108" s="704">
        <v>0</v>
      </c>
      <c r="I108" s="701">
        <v>24.3</v>
      </c>
      <c r="J108" s="702">
        <v>3.6333333333329998</v>
      </c>
      <c r="K108" s="705">
        <v>0.78387096774099996</v>
      </c>
    </row>
    <row r="109" spans="1:11" ht="14.45" customHeight="1" thickBot="1" x14ac:dyDescent="0.25">
      <c r="A109" s="724" t="s">
        <v>428</v>
      </c>
      <c r="B109" s="701">
        <v>39.360923256398998</v>
      </c>
      <c r="C109" s="701">
        <v>28.652799999999999</v>
      </c>
      <c r="D109" s="702">
        <v>-10.708123256399</v>
      </c>
      <c r="E109" s="703">
        <v>0.72795040434699998</v>
      </c>
      <c r="F109" s="701">
        <v>30.149978768175998</v>
      </c>
      <c r="G109" s="702">
        <v>20.09998584545</v>
      </c>
      <c r="H109" s="704">
        <v>32.81382</v>
      </c>
      <c r="I109" s="701">
        <v>48.363950000000003</v>
      </c>
      <c r="J109" s="702">
        <v>28.263964154549001</v>
      </c>
      <c r="K109" s="705">
        <v>1.6041122407370001</v>
      </c>
    </row>
    <row r="110" spans="1:11" ht="14.45" customHeight="1" thickBot="1" x14ac:dyDescent="0.25">
      <c r="A110" s="723" t="s">
        <v>429</v>
      </c>
      <c r="B110" s="706">
        <v>0</v>
      </c>
      <c r="C110" s="706">
        <v>7.26</v>
      </c>
      <c r="D110" s="707">
        <v>7.26</v>
      </c>
      <c r="E110" s="708" t="s">
        <v>353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326</v>
      </c>
    </row>
    <row r="111" spans="1:11" ht="14.45" customHeight="1" thickBot="1" x14ac:dyDescent="0.25">
      <c r="A111" s="724" t="s">
        <v>430</v>
      </c>
      <c r="B111" s="701">
        <v>0</v>
      </c>
      <c r="C111" s="701">
        <v>7.26</v>
      </c>
      <c r="D111" s="702">
        <v>7.26</v>
      </c>
      <c r="E111" s="711" t="s">
        <v>353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326</v>
      </c>
    </row>
    <row r="112" spans="1:11" ht="14.45" customHeight="1" thickBot="1" x14ac:dyDescent="0.25">
      <c r="A112" s="723" t="s">
        <v>431</v>
      </c>
      <c r="B112" s="706">
        <v>1667.41566474245</v>
      </c>
      <c r="C112" s="706">
        <v>1642.7124100000001</v>
      </c>
      <c r="D112" s="707">
        <v>-24.703254742447001</v>
      </c>
      <c r="E112" s="713">
        <v>0.98518470513</v>
      </c>
      <c r="F112" s="706">
        <v>1682.95211343714</v>
      </c>
      <c r="G112" s="707">
        <v>1121.9680756247601</v>
      </c>
      <c r="H112" s="709">
        <v>181.54026999999999</v>
      </c>
      <c r="I112" s="706">
        <v>1308.5467200000001</v>
      </c>
      <c r="J112" s="707">
        <v>186.578644375241</v>
      </c>
      <c r="K112" s="714">
        <v>0.77753057235</v>
      </c>
    </row>
    <row r="113" spans="1:11" ht="14.45" customHeight="1" thickBot="1" x14ac:dyDescent="0.25">
      <c r="A113" s="724" t="s">
        <v>432</v>
      </c>
      <c r="B113" s="701">
        <v>1334.80369749381</v>
      </c>
      <c r="C113" s="701">
        <v>1310.9193600000001</v>
      </c>
      <c r="D113" s="702">
        <v>-23.884337493808001</v>
      </c>
      <c r="E113" s="703">
        <v>0.982106479373</v>
      </c>
      <c r="F113" s="701">
        <v>1359.0287571613401</v>
      </c>
      <c r="G113" s="702">
        <v>906.01917144089498</v>
      </c>
      <c r="H113" s="704">
        <v>116.24397</v>
      </c>
      <c r="I113" s="701">
        <v>901.32512999999904</v>
      </c>
      <c r="J113" s="702">
        <v>-4.694041440895</v>
      </c>
      <c r="K113" s="705">
        <v>0.66321269895900004</v>
      </c>
    </row>
    <row r="114" spans="1:11" ht="14.45" customHeight="1" thickBot="1" x14ac:dyDescent="0.25">
      <c r="A114" s="724" t="s">
        <v>433</v>
      </c>
      <c r="B114" s="701">
        <v>5.6188528999480001</v>
      </c>
      <c r="C114" s="701">
        <v>19.928699999999999</v>
      </c>
      <c r="D114" s="702">
        <v>14.309847100051</v>
      </c>
      <c r="E114" s="703">
        <v>3.546755957996</v>
      </c>
      <c r="F114" s="701">
        <v>0</v>
      </c>
      <c r="G114" s="702">
        <v>0</v>
      </c>
      <c r="H114" s="704">
        <v>2.0327999999999999</v>
      </c>
      <c r="I114" s="701">
        <v>11.5434</v>
      </c>
      <c r="J114" s="702">
        <v>11.5434</v>
      </c>
      <c r="K114" s="712" t="s">
        <v>326</v>
      </c>
    </row>
    <row r="115" spans="1:11" ht="14.45" customHeight="1" thickBot="1" x14ac:dyDescent="0.25">
      <c r="A115" s="724" t="s">
        <v>434</v>
      </c>
      <c r="B115" s="701">
        <v>326.99311434869099</v>
      </c>
      <c r="C115" s="701">
        <v>311.86435</v>
      </c>
      <c r="D115" s="702">
        <v>-15.12876434869</v>
      </c>
      <c r="E115" s="703">
        <v>0.95373369136800001</v>
      </c>
      <c r="F115" s="701">
        <v>323.92335627579502</v>
      </c>
      <c r="G115" s="702">
        <v>215.94890418386299</v>
      </c>
      <c r="H115" s="704">
        <v>26.770209999999999</v>
      </c>
      <c r="I115" s="701">
        <v>229.04747</v>
      </c>
      <c r="J115" s="702">
        <v>13.098565816136</v>
      </c>
      <c r="K115" s="705">
        <v>0.70710390455700001</v>
      </c>
    </row>
    <row r="116" spans="1:11" ht="14.45" customHeight="1" thickBot="1" x14ac:dyDescent="0.25">
      <c r="A116" s="724" t="s">
        <v>435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36.493290000000002</v>
      </c>
      <c r="I116" s="701">
        <v>166.63072</v>
      </c>
      <c r="J116" s="702">
        <v>166.63072</v>
      </c>
      <c r="K116" s="712" t="s">
        <v>353</v>
      </c>
    </row>
    <row r="117" spans="1:11" ht="14.45" customHeight="1" thickBot="1" x14ac:dyDescent="0.25">
      <c r="A117" s="723" t="s">
        <v>436</v>
      </c>
      <c r="B117" s="706">
        <v>1044.4571279485699</v>
      </c>
      <c r="C117" s="706">
        <v>1070.49145</v>
      </c>
      <c r="D117" s="707">
        <v>26.034322051437002</v>
      </c>
      <c r="E117" s="713">
        <v>1.024926175861</v>
      </c>
      <c r="F117" s="706">
        <v>1126.0480028986001</v>
      </c>
      <c r="G117" s="707">
        <v>750.69866859906404</v>
      </c>
      <c r="H117" s="709">
        <v>49.28396</v>
      </c>
      <c r="I117" s="706">
        <v>986.48908999999799</v>
      </c>
      <c r="J117" s="707">
        <v>235.79042140093401</v>
      </c>
      <c r="K117" s="714">
        <v>0.87606308741700001</v>
      </c>
    </row>
    <row r="118" spans="1:11" ht="14.45" customHeight="1" thickBot="1" x14ac:dyDescent="0.25">
      <c r="A118" s="724" t="s">
        <v>437</v>
      </c>
      <c r="B118" s="701">
        <v>40</v>
      </c>
      <c r="C118" s="701">
        <v>67.446600000000004</v>
      </c>
      <c r="D118" s="702">
        <v>27.4466</v>
      </c>
      <c r="E118" s="703">
        <v>1.6861649999999999</v>
      </c>
      <c r="F118" s="701">
        <v>97.459567445828995</v>
      </c>
      <c r="G118" s="702">
        <v>64.973044963885997</v>
      </c>
      <c r="H118" s="704">
        <v>0</v>
      </c>
      <c r="I118" s="701">
        <v>3.6619999999999999</v>
      </c>
      <c r="J118" s="702">
        <v>-61.311044963885998</v>
      </c>
      <c r="K118" s="705">
        <v>3.7574556258999997E-2</v>
      </c>
    </row>
    <row r="119" spans="1:11" ht="14.45" customHeight="1" thickBot="1" x14ac:dyDescent="0.25">
      <c r="A119" s="724" t="s">
        <v>438</v>
      </c>
      <c r="B119" s="701">
        <v>573.502209843983</v>
      </c>
      <c r="C119" s="701">
        <v>533.36727000000099</v>
      </c>
      <c r="D119" s="702">
        <v>-40.134939843981002</v>
      </c>
      <c r="E119" s="703">
        <v>0.93001781134299999</v>
      </c>
      <c r="F119" s="701">
        <v>530.80671739202899</v>
      </c>
      <c r="G119" s="702">
        <v>353.87114492801902</v>
      </c>
      <c r="H119" s="704">
        <v>30.480699999999999</v>
      </c>
      <c r="I119" s="701">
        <v>669.06476999999802</v>
      </c>
      <c r="J119" s="702">
        <v>315.193625071979</v>
      </c>
      <c r="K119" s="705">
        <v>1.260467790022</v>
      </c>
    </row>
    <row r="120" spans="1:11" ht="14.45" customHeight="1" thickBot="1" x14ac:dyDescent="0.25">
      <c r="A120" s="724" t="s">
        <v>439</v>
      </c>
      <c r="B120" s="701">
        <v>38.669028626002003</v>
      </c>
      <c r="C120" s="701">
        <v>18.8063</v>
      </c>
      <c r="D120" s="702">
        <v>-19.862728626001999</v>
      </c>
      <c r="E120" s="703">
        <v>0.48634011942400002</v>
      </c>
      <c r="F120" s="701">
        <v>18</v>
      </c>
      <c r="G120" s="702">
        <v>12</v>
      </c>
      <c r="H120" s="704">
        <v>7.4657</v>
      </c>
      <c r="I120" s="701">
        <v>17.435400000000001</v>
      </c>
      <c r="J120" s="702">
        <v>5.4353999999999996</v>
      </c>
      <c r="K120" s="705">
        <v>0.96863333333299995</v>
      </c>
    </row>
    <row r="121" spans="1:11" ht="14.45" customHeight="1" thickBot="1" x14ac:dyDescent="0.25">
      <c r="A121" s="724" t="s">
        <v>440</v>
      </c>
      <c r="B121" s="701">
        <v>2.3136463418069999</v>
      </c>
      <c r="C121" s="701">
        <v>15.144740000000001</v>
      </c>
      <c r="D121" s="702">
        <v>12.831093658192</v>
      </c>
      <c r="E121" s="703">
        <v>6.5458318872390002</v>
      </c>
      <c r="F121" s="701">
        <v>14.31051494744</v>
      </c>
      <c r="G121" s="702">
        <v>9.5403432982929992</v>
      </c>
      <c r="H121" s="704">
        <v>0</v>
      </c>
      <c r="I121" s="701">
        <v>4.0945099999999996</v>
      </c>
      <c r="J121" s="702">
        <v>-5.4458332982929996</v>
      </c>
      <c r="K121" s="705">
        <v>0.28611898418999998</v>
      </c>
    </row>
    <row r="122" spans="1:11" ht="14.45" customHeight="1" thickBot="1" x14ac:dyDescent="0.25">
      <c r="A122" s="724" t="s">
        <v>441</v>
      </c>
      <c r="B122" s="701">
        <v>389.97224313677202</v>
      </c>
      <c r="C122" s="701">
        <v>435.72654000000102</v>
      </c>
      <c r="D122" s="702">
        <v>45.754296863227999</v>
      </c>
      <c r="E122" s="703">
        <v>1.117327060242</v>
      </c>
      <c r="F122" s="701">
        <v>465.47120311329701</v>
      </c>
      <c r="G122" s="702">
        <v>310.31413540886501</v>
      </c>
      <c r="H122" s="704">
        <v>11.33756</v>
      </c>
      <c r="I122" s="701">
        <v>292.23241000000002</v>
      </c>
      <c r="J122" s="702">
        <v>-18.081725408863999</v>
      </c>
      <c r="K122" s="705">
        <v>0.62782059995399997</v>
      </c>
    </row>
    <row r="123" spans="1:11" ht="14.45" customHeight="1" thickBot="1" x14ac:dyDescent="0.25">
      <c r="A123" s="723" t="s">
        <v>442</v>
      </c>
      <c r="B123" s="706">
        <v>3.6904240570000003E-2</v>
      </c>
      <c r="C123" s="706">
        <v>5.4855</v>
      </c>
      <c r="D123" s="707">
        <v>5.4485957594289998</v>
      </c>
      <c r="E123" s="713">
        <v>148.64145461718101</v>
      </c>
      <c r="F123" s="706">
        <v>0</v>
      </c>
      <c r="G123" s="707">
        <v>0</v>
      </c>
      <c r="H123" s="709">
        <v>0.28314</v>
      </c>
      <c r="I123" s="706">
        <v>76.942079999998995</v>
      </c>
      <c r="J123" s="707">
        <v>76.942079999998995</v>
      </c>
      <c r="K123" s="710" t="s">
        <v>326</v>
      </c>
    </row>
    <row r="124" spans="1:11" ht="14.45" customHeight="1" thickBot="1" x14ac:dyDescent="0.25">
      <c r="A124" s="724" t="s">
        <v>443</v>
      </c>
      <c r="B124" s="701">
        <v>3.6904240570000003E-2</v>
      </c>
      <c r="C124" s="701">
        <v>0</v>
      </c>
      <c r="D124" s="702">
        <v>-3.6904240570000003E-2</v>
      </c>
      <c r="E124" s="703">
        <v>0</v>
      </c>
      <c r="F124" s="701">
        <v>0</v>
      </c>
      <c r="G124" s="702">
        <v>0</v>
      </c>
      <c r="H124" s="704">
        <v>0</v>
      </c>
      <c r="I124" s="701">
        <v>26.910999999998999</v>
      </c>
      <c r="J124" s="702">
        <v>26.910999999998999</v>
      </c>
      <c r="K124" s="712" t="s">
        <v>353</v>
      </c>
    </row>
    <row r="125" spans="1:11" ht="14.45" customHeight="1" thickBot="1" x14ac:dyDescent="0.25">
      <c r="A125" s="724" t="s">
        <v>444</v>
      </c>
      <c r="B125" s="701">
        <v>0</v>
      </c>
      <c r="C125" s="701">
        <v>5.4855</v>
      </c>
      <c r="D125" s="702">
        <v>5.4855</v>
      </c>
      <c r="E125" s="711" t="s">
        <v>326</v>
      </c>
      <c r="F125" s="701">
        <v>0</v>
      </c>
      <c r="G125" s="702">
        <v>0</v>
      </c>
      <c r="H125" s="704">
        <v>0.28314</v>
      </c>
      <c r="I125" s="701">
        <v>50.031079999999001</v>
      </c>
      <c r="J125" s="702">
        <v>50.031079999999001</v>
      </c>
      <c r="K125" s="712" t="s">
        <v>326</v>
      </c>
    </row>
    <row r="126" spans="1:11" ht="14.45" customHeight="1" thickBot="1" x14ac:dyDescent="0.25">
      <c r="A126" s="721" t="s">
        <v>48</v>
      </c>
      <c r="B126" s="701">
        <v>68759.480999999796</v>
      </c>
      <c r="C126" s="701">
        <v>73986.319170000104</v>
      </c>
      <c r="D126" s="702">
        <v>5226.8381700003101</v>
      </c>
      <c r="E126" s="703">
        <v>1.076016253962</v>
      </c>
      <c r="F126" s="701">
        <v>77089.951470000102</v>
      </c>
      <c r="G126" s="702">
        <v>51393.300980000102</v>
      </c>
      <c r="H126" s="704">
        <v>6530.1798600000102</v>
      </c>
      <c r="I126" s="701">
        <v>53934.297899999998</v>
      </c>
      <c r="J126" s="702">
        <v>2540.99691999992</v>
      </c>
      <c r="K126" s="705">
        <v>0.69962812106500005</v>
      </c>
    </row>
    <row r="127" spans="1:11" ht="14.45" customHeight="1" thickBot="1" x14ac:dyDescent="0.25">
      <c r="A127" s="727" t="s">
        <v>445</v>
      </c>
      <c r="B127" s="706">
        <v>50590.280999999901</v>
      </c>
      <c r="C127" s="706">
        <v>54797.603000000097</v>
      </c>
      <c r="D127" s="707">
        <v>4207.3220000002502</v>
      </c>
      <c r="E127" s="713">
        <v>1.083164629981</v>
      </c>
      <c r="F127" s="706">
        <v>55940.770000000099</v>
      </c>
      <c r="G127" s="707">
        <v>37293.846666666701</v>
      </c>
      <c r="H127" s="709">
        <v>4810.9470000000101</v>
      </c>
      <c r="I127" s="706">
        <v>39703.453999999998</v>
      </c>
      <c r="J127" s="707">
        <v>2409.6073333332401</v>
      </c>
      <c r="K127" s="714">
        <v>0.70974092776999997</v>
      </c>
    </row>
    <row r="128" spans="1:11" ht="14.45" customHeight="1" thickBot="1" x14ac:dyDescent="0.25">
      <c r="A128" s="723" t="s">
        <v>446</v>
      </c>
      <c r="B128" s="706">
        <v>50469.999999999804</v>
      </c>
      <c r="C128" s="706">
        <v>54684.089000000102</v>
      </c>
      <c r="D128" s="707">
        <v>4214.0890000002501</v>
      </c>
      <c r="E128" s="713">
        <v>1.0834969090540001</v>
      </c>
      <c r="F128" s="706">
        <v>55839.570000000102</v>
      </c>
      <c r="G128" s="707">
        <v>37226.380000000099</v>
      </c>
      <c r="H128" s="709">
        <v>4801.8110000000097</v>
      </c>
      <c r="I128" s="706">
        <v>39539.131999999998</v>
      </c>
      <c r="J128" s="707">
        <v>2312.7519999999099</v>
      </c>
      <c r="K128" s="714">
        <v>0.70808446411699999</v>
      </c>
    </row>
    <row r="129" spans="1:11" ht="14.45" customHeight="1" thickBot="1" x14ac:dyDescent="0.25">
      <c r="A129" s="724" t="s">
        <v>447</v>
      </c>
      <c r="B129" s="701">
        <v>50469.999999999804</v>
      </c>
      <c r="C129" s="701">
        <v>54684.089000000102</v>
      </c>
      <c r="D129" s="702">
        <v>4214.0890000002501</v>
      </c>
      <c r="E129" s="703">
        <v>1.0834969090540001</v>
      </c>
      <c r="F129" s="701">
        <v>55839.570000000102</v>
      </c>
      <c r="G129" s="702">
        <v>37226.380000000099</v>
      </c>
      <c r="H129" s="704">
        <v>4801.8110000000097</v>
      </c>
      <c r="I129" s="701">
        <v>39539.131999999998</v>
      </c>
      <c r="J129" s="702">
        <v>2312.7519999999099</v>
      </c>
      <c r="K129" s="705">
        <v>0.70808446411699999</v>
      </c>
    </row>
    <row r="130" spans="1:11" ht="14.45" customHeight="1" thickBot="1" x14ac:dyDescent="0.25">
      <c r="A130" s="723" t="s">
        <v>448</v>
      </c>
      <c r="B130" s="706">
        <v>120.28100000000001</v>
      </c>
      <c r="C130" s="706">
        <v>76.513999999999996</v>
      </c>
      <c r="D130" s="707">
        <v>-43.766999999999001</v>
      </c>
      <c r="E130" s="713">
        <v>0.63612706911299999</v>
      </c>
      <c r="F130" s="706">
        <v>64.239999999999995</v>
      </c>
      <c r="G130" s="707">
        <v>42.826666666666</v>
      </c>
      <c r="H130" s="709">
        <v>9.1359999999999992</v>
      </c>
      <c r="I130" s="706">
        <v>112.822</v>
      </c>
      <c r="J130" s="707">
        <v>69.995333333332994</v>
      </c>
      <c r="K130" s="714">
        <v>1.7562577833120001</v>
      </c>
    </row>
    <row r="131" spans="1:11" ht="14.45" customHeight="1" thickBot="1" x14ac:dyDescent="0.25">
      <c r="A131" s="724" t="s">
        <v>449</v>
      </c>
      <c r="B131" s="701">
        <v>120.28100000000001</v>
      </c>
      <c r="C131" s="701">
        <v>76.513999999999996</v>
      </c>
      <c r="D131" s="702">
        <v>-43.766999999999001</v>
      </c>
      <c r="E131" s="703">
        <v>0.63612706911299999</v>
      </c>
      <c r="F131" s="701">
        <v>64.239999999999995</v>
      </c>
      <c r="G131" s="702">
        <v>42.826666666666</v>
      </c>
      <c r="H131" s="704">
        <v>9.1359999999999992</v>
      </c>
      <c r="I131" s="701">
        <v>112.822</v>
      </c>
      <c r="J131" s="702">
        <v>69.995333333332994</v>
      </c>
      <c r="K131" s="705">
        <v>1.7562577833120001</v>
      </c>
    </row>
    <row r="132" spans="1:11" ht="14.45" customHeight="1" thickBot="1" x14ac:dyDescent="0.25">
      <c r="A132" s="726" t="s">
        <v>450</v>
      </c>
      <c r="B132" s="701">
        <v>0</v>
      </c>
      <c r="C132" s="701">
        <v>37</v>
      </c>
      <c r="D132" s="702">
        <v>37</v>
      </c>
      <c r="E132" s="711" t="s">
        <v>326</v>
      </c>
      <c r="F132" s="701">
        <v>36.96</v>
      </c>
      <c r="G132" s="702">
        <v>24.64</v>
      </c>
      <c r="H132" s="704">
        <v>0</v>
      </c>
      <c r="I132" s="701">
        <v>51.5</v>
      </c>
      <c r="J132" s="702">
        <v>26.86</v>
      </c>
      <c r="K132" s="705">
        <v>1.393398268398</v>
      </c>
    </row>
    <row r="133" spans="1:11" ht="14.45" customHeight="1" thickBot="1" x14ac:dyDescent="0.25">
      <c r="A133" s="724" t="s">
        <v>451</v>
      </c>
      <c r="B133" s="701">
        <v>0</v>
      </c>
      <c r="C133" s="701">
        <v>37</v>
      </c>
      <c r="D133" s="702">
        <v>37</v>
      </c>
      <c r="E133" s="711" t="s">
        <v>326</v>
      </c>
      <c r="F133" s="701">
        <v>36.96</v>
      </c>
      <c r="G133" s="702">
        <v>24.64</v>
      </c>
      <c r="H133" s="704">
        <v>0</v>
      </c>
      <c r="I133" s="701">
        <v>51.5</v>
      </c>
      <c r="J133" s="702">
        <v>26.86</v>
      </c>
      <c r="K133" s="705">
        <v>1.393398268398</v>
      </c>
    </row>
    <row r="134" spans="1:11" ht="14.45" customHeight="1" thickBot="1" x14ac:dyDescent="0.25">
      <c r="A134" s="722" t="s">
        <v>452</v>
      </c>
      <c r="B134" s="701">
        <v>17159.8</v>
      </c>
      <c r="C134" s="701">
        <v>18093.477180000002</v>
      </c>
      <c r="D134" s="702">
        <v>933.67718000003902</v>
      </c>
      <c r="E134" s="703">
        <v>1.0544107262319999</v>
      </c>
      <c r="F134" s="701">
        <v>19709.68</v>
      </c>
      <c r="G134" s="702">
        <v>13139.7866666667</v>
      </c>
      <c r="H134" s="704">
        <v>1623.0090600000001</v>
      </c>
      <c r="I134" s="701">
        <v>13437.753860000001</v>
      </c>
      <c r="J134" s="702">
        <v>297.96719333333903</v>
      </c>
      <c r="K134" s="705">
        <v>0.68178447645999996</v>
      </c>
    </row>
    <row r="135" spans="1:11" ht="14.45" customHeight="1" thickBot="1" x14ac:dyDescent="0.25">
      <c r="A135" s="723" t="s">
        <v>453</v>
      </c>
      <c r="B135" s="706">
        <v>4542.3000000000102</v>
      </c>
      <c r="C135" s="706">
        <v>4924.8890900000097</v>
      </c>
      <c r="D135" s="707">
        <v>382.58908999999801</v>
      </c>
      <c r="E135" s="713">
        <v>1.0842280540689999</v>
      </c>
      <c r="F135" s="706">
        <v>5355.1399999999903</v>
      </c>
      <c r="G135" s="707">
        <v>3570.0933333333301</v>
      </c>
      <c r="H135" s="709">
        <v>432.159930000001</v>
      </c>
      <c r="I135" s="706">
        <v>3563.15643</v>
      </c>
      <c r="J135" s="707">
        <v>-6.936903333329</v>
      </c>
      <c r="K135" s="714">
        <v>0.66537129374699999</v>
      </c>
    </row>
    <row r="136" spans="1:11" ht="14.45" customHeight="1" thickBot="1" x14ac:dyDescent="0.25">
      <c r="A136" s="724" t="s">
        <v>454</v>
      </c>
      <c r="B136" s="701">
        <v>4542.3000000000102</v>
      </c>
      <c r="C136" s="701">
        <v>4924.8890900000097</v>
      </c>
      <c r="D136" s="702">
        <v>382.58908999999801</v>
      </c>
      <c r="E136" s="703">
        <v>1.0842280540689999</v>
      </c>
      <c r="F136" s="701">
        <v>5355.1399999999903</v>
      </c>
      <c r="G136" s="702">
        <v>3570.0933333333301</v>
      </c>
      <c r="H136" s="704">
        <v>432.159930000001</v>
      </c>
      <c r="I136" s="701">
        <v>3563.15643</v>
      </c>
      <c r="J136" s="702">
        <v>-6.936903333329</v>
      </c>
      <c r="K136" s="705">
        <v>0.66537129374699999</v>
      </c>
    </row>
    <row r="137" spans="1:11" ht="14.45" customHeight="1" thickBot="1" x14ac:dyDescent="0.25">
      <c r="A137" s="723" t="s">
        <v>455</v>
      </c>
      <c r="B137" s="706">
        <v>12617.5</v>
      </c>
      <c r="C137" s="706">
        <v>13168.588089999999</v>
      </c>
      <c r="D137" s="707">
        <v>551.08809000003896</v>
      </c>
      <c r="E137" s="713">
        <v>1.04367648821</v>
      </c>
      <c r="F137" s="706">
        <v>14354.54</v>
      </c>
      <c r="G137" s="707">
        <v>9569.6933333333309</v>
      </c>
      <c r="H137" s="709">
        <v>1190.8491300000001</v>
      </c>
      <c r="I137" s="706">
        <v>9874.5974299999907</v>
      </c>
      <c r="J137" s="707">
        <v>304.904096666665</v>
      </c>
      <c r="K137" s="714">
        <v>0.68790761877399997</v>
      </c>
    </row>
    <row r="138" spans="1:11" ht="14.45" customHeight="1" thickBot="1" x14ac:dyDescent="0.25">
      <c r="A138" s="724" t="s">
        <v>456</v>
      </c>
      <c r="B138" s="701">
        <v>12617.5</v>
      </c>
      <c r="C138" s="701">
        <v>13168.588089999999</v>
      </c>
      <c r="D138" s="702">
        <v>551.08809000003896</v>
      </c>
      <c r="E138" s="703">
        <v>1.04367648821</v>
      </c>
      <c r="F138" s="701">
        <v>14354.54</v>
      </c>
      <c r="G138" s="702">
        <v>9569.6933333333309</v>
      </c>
      <c r="H138" s="704">
        <v>1190.8491300000001</v>
      </c>
      <c r="I138" s="701">
        <v>9874.5974299999907</v>
      </c>
      <c r="J138" s="702">
        <v>304.904096666665</v>
      </c>
      <c r="K138" s="705">
        <v>0.68790761877399997</v>
      </c>
    </row>
    <row r="139" spans="1:11" ht="14.45" customHeight="1" thickBot="1" x14ac:dyDescent="0.25">
      <c r="A139" s="722" t="s">
        <v>457</v>
      </c>
      <c r="B139" s="701">
        <v>0</v>
      </c>
      <c r="C139" s="701">
        <v>0</v>
      </c>
      <c r="D139" s="702">
        <v>0</v>
      </c>
      <c r="E139" s="703">
        <v>1</v>
      </c>
      <c r="F139" s="701">
        <v>249.48147</v>
      </c>
      <c r="G139" s="702">
        <v>166.32097999999999</v>
      </c>
      <c r="H139" s="704">
        <v>0</v>
      </c>
      <c r="I139" s="701">
        <v>0</v>
      </c>
      <c r="J139" s="702">
        <v>-166.32097999999999</v>
      </c>
      <c r="K139" s="705">
        <v>0</v>
      </c>
    </row>
    <row r="140" spans="1:11" ht="14.45" customHeight="1" thickBot="1" x14ac:dyDescent="0.25">
      <c r="A140" s="723" t="s">
        <v>458</v>
      </c>
      <c r="B140" s="706">
        <v>0</v>
      </c>
      <c r="C140" s="706">
        <v>0</v>
      </c>
      <c r="D140" s="707">
        <v>0</v>
      </c>
      <c r="E140" s="713">
        <v>1</v>
      </c>
      <c r="F140" s="706">
        <v>249.48147</v>
      </c>
      <c r="G140" s="707">
        <v>166.32097999999999</v>
      </c>
      <c r="H140" s="709">
        <v>0</v>
      </c>
      <c r="I140" s="706">
        <v>0</v>
      </c>
      <c r="J140" s="707">
        <v>-166.32097999999999</v>
      </c>
      <c r="K140" s="714">
        <v>0</v>
      </c>
    </row>
    <row r="141" spans="1:11" ht="14.45" customHeight="1" thickBot="1" x14ac:dyDescent="0.25">
      <c r="A141" s="724" t="s">
        <v>459</v>
      </c>
      <c r="B141" s="701">
        <v>0</v>
      </c>
      <c r="C141" s="701">
        <v>0</v>
      </c>
      <c r="D141" s="702">
        <v>0</v>
      </c>
      <c r="E141" s="703">
        <v>1</v>
      </c>
      <c r="F141" s="701">
        <v>249.48147</v>
      </c>
      <c r="G141" s="702">
        <v>166.32097999999999</v>
      </c>
      <c r="H141" s="704">
        <v>0</v>
      </c>
      <c r="I141" s="701">
        <v>0</v>
      </c>
      <c r="J141" s="702">
        <v>-166.32097999999999</v>
      </c>
      <c r="K141" s="705">
        <v>0</v>
      </c>
    </row>
    <row r="142" spans="1:11" ht="14.45" customHeight="1" thickBot="1" x14ac:dyDescent="0.25">
      <c r="A142" s="722" t="s">
        <v>460</v>
      </c>
      <c r="B142" s="701">
        <v>1009.4</v>
      </c>
      <c r="C142" s="701">
        <v>1095.2389900000001</v>
      </c>
      <c r="D142" s="702">
        <v>85.838989999998006</v>
      </c>
      <c r="E142" s="703">
        <v>1.085039617594</v>
      </c>
      <c r="F142" s="701">
        <v>1190.02</v>
      </c>
      <c r="G142" s="702">
        <v>793.34666666666601</v>
      </c>
      <c r="H142" s="704">
        <v>96.223799999999997</v>
      </c>
      <c r="I142" s="701">
        <v>793.09004000000004</v>
      </c>
      <c r="J142" s="702">
        <v>-0.256626666665</v>
      </c>
      <c r="K142" s="705">
        <v>0.66645101762900005</v>
      </c>
    </row>
    <row r="143" spans="1:11" ht="14.45" customHeight="1" thickBot="1" x14ac:dyDescent="0.25">
      <c r="A143" s="723" t="s">
        <v>461</v>
      </c>
      <c r="B143" s="706">
        <v>1009.4</v>
      </c>
      <c r="C143" s="706">
        <v>1095.2389900000001</v>
      </c>
      <c r="D143" s="707">
        <v>85.838989999998006</v>
      </c>
      <c r="E143" s="713">
        <v>1.085039617594</v>
      </c>
      <c r="F143" s="706">
        <v>1190.02</v>
      </c>
      <c r="G143" s="707">
        <v>793.34666666666601</v>
      </c>
      <c r="H143" s="709">
        <v>96.223799999999997</v>
      </c>
      <c r="I143" s="706">
        <v>793.09004000000004</v>
      </c>
      <c r="J143" s="707">
        <v>-0.256626666665</v>
      </c>
      <c r="K143" s="714">
        <v>0.66645101762900005</v>
      </c>
    </row>
    <row r="144" spans="1:11" ht="14.45" customHeight="1" thickBot="1" x14ac:dyDescent="0.25">
      <c r="A144" s="724" t="s">
        <v>462</v>
      </c>
      <c r="B144" s="701">
        <v>1009.4</v>
      </c>
      <c r="C144" s="701">
        <v>1095.2389900000001</v>
      </c>
      <c r="D144" s="702">
        <v>85.838989999998006</v>
      </c>
      <c r="E144" s="703">
        <v>1.085039617594</v>
      </c>
      <c r="F144" s="701">
        <v>1190.02</v>
      </c>
      <c r="G144" s="702">
        <v>793.34666666666601</v>
      </c>
      <c r="H144" s="704">
        <v>96.223799999999997</v>
      </c>
      <c r="I144" s="701">
        <v>793.09004000000004</v>
      </c>
      <c r="J144" s="702">
        <v>-0.256626666665</v>
      </c>
      <c r="K144" s="705">
        <v>0.66645101762900005</v>
      </c>
    </row>
    <row r="145" spans="1:11" ht="14.45" customHeight="1" thickBot="1" x14ac:dyDescent="0.25">
      <c r="A145" s="721" t="s">
        <v>463</v>
      </c>
      <c r="B145" s="701">
        <v>0</v>
      </c>
      <c r="C145" s="701">
        <v>132.91968</v>
      </c>
      <c r="D145" s="702">
        <v>132.91968</v>
      </c>
      <c r="E145" s="711" t="s">
        <v>326</v>
      </c>
      <c r="F145" s="701">
        <v>0</v>
      </c>
      <c r="G145" s="702">
        <v>0</v>
      </c>
      <c r="H145" s="704">
        <v>0</v>
      </c>
      <c r="I145" s="701">
        <v>80.262319999998994</v>
      </c>
      <c r="J145" s="702">
        <v>80.262319999998994</v>
      </c>
      <c r="K145" s="712" t="s">
        <v>326</v>
      </c>
    </row>
    <row r="146" spans="1:11" ht="14.45" customHeight="1" thickBot="1" x14ac:dyDescent="0.25">
      <c r="A146" s="722" t="s">
        <v>464</v>
      </c>
      <c r="B146" s="701">
        <v>0</v>
      </c>
      <c r="C146" s="701">
        <v>132.91968</v>
      </c>
      <c r="D146" s="702">
        <v>132.91968</v>
      </c>
      <c r="E146" s="711" t="s">
        <v>326</v>
      </c>
      <c r="F146" s="701">
        <v>0</v>
      </c>
      <c r="G146" s="702">
        <v>0</v>
      </c>
      <c r="H146" s="704">
        <v>0</v>
      </c>
      <c r="I146" s="701">
        <v>80.262319999998994</v>
      </c>
      <c r="J146" s="702">
        <v>80.262319999998994</v>
      </c>
      <c r="K146" s="712" t="s">
        <v>326</v>
      </c>
    </row>
    <row r="147" spans="1:11" ht="14.45" customHeight="1" thickBot="1" x14ac:dyDescent="0.25">
      <c r="A147" s="723" t="s">
        <v>465</v>
      </c>
      <c r="B147" s="706">
        <v>0</v>
      </c>
      <c r="C147" s="706">
        <v>113.31368000000001</v>
      </c>
      <c r="D147" s="707">
        <v>113.31368000000001</v>
      </c>
      <c r="E147" s="708" t="s">
        <v>326</v>
      </c>
      <c r="F147" s="706">
        <v>0</v>
      </c>
      <c r="G147" s="707">
        <v>0</v>
      </c>
      <c r="H147" s="709">
        <v>0</v>
      </c>
      <c r="I147" s="706">
        <v>65.262319999998994</v>
      </c>
      <c r="J147" s="707">
        <v>65.262319999998994</v>
      </c>
      <c r="K147" s="710" t="s">
        <v>326</v>
      </c>
    </row>
    <row r="148" spans="1:11" ht="14.45" customHeight="1" thickBot="1" x14ac:dyDescent="0.25">
      <c r="A148" s="724" t="s">
        <v>466</v>
      </c>
      <c r="B148" s="701">
        <v>0</v>
      </c>
      <c r="C148" s="701">
        <v>0.77349999999999997</v>
      </c>
      <c r="D148" s="702">
        <v>0.77349999999999997</v>
      </c>
      <c r="E148" s="711" t="s">
        <v>326</v>
      </c>
      <c r="F148" s="701">
        <v>0</v>
      </c>
      <c r="G148" s="702">
        <v>0</v>
      </c>
      <c r="H148" s="704">
        <v>0</v>
      </c>
      <c r="I148" s="701">
        <v>7.9523200000000003</v>
      </c>
      <c r="J148" s="702">
        <v>7.9523200000000003</v>
      </c>
      <c r="K148" s="712" t="s">
        <v>326</v>
      </c>
    </row>
    <row r="149" spans="1:11" ht="14.45" customHeight="1" thickBot="1" x14ac:dyDescent="0.25">
      <c r="A149" s="724" t="s">
        <v>467</v>
      </c>
      <c r="B149" s="701">
        <v>0</v>
      </c>
      <c r="C149" s="701">
        <v>42.86918</v>
      </c>
      <c r="D149" s="702">
        <v>42.86918</v>
      </c>
      <c r="E149" s="711" t="s">
        <v>326</v>
      </c>
      <c r="F149" s="701">
        <v>0</v>
      </c>
      <c r="G149" s="702">
        <v>0</v>
      </c>
      <c r="H149" s="704">
        <v>0</v>
      </c>
      <c r="I149" s="701">
        <v>24.45</v>
      </c>
      <c r="J149" s="702">
        <v>24.45</v>
      </c>
      <c r="K149" s="712" t="s">
        <v>326</v>
      </c>
    </row>
    <row r="150" spans="1:11" ht="14.45" customHeight="1" thickBot="1" x14ac:dyDescent="0.25">
      <c r="A150" s="724" t="s">
        <v>468</v>
      </c>
      <c r="B150" s="701">
        <v>0</v>
      </c>
      <c r="C150" s="701">
        <v>69.671000000000006</v>
      </c>
      <c r="D150" s="702">
        <v>69.671000000000006</v>
      </c>
      <c r="E150" s="711" t="s">
        <v>326</v>
      </c>
      <c r="F150" s="701">
        <v>0</v>
      </c>
      <c r="G150" s="702">
        <v>0</v>
      </c>
      <c r="H150" s="704">
        <v>0</v>
      </c>
      <c r="I150" s="701">
        <v>32.859999999998998</v>
      </c>
      <c r="J150" s="702">
        <v>32.859999999998998</v>
      </c>
      <c r="K150" s="712" t="s">
        <v>326</v>
      </c>
    </row>
    <row r="151" spans="1:11" ht="14.45" customHeight="1" thickBot="1" x14ac:dyDescent="0.25">
      <c r="A151" s="726" t="s">
        <v>469</v>
      </c>
      <c r="B151" s="701">
        <v>0</v>
      </c>
      <c r="C151" s="701">
        <v>14.006</v>
      </c>
      <c r="D151" s="702">
        <v>14.006</v>
      </c>
      <c r="E151" s="711" t="s">
        <v>353</v>
      </c>
      <c r="F151" s="701">
        <v>0</v>
      </c>
      <c r="G151" s="702">
        <v>0</v>
      </c>
      <c r="H151" s="704">
        <v>0</v>
      </c>
      <c r="I151" s="701">
        <v>10.199999999999999</v>
      </c>
      <c r="J151" s="702">
        <v>10.199999999999999</v>
      </c>
      <c r="K151" s="712" t="s">
        <v>326</v>
      </c>
    </row>
    <row r="152" spans="1:11" ht="14.45" customHeight="1" thickBot="1" x14ac:dyDescent="0.25">
      <c r="A152" s="724" t="s">
        <v>470</v>
      </c>
      <c r="B152" s="701">
        <v>0</v>
      </c>
      <c r="C152" s="701">
        <v>14.006</v>
      </c>
      <c r="D152" s="702">
        <v>14.006</v>
      </c>
      <c r="E152" s="711" t="s">
        <v>353</v>
      </c>
      <c r="F152" s="701">
        <v>0</v>
      </c>
      <c r="G152" s="702">
        <v>0</v>
      </c>
      <c r="H152" s="704">
        <v>0</v>
      </c>
      <c r="I152" s="701">
        <v>10.199999999999999</v>
      </c>
      <c r="J152" s="702">
        <v>10.199999999999999</v>
      </c>
      <c r="K152" s="712" t="s">
        <v>326</v>
      </c>
    </row>
    <row r="153" spans="1:11" ht="14.45" customHeight="1" thickBot="1" x14ac:dyDescent="0.25">
      <c r="A153" s="726" t="s">
        <v>471</v>
      </c>
      <c r="B153" s="701">
        <v>0</v>
      </c>
      <c r="C153" s="701">
        <v>5.6</v>
      </c>
      <c r="D153" s="702">
        <v>5.6</v>
      </c>
      <c r="E153" s="711" t="s">
        <v>326</v>
      </c>
      <c r="F153" s="701">
        <v>0</v>
      </c>
      <c r="G153" s="702">
        <v>0</v>
      </c>
      <c r="H153" s="704">
        <v>0</v>
      </c>
      <c r="I153" s="701">
        <v>4.8</v>
      </c>
      <c r="J153" s="702">
        <v>4.8</v>
      </c>
      <c r="K153" s="712" t="s">
        <v>326</v>
      </c>
    </row>
    <row r="154" spans="1:11" ht="14.45" customHeight="1" thickBot="1" x14ac:dyDescent="0.25">
      <c r="A154" s="724" t="s">
        <v>472</v>
      </c>
      <c r="B154" s="701">
        <v>0</v>
      </c>
      <c r="C154" s="701">
        <v>5.6</v>
      </c>
      <c r="D154" s="702">
        <v>5.6</v>
      </c>
      <c r="E154" s="711" t="s">
        <v>326</v>
      </c>
      <c r="F154" s="701">
        <v>0</v>
      </c>
      <c r="G154" s="702">
        <v>0</v>
      </c>
      <c r="H154" s="704">
        <v>0</v>
      </c>
      <c r="I154" s="701">
        <v>4.8</v>
      </c>
      <c r="J154" s="702">
        <v>4.8</v>
      </c>
      <c r="K154" s="712" t="s">
        <v>326</v>
      </c>
    </row>
    <row r="155" spans="1:11" ht="14.45" customHeight="1" thickBot="1" x14ac:dyDescent="0.25">
      <c r="A155" s="721" t="s">
        <v>473</v>
      </c>
      <c r="B155" s="701">
        <v>6362.6676319958397</v>
      </c>
      <c r="C155" s="701">
        <v>6628.5718000000097</v>
      </c>
      <c r="D155" s="702">
        <v>265.90416800417</v>
      </c>
      <c r="E155" s="703">
        <v>1.0417913025450001</v>
      </c>
      <c r="F155" s="701">
        <v>4600.99999999994</v>
      </c>
      <c r="G155" s="702">
        <v>3067.3333333332898</v>
      </c>
      <c r="H155" s="704">
        <v>489.65291000000099</v>
      </c>
      <c r="I155" s="701">
        <v>3724.11645</v>
      </c>
      <c r="J155" s="702">
        <v>656.78311666670697</v>
      </c>
      <c r="K155" s="705">
        <v>0.80941457291800001</v>
      </c>
    </row>
    <row r="156" spans="1:11" ht="14.45" customHeight="1" thickBot="1" x14ac:dyDescent="0.25">
      <c r="A156" s="722" t="s">
        <v>474</v>
      </c>
      <c r="B156" s="701">
        <v>6293.6676319958397</v>
      </c>
      <c r="C156" s="701">
        <v>5573.0990000000102</v>
      </c>
      <c r="D156" s="702">
        <v>-720.56863199583097</v>
      </c>
      <c r="E156" s="703">
        <v>0.88550894738499997</v>
      </c>
      <c r="F156" s="701">
        <v>4346.99999999994</v>
      </c>
      <c r="G156" s="702">
        <v>2897.99999999996</v>
      </c>
      <c r="H156" s="704">
        <v>276.96656000000002</v>
      </c>
      <c r="I156" s="701">
        <v>2797.8836000000001</v>
      </c>
      <c r="J156" s="702">
        <v>-100.116399999959</v>
      </c>
      <c r="K156" s="705">
        <v>0.64363551874799996</v>
      </c>
    </row>
    <row r="157" spans="1:11" ht="14.45" customHeight="1" thickBot="1" x14ac:dyDescent="0.25">
      <c r="A157" s="723" t="s">
        <v>475</v>
      </c>
      <c r="B157" s="706">
        <v>6293.6676319958397</v>
      </c>
      <c r="C157" s="706">
        <v>5573.0990000000102</v>
      </c>
      <c r="D157" s="707">
        <v>-720.56863199583097</v>
      </c>
      <c r="E157" s="713">
        <v>0.88550894738499997</v>
      </c>
      <c r="F157" s="706">
        <v>4346.99999999994</v>
      </c>
      <c r="G157" s="707">
        <v>2897.99999999996</v>
      </c>
      <c r="H157" s="709">
        <v>276.96656000000002</v>
      </c>
      <c r="I157" s="706">
        <v>2797.8836000000001</v>
      </c>
      <c r="J157" s="707">
        <v>-100.116399999959</v>
      </c>
      <c r="K157" s="714">
        <v>0.64363551874799996</v>
      </c>
    </row>
    <row r="158" spans="1:11" ht="14.45" customHeight="1" thickBot="1" x14ac:dyDescent="0.25">
      <c r="A158" s="724" t="s">
        <v>476</v>
      </c>
      <c r="B158" s="701">
        <v>525.18426062683795</v>
      </c>
      <c r="C158" s="701">
        <v>502.68000000000097</v>
      </c>
      <c r="D158" s="702">
        <v>-22.504260626836</v>
      </c>
      <c r="E158" s="703">
        <v>0.957149780916</v>
      </c>
      <c r="F158" s="701">
        <v>506.99999999999301</v>
      </c>
      <c r="G158" s="702">
        <v>337.999999999995</v>
      </c>
      <c r="H158" s="704">
        <v>42.18665</v>
      </c>
      <c r="I158" s="701">
        <v>337.49317000000002</v>
      </c>
      <c r="J158" s="702">
        <v>-0.506829999995</v>
      </c>
      <c r="K158" s="705">
        <v>0.66566700197200002</v>
      </c>
    </row>
    <row r="159" spans="1:11" ht="14.45" customHeight="1" thickBot="1" x14ac:dyDescent="0.25">
      <c r="A159" s="724" t="s">
        <v>477</v>
      </c>
      <c r="B159" s="701">
        <v>1787.7968464451701</v>
      </c>
      <c r="C159" s="701">
        <v>1983.24</v>
      </c>
      <c r="D159" s="702">
        <v>195.44315355483201</v>
      </c>
      <c r="E159" s="703">
        <v>1.1093206725039999</v>
      </c>
      <c r="F159" s="701">
        <v>1978.99999999997</v>
      </c>
      <c r="G159" s="702">
        <v>1319.3333333333101</v>
      </c>
      <c r="H159" s="704">
        <v>115.98558</v>
      </c>
      <c r="I159" s="701">
        <v>1075.73279</v>
      </c>
      <c r="J159" s="702">
        <v>-243.60054333331399</v>
      </c>
      <c r="K159" s="705">
        <v>0.54357392117199999</v>
      </c>
    </row>
    <row r="160" spans="1:11" ht="14.45" customHeight="1" thickBot="1" x14ac:dyDescent="0.25">
      <c r="A160" s="724" t="s">
        <v>478</v>
      </c>
      <c r="B160" s="701">
        <v>84.049121431271004</v>
      </c>
      <c r="C160" s="701">
        <v>122.916</v>
      </c>
      <c r="D160" s="702">
        <v>38.866878568729</v>
      </c>
      <c r="E160" s="703">
        <v>1.462430515713</v>
      </c>
      <c r="F160" s="701">
        <v>121.999999999998</v>
      </c>
      <c r="G160" s="702">
        <v>81.333333333332007</v>
      </c>
      <c r="H160" s="704">
        <v>10.243</v>
      </c>
      <c r="I160" s="701">
        <v>81.944000000000003</v>
      </c>
      <c r="J160" s="702">
        <v>0.61066666666699998</v>
      </c>
      <c r="K160" s="705">
        <v>0.67167213114699997</v>
      </c>
    </row>
    <row r="161" spans="1:11" ht="14.45" customHeight="1" thickBot="1" x14ac:dyDescent="0.25">
      <c r="A161" s="724" t="s">
        <v>479</v>
      </c>
      <c r="B161" s="701">
        <v>9.9984084973999998</v>
      </c>
      <c r="C161" s="701">
        <v>9.4529999999999994</v>
      </c>
      <c r="D161" s="702">
        <v>-0.54540849739999997</v>
      </c>
      <c r="E161" s="703">
        <v>0.945450468687</v>
      </c>
      <c r="F161" s="701">
        <v>10.999999999999</v>
      </c>
      <c r="G161" s="702">
        <v>7.333333333333</v>
      </c>
      <c r="H161" s="704">
        <v>0.79091</v>
      </c>
      <c r="I161" s="701">
        <v>6.3274299999999997</v>
      </c>
      <c r="J161" s="702">
        <v>-1.0059033333330001</v>
      </c>
      <c r="K161" s="705">
        <v>0.57522090909000001</v>
      </c>
    </row>
    <row r="162" spans="1:11" ht="14.45" customHeight="1" thickBot="1" x14ac:dyDescent="0.25">
      <c r="A162" s="724" t="s">
        <v>480</v>
      </c>
      <c r="B162" s="701">
        <v>3884.15214594287</v>
      </c>
      <c r="C162" s="701">
        <v>2954.81</v>
      </c>
      <c r="D162" s="702">
        <v>-929.34214594286902</v>
      </c>
      <c r="E162" s="703">
        <v>0.760734875714</v>
      </c>
      <c r="F162" s="701">
        <v>1727.99999999997</v>
      </c>
      <c r="G162" s="702">
        <v>1151.99999999998</v>
      </c>
      <c r="H162" s="704">
        <v>107.76042</v>
      </c>
      <c r="I162" s="701">
        <v>1296.3862099999999</v>
      </c>
      <c r="J162" s="702">
        <v>144.386210000017</v>
      </c>
      <c r="K162" s="705">
        <v>0.75022350115699998</v>
      </c>
    </row>
    <row r="163" spans="1:11" ht="14.45" customHeight="1" thickBot="1" x14ac:dyDescent="0.25">
      <c r="A163" s="724" t="s">
        <v>481</v>
      </c>
      <c r="B163" s="701">
        <v>2.4868490522869999</v>
      </c>
      <c r="C163" s="701">
        <v>0</v>
      </c>
      <c r="D163" s="702">
        <v>-2.4868490522869999</v>
      </c>
      <c r="E163" s="703">
        <v>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0</v>
      </c>
    </row>
    <row r="164" spans="1:11" ht="14.45" customHeight="1" thickBot="1" x14ac:dyDescent="0.25">
      <c r="A164" s="722" t="s">
        <v>482</v>
      </c>
      <c r="B164" s="701">
        <v>69</v>
      </c>
      <c r="C164" s="701">
        <v>1055.4728</v>
      </c>
      <c r="D164" s="702">
        <v>986.47280000000103</v>
      </c>
      <c r="E164" s="703">
        <v>15.296707246376</v>
      </c>
      <c r="F164" s="701">
        <v>254</v>
      </c>
      <c r="G164" s="702">
        <v>169.333333333333</v>
      </c>
      <c r="H164" s="704">
        <v>212.68635</v>
      </c>
      <c r="I164" s="701">
        <v>926.23284999999896</v>
      </c>
      <c r="J164" s="702">
        <v>756.89951666666605</v>
      </c>
      <c r="K164" s="705">
        <v>3.646586023622</v>
      </c>
    </row>
    <row r="165" spans="1:11" ht="14.45" customHeight="1" thickBot="1" x14ac:dyDescent="0.25">
      <c r="A165" s="723" t="s">
        <v>483</v>
      </c>
      <c r="B165" s="706">
        <v>69</v>
      </c>
      <c r="C165" s="706">
        <v>783.34362000000101</v>
      </c>
      <c r="D165" s="707">
        <v>714.34362000000101</v>
      </c>
      <c r="E165" s="713">
        <v>11.352806086956001</v>
      </c>
      <c r="F165" s="706">
        <v>254</v>
      </c>
      <c r="G165" s="707">
        <v>169.333333333333</v>
      </c>
      <c r="H165" s="709">
        <v>134.57135</v>
      </c>
      <c r="I165" s="706">
        <v>775.29504999999904</v>
      </c>
      <c r="J165" s="707">
        <v>605.96171666666601</v>
      </c>
      <c r="K165" s="714">
        <v>3.0523427165350001</v>
      </c>
    </row>
    <row r="166" spans="1:11" ht="14.45" customHeight="1" thickBot="1" x14ac:dyDescent="0.25">
      <c r="A166" s="724" t="s">
        <v>484</v>
      </c>
      <c r="B166" s="701">
        <v>69</v>
      </c>
      <c r="C166" s="701">
        <v>99.214870000000005</v>
      </c>
      <c r="D166" s="702">
        <v>30.214870000000001</v>
      </c>
      <c r="E166" s="703">
        <v>1.437896666666</v>
      </c>
      <c r="F166" s="701">
        <v>254</v>
      </c>
      <c r="G166" s="702">
        <v>169.333333333333</v>
      </c>
      <c r="H166" s="704">
        <v>104.36975</v>
      </c>
      <c r="I166" s="701">
        <v>136.27502000000001</v>
      </c>
      <c r="J166" s="702">
        <v>-33.058313333332997</v>
      </c>
      <c r="K166" s="705">
        <v>0.53651582677099996</v>
      </c>
    </row>
    <row r="167" spans="1:11" ht="14.45" customHeight="1" thickBot="1" x14ac:dyDescent="0.25">
      <c r="A167" s="724" t="s">
        <v>485</v>
      </c>
      <c r="B167" s="701">
        <v>0</v>
      </c>
      <c r="C167" s="701">
        <v>684.12875000000099</v>
      </c>
      <c r="D167" s="702">
        <v>684.12875000000099</v>
      </c>
      <c r="E167" s="711" t="s">
        <v>326</v>
      </c>
      <c r="F167" s="701">
        <v>0</v>
      </c>
      <c r="G167" s="702">
        <v>0</v>
      </c>
      <c r="H167" s="704">
        <v>30.201599999999999</v>
      </c>
      <c r="I167" s="701">
        <v>639.020029999999</v>
      </c>
      <c r="J167" s="702">
        <v>639.020029999999</v>
      </c>
      <c r="K167" s="712" t="s">
        <v>326</v>
      </c>
    </row>
    <row r="168" spans="1:11" ht="14.45" customHeight="1" thickBot="1" x14ac:dyDescent="0.25">
      <c r="A168" s="723" t="s">
        <v>486</v>
      </c>
      <c r="B168" s="706">
        <v>0</v>
      </c>
      <c r="C168" s="706">
        <v>4.2632564145605999E-14</v>
      </c>
      <c r="D168" s="707">
        <v>4.2632564145605999E-14</v>
      </c>
      <c r="E168" s="708" t="s">
        <v>326</v>
      </c>
      <c r="F168" s="706">
        <v>0</v>
      </c>
      <c r="G168" s="707">
        <v>0</v>
      </c>
      <c r="H168" s="709">
        <v>0</v>
      </c>
      <c r="I168" s="706">
        <v>19.008799999998999</v>
      </c>
      <c r="J168" s="707">
        <v>19.008799999998999</v>
      </c>
      <c r="K168" s="710" t="s">
        <v>326</v>
      </c>
    </row>
    <row r="169" spans="1:11" ht="14.45" customHeight="1" thickBot="1" x14ac:dyDescent="0.25">
      <c r="A169" s="724" t="s">
        <v>487</v>
      </c>
      <c r="B169" s="701">
        <v>0</v>
      </c>
      <c r="C169" s="701">
        <v>0</v>
      </c>
      <c r="D169" s="702">
        <v>0</v>
      </c>
      <c r="E169" s="711" t="s">
        <v>326</v>
      </c>
      <c r="F169" s="701">
        <v>0</v>
      </c>
      <c r="G169" s="702">
        <v>0</v>
      </c>
      <c r="H169" s="704">
        <v>0</v>
      </c>
      <c r="I169" s="701">
        <v>19.008799999998999</v>
      </c>
      <c r="J169" s="702">
        <v>19.008799999998999</v>
      </c>
      <c r="K169" s="712" t="s">
        <v>353</v>
      </c>
    </row>
    <row r="170" spans="1:11" ht="14.45" customHeight="1" thickBot="1" x14ac:dyDescent="0.25">
      <c r="A170" s="723" t="s">
        <v>488</v>
      </c>
      <c r="B170" s="706">
        <v>0</v>
      </c>
      <c r="C170" s="706">
        <v>25.760899999999999</v>
      </c>
      <c r="D170" s="707">
        <v>25.760899999999999</v>
      </c>
      <c r="E170" s="708" t="s">
        <v>326</v>
      </c>
      <c r="F170" s="706">
        <v>0</v>
      </c>
      <c r="G170" s="707">
        <v>0</v>
      </c>
      <c r="H170" s="709">
        <v>4.4770000000000003</v>
      </c>
      <c r="I170" s="706">
        <v>4.4770000000000003</v>
      </c>
      <c r="J170" s="707">
        <v>4.4770000000000003</v>
      </c>
      <c r="K170" s="710" t="s">
        <v>326</v>
      </c>
    </row>
    <row r="171" spans="1:11" ht="14.45" customHeight="1" thickBot="1" x14ac:dyDescent="0.25">
      <c r="A171" s="724" t="s">
        <v>489</v>
      </c>
      <c r="B171" s="701">
        <v>0</v>
      </c>
      <c r="C171" s="701">
        <v>25.760899999999999</v>
      </c>
      <c r="D171" s="702">
        <v>25.760899999999999</v>
      </c>
      <c r="E171" s="711" t="s">
        <v>326</v>
      </c>
      <c r="F171" s="701">
        <v>0</v>
      </c>
      <c r="G171" s="702">
        <v>0</v>
      </c>
      <c r="H171" s="704">
        <v>4.4770000000000003</v>
      </c>
      <c r="I171" s="701">
        <v>4.4770000000000003</v>
      </c>
      <c r="J171" s="702">
        <v>4.4770000000000003</v>
      </c>
      <c r="K171" s="712" t="s">
        <v>326</v>
      </c>
    </row>
    <row r="172" spans="1:11" ht="14.45" customHeight="1" thickBot="1" x14ac:dyDescent="0.25">
      <c r="A172" s="723" t="s">
        <v>490</v>
      </c>
      <c r="B172" s="706">
        <v>0</v>
      </c>
      <c r="C172" s="706">
        <v>242.87827999999999</v>
      </c>
      <c r="D172" s="707">
        <v>242.87827999999999</v>
      </c>
      <c r="E172" s="708" t="s">
        <v>326</v>
      </c>
      <c r="F172" s="706">
        <v>0</v>
      </c>
      <c r="G172" s="707">
        <v>0</v>
      </c>
      <c r="H172" s="709">
        <v>73.638000000000005</v>
      </c>
      <c r="I172" s="706">
        <v>110.718</v>
      </c>
      <c r="J172" s="707">
        <v>110.718</v>
      </c>
      <c r="K172" s="710" t="s">
        <v>326</v>
      </c>
    </row>
    <row r="173" spans="1:11" ht="14.45" customHeight="1" thickBot="1" x14ac:dyDescent="0.25">
      <c r="A173" s="724" t="s">
        <v>491</v>
      </c>
      <c r="B173" s="701">
        <v>0</v>
      </c>
      <c r="C173" s="701">
        <v>67.760000000000005</v>
      </c>
      <c r="D173" s="702">
        <v>67.760000000000005</v>
      </c>
      <c r="E173" s="711" t="s">
        <v>353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326</v>
      </c>
    </row>
    <row r="174" spans="1:11" ht="14.45" customHeight="1" thickBot="1" x14ac:dyDescent="0.25">
      <c r="A174" s="724" t="s">
        <v>492</v>
      </c>
      <c r="B174" s="701">
        <v>0</v>
      </c>
      <c r="C174" s="701">
        <v>175.11828</v>
      </c>
      <c r="D174" s="702">
        <v>175.11828</v>
      </c>
      <c r="E174" s="711" t="s">
        <v>326</v>
      </c>
      <c r="F174" s="701">
        <v>0</v>
      </c>
      <c r="G174" s="702">
        <v>0</v>
      </c>
      <c r="H174" s="704">
        <v>73.638000000000005</v>
      </c>
      <c r="I174" s="701">
        <v>100.863</v>
      </c>
      <c r="J174" s="702">
        <v>100.863</v>
      </c>
      <c r="K174" s="712" t="s">
        <v>326</v>
      </c>
    </row>
    <row r="175" spans="1:11" ht="14.45" customHeight="1" thickBot="1" x14ac:dyDescent="0.25">
      <c r="A175" s="724" t="s">
        <v>493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9.8549999999990003</v>
      </c>
      <c r="J175" s="702">
        <v>9.8549999999990003</v>
      </c>
      <c r="K175" s="712" t="s">
        <v>353</v>
      </c>
    </row>
    <row r="176" spans="1:11" ht="14.45" customHeight="1" thickBot="1" x14ac:dyDescent="0.25">
      <c r="A176" s="723" t="s">
        <v>494</v>
      </c>
      <c r="B176" s="706">
        <v>0</v>
      </c>
      <c r="C176" s="706">
        <v>3.49</v>
      </c>
      <c r="D176" s="707">
        <v>3.49</v>
      </c>
      <c r="E176" s="708" t="s">
        <v>353</v>
      </c>
      <c r="F176" s="706">
        <v>0</v>
      </c>
      <c r="G176" s="707">
        <v>0</v>
      </c>
      <c r="H176" s="709">
        <v>0</v>
      </c>
      <c r="I176" s="706">
        <v>16.734000000000002</v>
      </c>
      <c r="J176" s="707">
        <v>16.734000000000002</v>
      </c>
      <c r="K176" s="710" t="s">
        <v>326</v>
      </c>
    </row>
    <row r="177" spans="1:11" ht="14.45" customHeight="1" thickBot="1" x14ac:dyDescent="0.25">
      <c r="A177" s="724" t="s">
        <v>495</v>
      </c>
      <c r="B177" s="701">
        <v>0</v>
      </c>
      <c r="C177" s="701">
        <v>3.49</v>
      </c>
      <c r="D177" s="702">
        <v>3.49</v>
      </c>
      <c r="E177" s="711" t="s">
        <v>353</v>
      </c>
      <c r="F177" s="701">
        <v>0</v>
      </c>
      <c r="G177" s="702">
        <v>0</v>
      </c>
      <c r="H177" s="704">
        <v>0</v>
      </c>
      <c r="I177" s="701">
        <v>7.7439999999999998</v>
      </c>
      <c r="J177" s="702">
        <v>7.7439999999999998</v>
      </c>
      <c r="K177" s="712" t="s">
        <v>326</v>
      </c>
    </row>
    <row r="178" spans="1:11" ht="14.45" customHeight="1" thickBot="1" x14ac:dyDescent="0.25">
      <c r="A178" s="724" t="s">
        <v>496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8.9899999999990001</v>
      </c>
      <c r="J178" s="702">
        <v>8.9899999999990001</v>
      </c>
      <c r="K178" s="712" t="s">
        <v>353</v>
      </c>
    </row>
    <row r="179" spans="1:11" ht="14.45" customHeight="1" thickBot="1" x14ac:dyDescent="0.25">
      <c r="A179" s="721" t="s">
        <v>497</v>
      </c>
      <c r="B179" s="701">
        <v>0</v>
      </c>
      <c r="C179" s="701">
        <v>0.39352999999999999</v>
      </c>
      <c r="D179" s="702">
        <v>0.39352999999999999</v>
      </c>
      <c r="E179" s="711" t="s">
        <v>353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22" t="s">
        <v>498</v>
      </c>
      <c r="B180" s="701">
        <v>0</v>
      </c>
      <c r="C180" s="701">
        <v>0.39352999999999999</v>
      </c>
      <c r="D180" s="702">
        <v>0.39352999999999999</v>
      </c>
      <c r="E180" s="711" t="s">
        <v>353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326</v>
      </c>
    </row>
    <row r="181" spans="1:11" ht="14.45" customHeight="1" thickBot="1" x14ac:dyDescent="0.25">
      <c r="A181" s="723" t="s">
        <v>499</v>
      </c>
      <c r="B181" s="706">
        <v>0</v>
      </c>
      <c r="C181" s="706">
        <v>0.39352999999999999</v>
      </c>
      <c r="D181" s="707">
        <v>0.39352999999999999</v>
      </c>
      <c r="E181" s="708" t="s">
        <v>353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326</v>
      </c>
    </row>
    <row r="182" spans="1:11" ht="14.45" customHeight="1" thickBot="1" x14ac:dyDescent="0.25">
      <c r="A182" s="724" t="s">
        <v>500</v>
      </c>
      <c r="B182" s="701">
        <v>0</v>
      </c>
      <c r="C182" s="701">
        <v>0.39352999999999999</v>
      </c>
      <c r="D182" s="702">
        <v>0.39352999999999999</v>
      </c>
      <c r="E182" s="711" t="s">
        <v>353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326</v>
      </c>
    </row>
    <row r="183" spans="1:11" ht="14.45" customHeight="1" thickBot="1" x14ac:dyDescent="0.25">
      <c r="A183" s="720" t="s">
        <v>501</v>
      </c>
      <c r="B183" s="701">
        <v>125736.748811364</v>
      </c>
      <c r="C183" s="701">
        <v>146766.11382</v>
      </c>
      <c r="D183" s="702">
        <v>21029.365008636101</v>
      </c>
      <c r="E183" s="703">
        <v>1.1672491551390001</v>
      </c>
      <c r="F183" s="701">
        <v>154950.36813168699</v>
      </c>
      <c r="G183" s="702">
        <v>103300.245421124</v>
      </c>
      <c r="H183" s="704">
        <v>12336.405419999999</v>
      </c>
      <c r="I183" s="701">
        <v>93029.735480000003</v>
      </c>
      <c r="J183" s="702">
        <v>-10270.509941124499</v>
      </c>
      <c r="K183" s="705">
        <v>0.60038408815400002</v>
      </c>
    </row>
    <row r="184" spans="1:11" ht="14.45" customHeight="1" thickBot="1" x14ac:dyDescent="0.25">
      <c r="A184" s="721" t="s">
        <v>502</v>
      </c>
      <c r="B184" s="701">
        <v>125459.15361924301</v>
      </c>
      <c r="C184" s="701">
        <v>146605.55257</v>
      </c>
      <c r="D184" s="702">
        <v>21146.398950757</v>
      </c>
      <c r="E184" s="703">
        <v>1.1685520612939999</v>
      </c>
      <c r="F184" s="701">
        <v>154852.765655419</v>
      </c>
      <c r="G184" s="702">
        <v>103235.177103612</v>
      </c>
      <c r="H184" s="704">
        <v>12286.09396</v>
      </c>
      <c r="I184" s="701">
        <v>92889.883090000003</v>
      </c>
      <c r="J184" s="702">
        <v>-10345.2940136124</v>
      </c>
      <c r="K184" s="705">
        <v>0.59985937414000001</v>
      </c>
    </row>
    <row r="185" spans="1:11" ht="14.45" customHeight="1" thickBot="1" x14ac:dyDescent="0.25">
      <c r="A185" s="722" t="s">
        <v>503</v>
      </c>
      <c r="B185" s="701">
        <v>125459.15361924301</v>
      </c>
      <c r="C185" s="701">
        <v>146605.55257</v>
      </c>
      <c r="D185" s="702">
        <v>21146.398950757</v>
      </c>
      <c r="E185" s="703">
        <v>1.1685520612939999</v>
      </c>
      <c r="F185" s="701">
        <v>154852.765655419</v>
      </c>
      <c r="G185" s="702">
        <v>103235.177103612</v>
      </c>
      <c r="H185" s="704">
        <v>12286.09396</v>
      </c>
      <c r="I185" s="701">
        <v>92889.883090000003</v>
      </c>
      <c r="J185" s="702">
        <v>-10345.2940136124</v>
      </c>
      <c r="K185" s="705">
        <v>0.59985937414000001</v>
      </c>
    </row>
    <row r="186" spans="1:11" ht="14.45" customHeight="1" thickBot="1" x14ac:dyDescent="0.25">
      <c r="A186" s="723" t="s">
        <v>504</v>
      </c>
      <c r="B186" s="706">
        <v>207.23327640504399</v>
      </c>
      <c r="C186" s="706">
        <v>648.34222</v>
      </c>
      <c r="D186" s="707">
        <v>441.10894359495597</v>
      </c>
      <c r="E186" s="713">
        <v>3.1285623199470001</v>
      </c>
      <c r="F186" s="706">
        <v>617.95305263268096</v>
      </c>
      <c r="G186" s="707">
        <v>411.968701755121</v>
      </c>
      <c r="H186" s="709">
        <v>94.438919999999001</v>
      </c>
      <c r="I186" s="706">
        <v>286.93817000000001</v>
      </c>
      <c r="J186" s="707">
        <v>-125.030531755121</v>
      </c>
      <c r="K186" s="714">
        <v>0.46433652002699999</v>
      </c>
    </row>
    <row r="187" spans="1:11" ht="14.45" customHeight="1" thickBot="1" x14ac:dyDescent="0.25">
      <c r="A187" s="724" t="s">
        <v>505</v>
      </c>
      <c r="B187" s="701">
        <v>1.0332534051010001</v>
      </c>
      <c r="C187" s="701">
        <v>10.192550000000001</v>
      </c>
      <c r="D187" s="702">
        <v>9.1592965948980005</v>
      </c>
      <c r="E187" s="703">
        <v>9.8645210842549993</v>
      </c>
      <c r="F187" s="701">
        <v>10.276540660295</v>
      </c>
      <c r="G187" s="702">
        <v>6.8510271068630004</v>
      </c>
      <c r="H187" s="704">
        <v>0</v>
      </c>
      <c r="I187" s="701">
        <v>0.25129000000000001</v>
      </c>
      <c r="J187" s="702">
        <v>-6.5997371068630004</v>
      </c>
      <c r="K187" s="705">
        <v>2.4452781174000002E-2</v>
      </c>
    </row>
    <row r="188" spans="1:11" ht="14.45" customHeight="1" thickBot="1" x14ac:dyDescent="0.25">
      <c r="A188" s="724" t="s">
        <v>506</v>
      </c>
      <c r="B188" s="701">
        <v>0.319514780326</v>
      </c>
      <c r="C188" s="701">
        <v>2.0310000000000001</v>
      </c>
      <c r="D188" s="702">
        <v>1.7114852196729999</v>
      </c>
      <c r="E188" s="703">
        <v>6.3565134543299999</v>
      </c>
      <c r="F188" s="701">
        <v>2.5897068776849999</v>
      </c>
      <c r="G188" s="702">
        <v>1.72647125179</v>
      </c>
      <c r="H188" s="704">
        <v>0</v>
      </c>
      <c r="I188" s="701">
        <v>2.6315200000000001</v>
      </c>
      <c r="J188" s="702">
        <v>0.90504874820900005</v>
      </c>
      <c r="K188" s="705">
        <v>1.0161458899739999</v>
      </c>
    </row>
    <row r="189" spans="1:11" ht="14.45" customHeight="1" thickBot="1" x14ac:dyDescent="0.25">
      <c r="A189" s="724" t="s">
        <v>507</v>
      </c>
      <c r="B189" s="701">
        <v>202.815565657744</v>
      </c>
      <c r="C189" s="701">
        <v>633.72398999999996</v>
      </c>
      <c r="D189" s="702">
        <v>430.90842434225601</v>
      </c>
      <c r="E189" s="703">
        <v>3.1246319183870002</v>
      </c>
      <c r="F189" s="701">
        <v>603.14510812523304</v>
      </c>
      <c r="G189" s="702">
        <v>402.096738750155</v>
      </c>
      <c r="H189" s="704">
        <v>94.243829999998994</v>
      </c>
      <c r="I189" s="701">
        <v>282.70871</v>
      </c>
      <c r="J189" s="702">
        <v>-119.388028750155</v>
      </c>
      <c r="K189" s="705">
        <v>0.46872420283499999</v>
      </c>
    </row>
    <row r="190" spans="1:11" ht="14.45" customHeight="1" thickBot="1" x14ac:dyDescent="0.25">
      <c r="A190" s="724" t="s">
        <v>508</v>
      </c>
      <c r="B190" s="701">
        <v>3.0649425618719999</v>
      </c>
      <c r="C190" s="701">
        <v>2.3946800000000001</v>
      </c>
      <c r="D190" s="702">
        <v>-0.67026256187199995</v>
      </c>
      <c r="E190" s="703">
        <v>0.78131317362599995</v>
      </c>
      <c r="F190" s="701">
        <v>1.941696969466</v>
      </c>
      <c r="G190" s="702">
        <v>1.2944646463109999</v>
      </c>
      <c r="H190" s="704">
        <v>0.19509000000000001</v>
      </c>
      <c r="I190" s="701">
        <v>1.3466499999999999</v>
      </c>
      <c r="J190" s="702">
        <v>5.2185353688000001E-2</v>
      </c>
      <c r="K190" s="705">
        <v>0.69354282422799995</v>
      </c>
    </row>
    <row r="191" spans="1:11" ht="14.45" customHeight="1" thickBot="1" x14ac:dyDescent="0.25">
      <c r="A191" s="723" t="s">
        <v>509</v>
      </c>
      <c r="B191" s="706">
        <v>1149.2374164156899</v>
      </c>
      <c r="C191" s="706">
        <v>1877.2689800000001</v>
      </c>
      <c r="D191" s="707">
        <v>728.03156358430601</v>
      </c>
      <c r="E191" s="713">
        <v>1.633491002977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326</v>
      </c>
    </row>
    <row r="192" spans="1:11" ht="14.45" customHeight="1" thickBot="1" x14ac:dyDescent="0.25">
      <c r="A192" s="724" t="s">
        <v>510</v>
      </c>
      <c r="B192" s="701">
        <v>1149.2374164156899</v>
      </c>
      <c r="C192" s="701">
        <v>1877.2689800000001</v>
      </c>
      <c r="D192" s="702">
        <v>728.03156358430601</v>
      </c>
      <c r="E192" s="703">
        <v>1.633491002977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326</v>
      </c>
    </row>
    <row r="193" spans="1:11" ht="14.45" customHeight="1" thickBot="1" x14ac:dyDescent="0.25">
      <c r="A193" s="726" t="s">
        <v>511</v>
      </c>
      <c r="B193" s="701">
        <v>101.199122203996</v>
      </c>
      <c r="C193" s="701">
        <v>448.16874999999999</v>
      </c>
      <c r="D193" s="702">
        <v>346.96962779600398</v>
      </c>
      <c r="E193" s="703">
        <v>4.4285833734460001</v>
      </c>
      <c r="F193" s="701">
        <v>1860.6352142742901</v>
      </c>
      <c r="G193" s="702">
        <v>1240.42347618286</v>
      </c>
      <c r="H193" s="704">
        <v>183.21209999999999</v>
      </c>
      <c r="I193" s="701">
        <v>858.36546999999996</v>
      </c>
      <c r="J193" s="702">
        <v>-382.05800618286099</v>
      </c>
      <c r="K193" s="705">
        <v>0.46132926186399997</v>
      </c>
    </row>
    <row r="194" spans="1:11" ht="14.45" customHeight="1" thickBot="1" x14ac:dyDescent="0.25">
      <c r="A194" s="724" t="s">
        <v>512</v>
      </c>
      <c r="B194" s="701">
        <v>0</v>
      </c>
      <c r="C194" s="701">
        <v>0</v>
      </c>
      <c r="D194" s="702">
        <v>0</v>
      </c>
      <c r="E194" s="703">
        <v>1</v>
      </c>
      <c r="F194" s="701">
        <v>1860.6352142742901</v>
      </c>
      <c r="G194" s="702">
        <v>1240.42347618286</v>
      </c>
      <c r="H194" s="704">
        <v>183.21209999999999</v>
      </c>
      <c r="I194" s="701">
        <v>858.36546999999996</v>
      </c>
      <c r="J194" s="702">
        <v>-382.05800618286099</v>
      </c>
      <c r="K194" s="705">
        <v>0.46132926186399997</v>
      </c>
    </row>
    <row r="195" spans="1:11" ht="14.45" customHeight="1" thickBot="1" x14ac:dyDescent="0.25">
      <c r="A195" s="724" t="s">
        <v>513</v>
      </c>
      <c r="B195" s="701">
        <v>0</v>
      </c>
      <c r="C195" s="701">
        <v>1.1696299999999999</v>
      </c>
      <c r="D195" s="702">
        <v>1.1696299999999999</v>
      </c>
      <c r="E195" s="711" t="s">
        <v>326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326</v>
      </c>
    </row>
    <row r="196" spans="1:11" ht="14.45" customHeight="1" thickBot="1" x14ac:dyDescent="0.25">
      <c r="A196" s="724" t="s">
        <v>514</v>
      </c>
      <c r="B196" s="701">
        <v>101.199122203996</v>
      </c>
      <c r="C196" s="701">
        <v>446.99912</v>
      </c>
      <c r="D196" s="702">
        <v>345.79999779600399</v>
      </c>
      <c r="E196" s="703">
        <v>4.4170256644999997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326</v>
      </c>
    </row>
    <row r="197" spans="1:11" ht="14.45" customHeight="1" thickBot="1" x14ac:dyDescent="0.25">
      <c r="A197" s="723" t="s">
        <v>515</v>
      </c>
      <c r="B197" s="706">
        <v>0</v>
      </c>
      <c r="C197" s="706">
        <v>0</v>
      </c>
      <c r="D197" s="707">
        <v>0</v>
      </c>
      <c r="E197" s="708" t="s">
        <v>326</v>
      </c>
      <c r="F197" s="706">
        <v>0</v>
      </c>
      <c r="G197" s="707">
        <v>0</v>
      </c>
      <c r="H197" s="709">
        <v>0</v>
      </c>
      <c r="I197" s="706">
        <v>-45.739569999998999</v>
      </c>
      <c r="J197" s="707">
        <v>-45.739569999998999</v>
      </c>
      <c r="K197" s="710" t="s">
        <v>353</v>
      </c>
    </row>
    <row r="198" spans="1:11" ht="14.45" customHeight="1" thickBot="1" x14ac:dyDescent="0.25">
      <c r="A198" s="724" t="s">
        <v>516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-45.739569999998999</v>
      </c>
      <c r="J198" s="702">
        <v>-45.739569999998999</v>
      </c>
      <c r="K198" s="712" t="s">
        <v>353</v>
      </c>
    </row>
    <row r="199" spans="1:11" ht="14.45" customHeight="1" thickBot="1" x14ac:dyDescent="0.25">
      <c r="A199" s="723" t="s">
        <v>517</v>
      </c>
      <c r="B199" s="706">
        <v>0</v>
      </c>
      <c r="C199" s="706">
        <v>7.4700000000000003E-2</v>
      </c>
      <c r="D199" s="707">
        <v>7.4700000000000003E-2</v>
      </c>
      <c r="E199" s="708" t="s">
        <v>353</v>
      </c>
      <c r="F199" s="706">
        <v>7.8289552494999998E-2</v>
      </c>
      <c r="G199" s="707">
        <v>5.2193034995999997E-2</v>
      </c>
      <c r="H199" s="709">
        <v>0</v>
      </c>
      <c r="I199" s="706">
        <v>0</v>
      </c>
      <c r="J199" s="707">
        <v>-5.2193034995999997E-2</v>
      </c>
      <c r="K199" s="714">
        <v>0</v>
      </c>
    </row>
    <row r="200" spans="1:11" ht="14.45" customHeight="1" thickBot="1" x14ac:dyDescent="0.25">
      <c r="A200" s="724" t="s">
        <v>518</v>
      </c>
      <c r="B200" s="701">
        <v>0</v>
      </c>
      <c r="C200" s="701">
        <v>7.4700000000000003E-2</v>
      </c>
      <c r="D200" s="702">
        <v>7.4700000000000003E-2</v>
      </c>
      <c r="E200" s="711" t="s">
        <v>353</v>
      </c>
      <c r="F200" s="701">
        <v>7.8289552494999998E-2</v>
      </c>
      <c r="G200" s="702">
        <v>5.2193034995999997E-2</v>
      </c>
      <c r="H200" s="704">
        <v>0</v>
      </c>
      <c r="I200" s="701">
        <v>0</v>
      </c>
      <c r="J200" s="702">
        <v>-5.2193034995999997E-2</v>
      </c>
      <c r="K200" s="705">
        <v>0</v>
      </c>
    </row>
    <row r="201" spans="1:11" ht="14.45" customHeight="1" thickBot="1" x14ac:dyDescent="0.25">
      <c r="A201" s="723" t="s">
        <v>519</v>
      </c>
      <c r="B201" s="706">
        <v>124001.48380421801</v>
      </c>
      <c r="C201" s="706">
        <v>138824.29430000001</v>
      </c>
      <c r="D201" s="707">
        <v>14822.8104957817</v>
      </c>
      <c r="E201" s="713">
        <v>1.1195373639170001</v>
      </c>
      <c r="F201" s="706">
        <v>152374.09909895901</v>
      </c>
      <c r="G201" s="707">
        <v>101582.73273263899</v>
      </c>
      <c r="H201" s="709">
        <v>12002.1433</v>
      </c>
      <c r="I201" s="706">
        <v>90090.316089999993</v>
      </c>
      <c r="J201" s="707">
        <v>-11492.4166426394</v>
      </c>
      <c r="K201" s="714">
        <v>0.59124429035299997</v>
      </c>
    </row>
    <row r="202" spans="1:11" ht="14.45" customHeight="1" thickBot="1" x14ac:dyDescent="0.25">
      <c r="A202" s="724" t="s">
        <v>520</v>
      </c>
      <c r="B202" s="701">
        <v>55765.752827095901</v>
      </c>
      <c r="C202" s="701">
        <v>63177.091560000001</v>
      </c>
      <c r="D202" s="702">
        <v>7411.3387329041398</v>
      </c>
      <c r="E202" s="703">
        <v>1.132901258517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326</v>
      </c>
    </row>
    <row r="203" spans="1:11" ht="14.45" customHeight="1" thickBot="1" x14ac:dyDescent="0.25">
      <c r="A203" s="724" t="s">
        <v>521</v>
      </c>
      <c r="B203" s="701">
        <v>68235.730977122395</v>
      </c>
      <c r="C203" s="701">
        <v>75647.202739999993</v>
      </c>
      <c r="D203" s="702">
        <v>7411.4717628775697</v>
      </c>
      <c r="E203" s="703">
        <v>1.1086157011390001</v>
      </c>
      <c r="F203" s="701">
        <v>152374.09909895901</v>
      </c>
      <c r="G203" s="702">
        <v>101582.73273263899</v>
      </c>
      <c r="H203" s="704">
        <v>12002.1433</v>
      </c>
      <c r="I203" s="701">
        <v>90090.316089999993</v>
      </c>
      <c r="J203" s="702">
        <v>-11492.4166426394</v>
      </c>
      <c r="K203" s="705">
        <v>0.59124429035299997</v>
      </c>
    </row>
    <row r="204" spans="1:11" ht="14.45" customHeight="1" thickBot="1" x14ac:dyDescent="0.25">
      <c r="A204" s="723" t="s">
        <v>522</v>
      </c>
      <c r="B204" s="706">
        <v>0</v>
      </c>
      <c r="C204" s="706">
        <v>4807.40362</v>
      </c>
      <c r="D204" s="707">
        <v>4807.40362</v>
      </c>
      <c r="E204" s="708" t="s">
        <v>326</v>
      </c>
      <c r="F204" s="706">
        <v>0</v>
      </c>
      <c r="G204" s="707">
        <v>0</v>
      </c>
      <c r="H204" s="709">
        <v>6.299639999999</v>
      </c>
      <c r="I204" s="706">
        <v>1700.0029300000001</v>
      </c>
      <c r="J204" s="707">
        <v>1700.0029300000001</v>
      </c>
      <c r="K204" s="710" t="s">
        <v>326</v>
      </c>
    </row>
    <row r="205" spans="1:11" ht="14.45" customHeight="1" thickBot="1" x14ac:dyDescent="0.25">
      <c r="A205" s="724" t="s">
        <v>523</v>
      </c>
      <c r="B205" s="701">
        <v>0</v>
      </c>
      <c r="C205" s="701">
        <v>1737.4284299999999</v>
      </c>
      <c r="D205" s="702">
        <v>1737.4284299999999</v>
      </c>
      <c r="E205" s="711" t="s">
        <v>326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326</v>
      </c>
    </row>
    <row r="206" spans="1:11" ht="14.45" customHeight="1" thickBot="1" x14ac:dyDescent="0.25">
      <c r="A206" s="724" t="s">
        <v>524</v>
      </c>
      <c r="B206" s="701">
        <v>0</v>
      </c>
      <c r="C206" s="701">
        <v>3069.9751900000001</v>
      </c>
      <c r="D206" s="702">
        <v>3069.9751900000001</v>
      </c>
      <c r="E206" s="711" t="s">
        <v>326</v>
      </c>
      <c r="F206" s="701">
        <v>0</v>
      </c>
      <c r="G206" s="702">
        <v>0</v>
      </c>
      <c r="H206" s="704">
        <v>6.299639999999</v>
      </c>
      <c r="I206" s="701">
        <v>1700.0029300000001</v>
      </c>
      <c r="J206" s="702">
        <v>1700.0029300000001</v>
      </c>
      <c r="K206" s="712" t="s">
        <v>326</v>
      </c>
    </row>
    <row r="207" spans="1:11" ht="14.45" customHeight="1" thickBot="1" x14ac:dyDescent="0.25">
      <c r="A207" s="721" t="s">
        <v>525</v>
      </c>
      <c r="B207" s="701">
        <v>11.341063210762</v>
      </c>
      <c r="C207" s="701">
        <v>57.777250000000002</v>
      </c>
      <c r="D207" s="702">
        <v>46.436186789236999</v>
      </c>
      <c r="E207" s="703">
        <v>5.0945179412429997</v>
      </c>
      <c r="F207" s="701">
        <v>0</v>
      </c>
      <c r="G207" s="702">
        <v>0</v>
      </c>
      <c r="H207" s="704">
        <v>0.11146</v>
      </c>
      <c r="I207" s="701">
        <v>81.720160000000007</v>
      </c>
      <c r="J207" s="702">
        <v>81.720160000000007</v>
      </c>
      <c r="K207" s="712" t="s">
        <v>326</v>
      </c>
    </row>
    <row r="208" spans="1:11" ht="14.45" customHeight="1" thickBot="1" x14ac:dyDescent="0.25">
      <c r="A208" s="722" t="s">
        <v>526</v>
      </c>
      <c r="B208" s="701">
        <v>0</v>
      </c>
      <c r="C208" s="701">
        <v>37</v>
      </c>
      <c r="D208" s="702">
        <v>37</v>
      </c>
      <c r="E208" s="711" t="s">
        <v>326</v>
      </c>
      <c r="F208" s="701">
        <v>0</v>
      </c>
      <c r="G208" s="702">
        <v>0</v>
      </c>
      <c r="H208" s="704">
        <v>0</v>
      </c>
      <c r="I208" s="701">
        <v>70.344999999999999</v>
      </c>
      <c r="J208" s="702">
        <v>70.344999999999999</v>
      </c>
      <c r="K208" s="712" t="s">
        <v>326</v>
      </c>
    </row>
    <row r="209" spans="1:11" ht="14.45" customHeight="1" thickBot="1" x14ac:dyDescent="0.25">
      <c r="A209" s="723" t="s">
        <v>527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</v>
      </c>
      <c r="I209" s="706">
        <v>18.844999999999999</v>
      </c>
      <c r="J209" s="707">
        <v>18.844999999999999</v>
      </c>
      <c r="K209" s="710" t="s">
        <v>353</v>
      </c>
    </row>
    <row r="210" spans="1:11" ht="14.45" customHeight="1" thickBot="1" x14ac:dyDescent="0.25">
      <c r="A210" s="724" t="s">
        <v>528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18.844999999999999</v>
      </c>
      <c r="J210" s="702">
        <v>18.844999999999999</v>
      </c>
      <c r="K210" s="712" t="s">
        <v>353</v>
      </c>
    </row>
    <row r="211" spans="1:11" ht="14.45" customHeight="1" thickBot="1" x14ac:dyDescent="0.25">
      <c r="A211" s="723" t="s">
        <v>529</v>
      </c>
      <c r="B211" s="706">
        <v>0</v>
      </c>
      <c r="C211" s="706">
        <v>37</v>
      </c>
      <c r="D211" s="707">
        <v>37</v>
      </c>
      <c r="E211" s="708" t="s">
        <v>326</v>
      </c>
      <c r="F211" s="706">
        <v>0</v>
      </c>
      <c r="G211" s="707">
        <v>0</v>
      </c>
      <c r="H211" s="709">
        <v>0</v>
      </c>
      <c r="I211" s="706">
        <v>51.5</v>
      </c>
      <c r="J211" s="707">
        <v>51.5</v>
      </c>
      <c r="K211" s="710" t="s">
        <v>326</v>
      </c>
    </row>
    <row r="212" spans="1:11" ht="14.45" customHeight="1" thickBot="1" x14ac:dyDescent="0.25">
      <c r="A212" s="724" t="s">
        <v>530</v>
      </c>
      <c r="B212" s="701">
        <v>0</v>
      </c>
      <c r="C212" s="701">
        <v>37</v>
      </c>
      <c r="D212" s="702">
        <v>37</v>
      </c>
      <c r="E212" s="711" t="s">
        <v>326</v>
      </c>
      <c r="F212" s="701">
        <v>0</v>
      </c>
      <c r="G212" s="702">
        <v>0</v>
      </c>
      <c r="H212" s="704">
        <v>0</v>
      </c>
      <c r="I212" s="701">
        <v>51.5</v>
      </c>
      <c r="J212" s="702">
        <v>51.5</v>
      </c>
      <c r="K212" s="712" t="s">
        <v>326</v>
      </c>
    </row>
    <row r="213" spans="1:11" ht="14.45" customHeight="1" thickBot="1" x14ac:dyDescent="0.25">
      <c r="A213" s="727" t="s">
        <v>531</v>
      </c>
      <c r="B213" s="706">
        <v>11.341063210762</v>
      </c>
      <c r="C213" s="706">
        <v>20.777249999999999</v>
      </c>
      <c r="D213" s="707">
        <v>9.4361867892370004</v>
      </c>
      <c r="E213" s="713">
        <v>1.8320372273629999</v>
      </c>
      <c r="F213" s="706">
        <v>0</v>
      </c>
      <c r="G213" s="707">
        <v>0</v>
      </c>
      <c r="H213" s="709">
        <v>0.11146</v>
      </c>
      <c r="I213" s="706">
        <v>11.375159999999999</v>
      </c>
      <c r="J213" s="707">
        <v>11.375159999999999</v>
      </c>
      <c r="K213" s="710" t="s">
        <v>326</v>
      </c>
    </row>
    <row r="214" spans="1:11" ht="14.45" customHeight="1" thickBot="1" x14ac:dyDescent="0.25">
      <c r="A214" s="723" t="s">
        <v>532</v>
      </c>
      <c r="B214" s="706">
        <v>0</v>
      </c>
      <c r="C214" s="706">
        <v>-2.6999999900000001E-4</v>
      </c>
      <c r="D214" s="707">
        <v>-2.6999999900000001E-4</v>
      </c>
      <c r="E214" s="708" t="s">
        <v>326</v>
      </c>
      <c r="F214" s="706">
        <v>0</v>
      </c>
      <c r="G214" s="707">
        <v>0</v>
      </c>
      <c r="H214" s="709">
        <v>-1.3999999999999999E-4</v>
      </c>
      <c r="I214" s="706">
        <v>-7.9999999999999505E-5</v>
      </c>
      <c r="J214" s="707">
        <v>-7.9999999999999505E-5</v>
      </c>
      <c r="K214" s="710" t="s">
        <v>326</v>
      </c>
    </row>
    <row r="215" spans="1:11" ht="14.45" customHeight="1" thickBot="1" x14ac:dyDescent="0.25">
      <c r="A215" s="724" t="s">
        <v>533</v>
      </c>
      <c r="B215" s="701">
        <v>0</v>
      </c>
      <c r="C215" s="701">
        <v>-2.6999999900000001E-4</v>
      </c>
      <c r="D215" s="702">
        <v>-2.6999999900000001E-4</v>
      </c>
      <c r="E215" s="711" t="s">
        <v>326</v>
      </c>
      <c r="F215" s="701">
        <v>0</v>
      </c>
      <c r="G215" s="702">
        <v>0</v>
      </c>
      <c r="H215" s="704">
        <v>-1.3999999999999999E-4</v>
      </c>
      <c r="I215" s="701">
        <v>-7.9999999999999505E-5</v>
      </c>
      <c r="J215" s="702">
        <v>-7.9999999999999505E-5</v>
      </c>
      <c r="K215" s="712" t="s">
        <v>326</v>
      </c>
    </row>
    <row r="216" spans="1:11" ht="14.45" customHeight="1" thickBot="1" x14ac:dyDescent="0.25">
      <c r="A216" s="723" t="s">
        <v>534</v>
      </c>
      <c r="B216" s="706">
        <v>11.341063210762</v>
      </c>
      <c r="C216" s="706">
        <v>20.777519999999999</v>
      </c>
      <c r="D216" s="707">
        <v>9.4364567892370008</v>
      </c>
      <c r="E216" s="713">
        <v>1.8320610346549999</v>
      </c>
      <c r="F216" s="706">
        <v>0</v>
      </c>
      <c r="G216" s="707">
        <v>0</v>
      </c>
      <c r="H216" s="709">
        <v>0.1116</v>
      </c>
      <c r="I216" s="706">
        <v>11.37524</v>
      </c>
      <c r="J216" s="707">
        <v>11.37524</v>
      </c>
      <c r="K216" s="710" t="s">
        <v>326</v>
      </c>
    </row>
    <row r="217" spans="1:11" ht="14.45" customHeight="1" thickBot="1" x14ac:dyDescent="0.25">
      <c r="A217" s="724" t="s">
        <v>535</v>
      </c>
      <c r="B217" s="701">
        <v>0.63192208140100004</v>
      </c>
      <c r="C217" s="701">
        <v>1.006</v>
      </c>
      <c r="D217" s="702">
        <v>0.37407791859799999</v>
      </c>
      <c r="E217" s="703">
        <v>1.591968423969</v>
      </c>
      <c r="F217" s="701">
        <v>0</v>
      </c>
      <c r="G217" s="702">
        <v>0</v>
      </c>
      <c r="H217" s="704">
        <v>0.05</v>
      </c>
      <c r="I217" s="701">
        <v>1.2969999999999999</v>
      </c>
      <c r="J217" s="702">
        <v>1.2969999999999999</v>
      </c>
      <c r="K217" s="712" t="s">
        <v>326</v>
      </c>
    </row>
    <row r="218" spans="1:11" ht="14.45" customHeight="1" thickBot="1" x14ac:dyDescent="0.25">
      <c r="A218" s="724" t="s">
        <v>536</v>
      </c>
      <c r="B218" s="701">
        <v>6.5668288630999994E-2</v>
      </c>
      <c r="C218" s="701">
        <v>0.3715</v>
      </c>
      <c r="D218" s="702">
        <v>0.30583171136800003</v>
      </c>
      <c r="E218" s="703">
        <v>5.6572206728819996</v>
      </c>
      <c r="F218" s="701">
        <v>0</v>
      </c>
      <c r="G218" s="702">
        <v>0</v>
      </c>
      <c r="H218" s="704">
        <v>6.1600000000000002E-2</v>
      </c>
      <c r="I218" s="701">
        <v>6.1600000000000002E-2</v>
      </c>
      <c r="J218" s="702">
        <v>6.1600000000000002E-2</v>
      </c>
      <c r="K218" s="712" t="s">
        <v>326</v>
      </c>
    </row>
    <row r="219" spans="1:11" ht="14.45" customHeight="1" thickBot="1" x14ac:dyDescent="0.25">
      <c r="A219" s="724" t="s">
        <v>537</v>
      </c>
      <c r="B219" s="701">
        <v>10.643472840729</v>
      </c>
      <c r="C219" s="701">
        <v>19.400020000000001</v>
      </c>
      <c r="D219" s="702">
        <v>8.7565471592699993</v>
      </c>
      <c r="E219" s="703">
        <v>1.822715225594</v>
      </c>
      <c r="F219" s="701">
        <v>0</v>
      </c>
      <c r="G219" s="702">
        <v>0</v>
      </c>
      <c r="H219" s="704">
        <v>0</v>
      </c>
      <c r="I219" s="701">
        <v>10.016640000000001</v>
      </c>
      <c r="J219" s="702">
        <v>10.016640000000001</v>
      </c>
      <c r="K219" s="712" t="s">
        <v>326</v>
      </c>
    </row>
    <row r="220" spans="1:11" ht="14.45" customHeight="1" thickBot="1" x14ac:dyDescent="0.25">
      <c r="A220" s="721" t="s">
        <v>538</v>
      </c>
      <c r="B220" s="701">
        <v>0</v>
      </c>
      <c r="C220" s="701">
        <v>0</v>
      </c>
      <c r="D220" s="702">
        <v>0</v>
      </c>
      <c r="E220" s="703">
        <v>1</v>
      </c>
      <c r="F220" s="701">
        <v>0</v>
      </c>
      <c r="G220" s="702">
        <v>0</v>
      </c>
      <c r="H220" s="704">
        <v>0</v>
      </c>
      <c r="I220" s="701">
        <v>1.2322299999999999</v>
      </c>
      <c r="J220" s="702">
        <v>1.2322299999999999</v>
      </c>
      <c r="K220" s="712" t="s">
        <v>353</v>
      </c>
    </row>
    <row r="221" spans="1:11" ht="14.45" customHeight="1" thickBot="1" x14ac:dyDescent="0.25">
      <c r="A221" s="727" t="s">
        <v>539</v>
      </c>
      <c r="B221" s="706">
        <v>0</v>
      </c>
      <c r="C221" s="706">
        <v>0</v>
      </c>
      <c r="D221" s="707">
        <v>0</v>
      </c>
      <c r="E221" s="713">
        <v>1</v>
      </c>
      <c r="F221" s="706">
        <v>0</v>
      </c>
      <c r="G221" s="707">
        <v>0</v>
      </c>
      <c r="H221" s="709">
        <v>0</v>
      </c>
      <c r="I221" s="706">
        <v>1.2322299999999999</v>
      </c>
      <c r="J221" s="707">
        <v>1.2322299999999999</v>
      </c>
      <c r="K221" s="710" t="s">
        <v>353</v>
      </c>
    </row>
    <row r="222" spans="1:11" ht="14.45" customHeight="1" thickBot="1" x14ac:dyDescent="0.25">
      <c r="A222" s="723" t="s">
        <v>540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0</v>
      </c>
      <c r="I222" s="706">
        <v>1.2322299999999999</v>
      </c>
      <c r="J222" s="707">
        <v>1.2322299999999999</v>
      </c>
      <c r="K222" s="710" t="s">
        <v>353</v>
      </c>
    </row>
    <row r="223" spans="1:11" ht="14.45" customHeight="1" thickBot="1" x14ac:dyDescent="0.25">
      <c r="A223" s="724" t="s">
        <v>541</v>
      </c>
      <c r="B223" s="701">
        <v>0</v>
      </c>
      <c r="C223" s="701">
        <v>0</v>
      </c>
      <c r="D223" s="702">
        <v>0</v>
      </c>
      <c r="E223" s="703">
        <v>1</v>
      </c>
      <c r="F223" s="701">
        <v>0</v>
      </c>
      <c r="G223" s="702">
        <v>0</v>
      </c>
      <c r="H223" s="704">
        <v>0</v>
      </c>
      <c r="I223" s="701">
        <v>1.2322299999999999</v>
      </c>
      <c r="J223" s="702">
        <v>1.2322299999999999</v>
      </c>
      <c r="K223" s="712" t="s">
        <v>353</v>
      </c>
    </row>
    <row r="224" spans="1:11" ht="14.45" customHeight="1" thickBot="1" x14ac:dyDescent="0.25">
      <c r="A224" s="721" t="s">
        <v>542</v>
      </c>
      <c r="B224" s="701">
        <v>266.25412891014298</v>
      </c>
      <c r="C224" s="701">
        <v>102.78400000000001</v>
      </c>
      <c r="D224" s="702">
        <v>-163.47012891014299</v>
      </c>
      <c r="E224" s="703">
        <v>0.38603720596000002</v>
      </c>
      <c r="F224" s="701">
        <v>97.602476268139</v>
      </c>
      <c r="G224" s="702">
        <v>65.068317512093003</v>
      </c>
      <c r="H224" s="704">
        <v>50.2</v>
      </c>
      <c r="I224" s="701">
        <v>56.9</v>
      </c>
      <c r="J224" s="702">
        <v>-8.1683175120929992</v>
      </c>
      <c r="K224" s="705">
        <v>0.582977012219</v>
      </c>
    </row>
    <row r="225" spans="1:11" ht="14.45" customHeight="1" thickBot="1" x14ac:dyDescent="0.25">
      <c r="A225" s="727" t="s">
        <v>543</v>
      </c>
      <c r="B225" s="706">
        <v>266.25412891014298</v>
      </c>
      <c r="C225" s="706">
        <v>102.78400000000001</v>
      </c>
      <c r="D225" s="707">
        <v>-163.47012891014299</v>
      </c>
      <c r="E225" s="713">
        <v>0.38603720596000002</v>
      </c>
      <c r="F225" s="706">
        <v>97.602476268139</v>
      </c>
      <c r="G225" s="707">
        <v>65.068317512093003</v>
      </c>
      <c r="H225" s="709">
        <v>50.2</v>
      </c>
      <c r="I225" s="706">
        <v>56.9</v>
      </c>
      <c r="J225" s="707">
        <v>-8.1683175120929992</v>
      </c>
      <c r="K225" s="714">
        <v>0.582977012219</v>
      </c>
    </row>
    <row r="226" spans="1:11" ht="14.45" customHeight="1" thickBot="1" x14ac:dyDescent="0.25">
      <c r="A226" s="723" t="s">
        <v>544</v>
      </c>
      <c r="B226" s="706">
        <v>266.25412891014298</v>
      </c>
      <c r="C226" s="706">
        <v>102.78400000000001</v>
      </c>
      <c r="D226" s="707">
        <v>-163.47012891014299</v>
      </c>
      <c r="E226" s="713">
        <v>0.38603720596000002</v>
      </c>
      <c r="F226" s="706">
        <v>97.602476268139</v>
      </c>
      <c r="G226" s="707">
        <v>65.068317512093003</v>
      </c>
      <c r="H226" s="709">
        <v>50.2</v>
      </c>
      <c r="I226" s="706">
        <v>56.9</v>
      </c>
      <c r="J226" s="707">
        <v>-8.1683175120929992</v>
      </c>
      <c r="K226" s="714">
        <v>0.582977012219</v>
      </c>
    </row>
    <row r="227" spans="1:11" ht="14.45" customHeight="1" thickBot="1" x14ac:dyDescent="0.25">
      <c r="A227" s="724" t="s">
        <v>545</v>
      </c>
      <c r="B227" s="701">
        <v>266.25412891014298</v>
      </c>
      <c r="C227" s="701">
        <v>102.78400000000001</v>
      </c>
      <c r="D227" s="702">
        <v>-163.47012891014299</v>
      </c>
      <c r="E227" s="703">
        <v>0.38603720596000002</v>
      </c>
      <c r="F227" s="701">
        <v>97.602476268139</v>
      </c>
      <c r="G227" s="702">
        <v>65.068317512093003</v>
      </c>
      <c r="H227" s="704">
        <v>50.2</v>
      </c>
      <c r="I227" s="701">
        <v>56.9</v>
      </c>
      <c r="J227" s="702">
        <v>-8.1683175120929992</v>
      </c>
      <c r="K227" s="705">
        <v>0.582977012219</v>
      </c>
    </row>
    <row r="228" spans="1:11" ht="14.45" customHeight="1" thickBot="1" x14ac:dyDescent="0.25">
      <c r="A228" s="720" t="s">
        <v>546</v>
      </c>
      <c r="B228" s="701">
        <v>11231.022196186599</v>
      </c>
      <c r="C228" s="701">
        <v>12557.763360000001</v>
      </c>
      <c r="D228" s="702">
        <v>1326.7411638134399</v>
      </c>
      <c r="E228" s="703">
        <v>1.11813182635</v>
      </c>
      <c r="F228" s="701">
        <v>12316.504160509499</v>
      </c>
      <c r="G228" s="702">
        <v>8211.0027736730299</v>
      </c>
      <c r="H228" s="704">
        <v>922.62815000000001</v>
      </c>
      <c r="I228" s="701">
        <v>8552.4752900000003</v>
      </c>
      <c r="J228" s="702">
        <v>341.472516326978</v>
      </c>
      <c r="K228" s="705">
        <v>0.69439145869100005</v>
      </c>
    </row>
    <row r="229" spans="1:11" ht="14.45" customHeight="1" thickBot="1" x14ac:dyDescent="0.25">
      <c r="A229" s="725" t="s">
        <v>547</v>
      </c>
      <c r="B229" s="706">
        <v>11231.022196186599</v>
      </c>
      <c r="C229" s="706">
        <v>12557.763360000001</v>
      </c>
      <c r="D229" s="707">
        <v>1326.7411638134399</v>
      </c>
      <c r="E229" s="713">
        <v>1.11813182635</v>
      </c>
      <c r="F229" s="706">
        <v>12316.504160509499</v>
      </c>
      <c r="G229" s="707">
        <v>8211.0027736730299</v>
      </c>
      <c r="H229" s="709">
        <v>922.62815000000001</v>
      </c>
      <c r="I229" s="706">
        <v>8552.4752900000003</v>
      </c>
      <c r="J229" s="707">
        <v>341.472516326978</v>
      </c>
      <c r="K229" s="714">
        <v>0.69439145869100005</v>
      </c>
    </row>
    <row r="230" spans="1:11" ht="14.45" customHeight="1" thickBot="1" x14ac:dyDescent="0.25">
      <c r="A230" s="727" t="s">
        <v>54</v>
      </c>
      <c r="B230" s="706">
        <v>11231.022196186599</v>
      </c>
      <c r="C230" s="706">
        <v>12557.763360000001</v>
      </c>
      <c r="D230" s="707">
        <v>1326.7411638134399</v>
      </c>
      <c r="E230" s="713">
        <v>1.11813182635</v>
      </c>
      <c r="F230" s="706">
        <v>12316.504160509499</v>
      </c>
      <c r="G230" s="707">
        <v>8211.0027736730299</v>
      </c>
      <c r="H230" s="709">
        <v>922.62815000000001</v>
      </c>
      <c r="I230" s="706">
        <v>8552.4752900000003</v>
      </c>
      <c r="J230" s="707">
        <v>341.472516326978</v>
      </c>
      <c r="K230" s="714">
        <v>0.69439145869100005</v>
      </c>
    </row>
    <row r="231" spans="1:11" ht="14.45" customHeight="1" thickBot="1" x14ac:dyDescent="0.25">
      <c r="A231" s="726" t="s">
        <v>548</v>
      </c>
      <c r="B231" s="701">
        <v>0</v>
      </c>
      <c r="C231" s="701">
        <v>246.95964000000001</v>
      </c>
      <c r="D231" s="702">
        <v>246.95964000000001</v>
      </c>
      <c r="E231" s="711" t="s">
        <v>353</v>
      </c>
      <c r="F231" s="701">
        <v>374.839489339029</v>
      </c>
      <c r="G231" s="702">
        <v>249.89299289268601</v>
      </c>
      <c r="H231" s="704">
        <v>28.845739999999999</v>
      </c>
      <c r="I231" s="701">
        <v>259.83843000000002</v>
      </c>
      <c r="J231" s="702">
        <v>9.9454371073139995</v>
      </c>
      <c r="K231" s="705">
        <v>0.69319918895999999</v>
      </c>
    </row>
    <row r="232" spans="1:11" ht="14.45" customHeight="1" thickBot="1" x14ac:dyDescent="0.25">
      <c r="A232" s="724" t="s">
        <v>549</v>
      </c>
      <c r="B232" s="701">
        <v>0</v>
      </c>
      <c r="C232" s="701">
        <v>246.95964000000001</v>
      </c>
      <c r="D232" s="702">
        <v>246.95964000000001</v>
      </c>
      <c r="E232" s="711" t="s">
        <v>353</v>
      </c>
      <c r="F232" s="701">
        <v>374.839489339029</v>
      </c>
      <c r="G232" s="702">
        <v>249.89299289268601</v>
      </c>
      <c r="H232" s="704">
        <v>28.845739999999999</v>
      </c>
      <c r="I232" s="701">
        <v>259.83843000000002</v>
      </c>
      <c r="J232" s="702">
        <v>9.9454371073139995</v>
      </c>
      <c r="K232" s="705">
        <v>0.69319918895999999</v>
      </c>
    </row>
    <row r="233" spans="1:11" ht="14.45" customHeight="1" thickBot="1" x14ac:dyDescent="0.25">
      <c r="A233" s="723" t="s">
        <v>550</v>
      </c>
      <c r="B233" s="706">
        <v>195.73638505603799</v>
      </c>
      <c r="C233" s="706">
        <v>92.224999999999994</v>
      </c>
      <c r="D233" s="707">
        <v>-103.51138505603799</v>
      </c>
      <c r="E233" s="713">
        <v>0.47116942500800002</v>
      </c>
      <c r="F233" s="706">
        <v>120.897356933814</v>
      </c>
      <c r="G233" s="707">
        <v>80.598237955876002</v>
      </c>
      <c r="H233" s="709">
        <v>2.64</v>
      </c>
      <c r="I233" s="706">
        <v>30.1435</v>
      </c>
      <c r="J233" s="707">
        <v>-50.454737955875999</v>
      </c>
      <c r="K233" s="714">
        <v>0.249331339944</v>
      </c>
    </row>
    <row r="234" spans="1:11" ht="14.45" customHeight="1" thickBot="1" x14ac:dyDescent="0.25">
      <c r="A234" s="724" t="s">
        <v>551</v>
      </c>
      <c r="B234" s="701">
        <v>195.73638505603799</v>
      </c>
      <c r="C234" s="701">
        <v>92.224999999999994</v>
      </c>
      <c r="D234" s="702">
        <v>-103.51138505603799</v>
      </c>
      <c r="E234" s="703">
        <v>0.47116942500800002</v>
      </c>
      <c r="F234" s="701">
        <v>120.897356933814</v>
      </c>
      <c r="G234" s="702">
        <v>80.598237955876002</v>
      </c>
      <c r="H234" s="704">
        <v>2.64</v>
      </c>
      <c r="I234" s="701">
        <v>30.1435</v>
      </c>
      <c r="J234" s="702">
        <v>-50.454737955875999</v>
      </c>
      <c r="K234" s="705">
        <v>0.249331339944</v>
      </c>
    </row>
    <row r="235" spans="1:11" ht="14.45" customHeight="1" thickBot="1" x14ac:dyDescent="0.25">
      <c r="A235" s="723" t="s">
        <v>552</v>
      </c>
      <c r="B235" s="706">
        <v>1984.4514378912299</v>
      </c>
      <c r="C235" s="706">
        <v>1511.3658399999999</v>
      </c>
      <c r="D235" s="707">
        <v>-473.08559789123098</v>
      </c>
      <c r="E235" s="713">
        <v>0.76160384232199996</v>
      </c>
      <c r="F235" s="706">
        <v>2337.0873364009299</v>
      </c>
      <c r="G235" s="707">
        <v>1558.0582242672899</v>
      </c>
      <c r="H235" s="709">
        <v>128.11704</v>
      </c>
      <c r="I235" s="706">
        <v>976.34303999999997</v>
      </c>
      <c r="J235" s="707">
        <v>-581.71518426728596</v>
      </c>
      <c r="K235" s="714">
        <v>0.41776061373099999</v>
      </c>
    </row>
    <row r="236" spans="1:11" ht="14.45" customHeight="1" thickBot="1" x14ac:dyDescent="0.25">
      <c r="A236" s="724" t="s">
        <v>553</v>
      </c>
      <c r="B236" s="701">
        <v>1566.00532097207</v>
      </c>
      <c r="C236" s="701">
        <v>1338.508</v>
      </c>
      <c r="D236" s="702">
        <v>-227.49732097207101</v>
      </c>
      <c r="E236" s="703">
        <v>0.854727619424</v>
      </c>
      <c r="F236" s="701">
        <v>1862.8989832283</v>
      </c>
      <c r="G236" s="702">
        <v>1241.93265548554</v>
      </c>
      <c r="H236" s="704">
        <v>106.364</v>
      </c>
      <c r="I236" s="701">
        <v>843.91800000000001</v>
      </c>
      <c r="J236" s="702">
        <v>-398.014655485535</v>
      </c>
      <c r="K236" s="705">
        <v>0.45301329143300001</v>
      </c>
    </row>
    <row r="237" spans="1:11" ht="14.45" customHeight="1" thickBot="1" x14ac:dyDescent="0.25">
      <c r="A237" s="724" t="s">
        <v>554</v>
      </c>
      <c r="B237" s="701">
        <v>362.18151930945697</v>
      </c>
      <c r="C237" s="701">
        <v>128.13749999999999</v>
      </c>
      <c r="D237" s="702">
        <v>-234.04401930945701</v>
      </c>
      <c r="E237" s="703">
        <v>0.35379359014299999</v>
      </c>
      <c r="F237" s="701">
        <v>423.848279472934</v>
      </c>
      <c r="G237" s="702">
        <v>282.56551964862302</v>
      </c>
      <c r="H237" s="704">
        <v>18.795400000000001</v>
      </c>
      <c r="I237" s="701">
        <v>105.82980000000001</v>
      </c>
      <c r="J237" s="702">
        <v>-176.73571964862299</v>
      </c>
      <c r="K237" s="705">
        <v>0.24968793109500001</v>
      </c>
    </row>
    <row r="238" spans="1:11" ht="14.45" customHeight="1" thickBot="1" x14ac:dyDescent="0.25">
      <c r="A238" s="724" t="s">
        <v>555</v>
      </c>
      <c r="B238" s="701">
        <v>56.264597609702001</v>
      </c>
      <c r="C238" s="701">
        <v>44.72034</v>
      </c>
      <c r="D238" s="702">
        <v>-11.544257609702001</v>
      </c>
      <c r="E238" s="703">
        <v>0.794821999976</v>
      </c>
      <c r="F238" s="701">
        <v>50.340073699690997</v>
      </c>
      <c r="G238" s="702">
        <v>33.560049133127002</v>
      </c>
      <c r="H238" s="704">
        <v>2.95764</v>
      </c>
      <c r="I238" s="701">
        <v>26.59524</v>
      </c>
      <c r="J238" s="702">
        <v>-6.9648091331269999</v>
      </c>
      <c r="K238" s="705">
        <v>0.52831150305100005</v>
      </c>
    </row>
    <row r="239" spans="1:11" ht="14.45" customHeight="1" thickBot="1" x14ac:dyDescent="0.25">
      <c r="A239" s="726" t="s">
        <v>556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2.49478</v>
      </c>
      <c r="I239" s="701">
        <v>13.13374</v>
      </c>
      <c r="J239" s="702">
        <v>13.13374</v>
      </c>
      <c r="K239" s="712" t="s">
        <v>353</v>
      </c>
    </row>
    <row r="240" spans="1:11" ht="14.45" customHeight="1" thickBot="1" x14ac:dyDescent="0.25">
      <c r="A240" s="724" t="s">
        <v>557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2.49478</v>
      </c>
      <c r="I240" s="701">
        <v>13.13374</v>
      </c>
      <c r="J240" s="702">
        <v>13.13374</v>
      </c>
      <c r="K240" s="712" t="s">
        <v>353</v>
      </c>
    </row>
    <row r="241" spans="1:11" ht="14.45" customHeight="1" thickBot="1" x14ac:dyDescent="0.25">
      <c r="A241" s="723" t="s">
        <v>558</v>
      </c>
      <c r="B241" s="706">
        <v>1126.80790885126</v>
      </c>
      <c r="C241" s="706">
        <v>1322.26758</v>
      </c>
      <c r="D241" s="707">
        <v>195.45967114873599</v>
      </c>
      <c r="E241" s="713">
        <v>1.1734631693769999</v>
      </c>
      <c r="F241" s="706">
        <v>1232.66131741408</v>
      </c>
      <c r="G241" s="707">
        <v>821.77421160938695</v>
      </c>
      <c r="H241" s="709">
        <v>0</v>
      </c>
      <c r="I241" s="706">
        <v>314.56918000000002</v>
      </c>
      <c r="J241" s="707">
        <v>-507.20503160938603</v>
      </c>
      <c r="K241" s="714">
        <v>0.255195142052</v>
      </c>
    </row>
    <row r="242" spans="1:11" ht="14.45" customHeight="1" thickBot="1" x14ac:dyDescent="0.25">
      <c r="A242" s="724" t="s">
        <v>559</v>
      </c>
      <c r="B242" s="701">
        <v>1126.80790885126</v>
      </c>
      <c r="C242" s="701">
        <v>1322.26758</v>
      </c>
      <c r="D242" s="702">
        <v>195.45967114873599</v>
      </c>
      <c r="E242" s="703">
        <v>1.1734631693769999</v>
      </c>
      <c r="F242" s="701">
        <v>1232.66131741408</v>
      </c>
      <c r="G242" s="702">
        <v>821.77421160938695</v>
      </c>
      <c r="H242" s="704">
        <v>0</v>
      </c>
      <c r="I242" s="701">
        <v>314.56918000000002</v>
      </c>
      <c r="J242" s="702">
        <v>-507.20503160938603</v>
      </c>
      <c r="K242" s="705">
        <v>0.255195142052</v>
      </c>
    </row>
    <row r="243" spans="1:11" ht="14.45" customHeight="1" thickBot="1" x14ac:dyDescent="0.25">
      <c r="A243" s="723" t="s">
        <v>560</v>
      </c>
      <c r="B243" s="706">
        <v>0</v>
      </c>
      <c r="C243" s="706">
        <v>4.22</v>
      </c>
      <c r="D243" s="707">
        <v>4.22</v>
      </c>
      <c r="E243" s="708" t="s">
        <v>353</v>
      </c>
      <c r="F243" s="706">
        <v>0</v>
      </c>
      <c r="G243" s="707">
        <v>0</v>
      </c>
      <c r="H243" s="709">
        <v>0.34399999999999997</v>
      </c>
      <c r="I243" s="706">
        <v>2.3050000000000002</v>
      </c>
      <c r="J243" s="707">
        <v>2.3050000000000002</v>
      </c>
      <c r="K243" s="710" t="s">
        <v>353</v>
      </c>
    </row>
    <row r="244" spans="1:11" ht="14.45" customHeight="1" thickBot="1" x14ac:dyDescent="0.25">
      <c r="A244" s="724" t="s">
        <v>561</v>
      </c>
      <c r="B244" s="701">
        <v>0</v>
      </c>
      <c r="C244" s="701">
        <v>4.22</v>
      </c>
      <c r="D244" s="702">
        <v>4.22</v>
      </c>
      <c r="E244" s="711" t="s">
        <v>353</v>
      </c>
      <c r="F244" s="701">
        <v>0</v>
      </c>
      <c r="G244" s="702">
        <v>0</v>
      </c>
      <c r="H244" s="704">
        <v>0.34399999999999997</v>
      </c>
      <c r="I244" s="701">
        <v>2.3050000000000002</v>
      </c>
      <c r="J244" s="702">
        <v>2.3050000000000002</v>
      </c>
      <c r="K244" s="712" t="s">
        <v>353</v>
      </c>
    </row>
    <row r="245" spans="1:11" ht="14.45" customHeight="1" thickBot="1" x14ac:dyDescent="0.25">
      <c r="A245" s="723" t="s">
        <v>562</v>
      </c>
      <c r="B245" s="706">
        <v>1071.1168218871601</v>
      </c>
      <c r="C245" s="706">
        <v>897.11527000000001</v>
      </c>
      <c r="D245" s="707">
        <v>-174.001551887159</v>
      </c>
      <c r="E245" s="713">
        <v>0.83755128448000005</v>
      </c>
      <c r="F245" s="706">
        <v>1204.55675136901</v>
      </c>
      <c r="G245" s="707">
        <v>803.03783424600795</v>
      </c>
      <c r="H245" s="709">
        <v>57.276060000000001</v>
      </c>
      <c r="I245" s="706">
        <v>709.33729000000005</v>
      </c>
      <c r="J245" s="707">
        <v>-93.700544246007993</v>
      </c>
      <c r="K245" s="714">
        <v>0.58887826513200003</v>
      </c>
    </row>
    <row r="246" spans="1:11" ht="14.45" customHeight="1" thickBot="1" x14ac:dyDescent="0.25">
      <c r="A246" s="724" t="s">
        <v>563</v>
      </c>
      <c r="B246" s="701">
        <v>1071.1168218871601</v>
      </c>
      <c r="C246" s="701">
        <v>897.11527000000001</v>
      </c>
      <c r="D246" s="702">
        <v>-174.001551887159</v>
      </c>
      <c r="E246" s="703">
        <v>0.83755128448000005</v>
      </c>
      <c r="F246" s="701">
        <v>1204.55675136901</v>
      </c>
      <c r="G246" s="702">
        <v>803.03783424600795</v>
      </c>
      <c r="H246" s="704">
        <v>57.276060000000001</v>
      </c>
      <c r="I246" s="701">
        <v>709.33729000000005</v>
      </c>
      <c r="J246" s="702">
        <v>-93.700544246007993</v>
      </c>
      <c r="K246" s="705">
        <v>0.58887826513200003</v>
      </c>
    </row>
    <row r="247" spans="1:11" ht="14.45" customHeight="1" thickBot="1" x14ac:dyDescent="0.25">
      <c r="A247" s="723" t="s">
        <v>564</v>
      </c>
      <c r="B247" s="706">
        <v>0</v>
      </c>
      <c r="C247" s="706">
        <v>860.33862999999997</v>
      </c>
      <c r="D247" s="707">
        <v>860.33862999999997</v>
      </c>
      <c r="E247" s="708" t="s">
        <v>353</v>
      </c>
      <c r="F247" s="706">
        <v>0</v>
      </c>
      <c r="G247" s="707">
        <v>0</v>
      </c>
      <c r="H247" s="709">
        <v>62.392510000000001</v>
      </c>
      <c r="I247" s="706">
        <v>568.12386000000004</v>
      </c>
      <c r="J247" s="707">
        <v>568.12386000000004</v>
      </c>
      <c r="K247" s="710" t="s">
        <v>353</v>
      </c>
    </row>
    <row r="248" spans="1:11" ht="14.45" customHeight="1" thickBot="1" x14ac:dyDescent="0.25">
      <c r="A248" s="724" t="s">
        <v>565</v>
      </c>
      <c r="B248" s="701">
        <v>0</v>
      </c>
      <c r="C248" s="701">
        <v>860.33862999999997</v>
      </c>
      <c r="D248" s="702">
        <v>860.33862999999997</v>
      </c>
      <c r="E248" s="711" t="s">
        <v>353</v>
      </c>
      <c r="F248" s="701">
        <v>0</v>
      </c>
      <c r="G248" s="702">
        <v>0</v>
      </c>
      <c r="H248" s="704">
        <v>62.392510000000001</v>
      </c>
      <c r="I248" s="701">
        <v>568.12386000000004</v>
      </c>
      <c r="J248" s="702">
        <v>568.12386000000004</v>
      </c>
      <c r="K248" s="712" t="s">
        <v>353</v>
      </c>
    </row>
    <row r="249" spans="1:11" ht="14.45" customHeight="1" thickBot="1" x14ac:dyDescent="0.25">
      <c r="A249" s="723" t="s">
        <v>566</v>
      </c>
      <c r="B249" s="706">
        <v>6852.9096425008702</v>
      </c>
      <c r="C249" s="706">
        <v>7623.2713999999996</v>
      </c>
      <c r="D249" s="707">
        <v>770.36175749913104</v>
      </c>
      <c r="E249" s="713">
        <v>1.112413820944</v>
      </c>
      <c r="F249" s="706">
        <v>7046.4619090526703</v>
      </c>
      <c r="G249" s="707">
        <v>4697.6412727017796</v>
      </c>
      <c r="H249" s="709">
        <v>640.51801999999998</v>
      </c>
      <c r="I249" s="706">
        <v>5678.6812499999996</v>
      </c>
      <c r="J249" s="707">
        <v>981.03997729821901</v>
      </c>
      <c r="K249" s="714">
        <v>0.80589114413600005</v>
      </c>
    </row>
    <row r="250" spans="1:11" ht="14.45" customHeight="1" thickBot="1" x14ac:dyDescent="0.25">
      <c r="A250" s="724" t="s">
        <v>567</v>
      </c>
      <c r="B250" s="701">
        <v>6852.9096425008702</v>
      </c>
      <c r="C250" s="701">
        <v>7623.2713999999996</v>
      </c>
      <c r="D250" s="702">
        <v>770.36175749913104</v>
      </c>
      <c r="E250" s="703">
        <v>1.112413820944</v>
      </c>
      <c r="F250" s="701">
        <v>7046.4619090526703</v>
      </c>
      <c r="G250" s="702">
        <v>4697.6412727017796</v>
      </c>
      <c r="H250" s="704">
        <v>640.51801999999998</v>
      </c>
      <c r="I250" s="701">
        <v>5678.6812499999996</v>
      </c>
      <c r="J250" s="702">
        <v>981.03997729821901</v>
      </c>
      <c r="K250" s="705">
        <v>0.80589114413600005</v>
      </c>
    </row>
    <row r="251" spans="1:11" ht="14.45" customHeight="1" thickBot="1" x14ac:dyDescent="0.25">
      <c r="A251" s="720" t="s">
        <v>568</v>
      </c>
      <c r="B251" s="701">
        <v>0</v>
      </c>
      <c r="C251" s="701">
        <v>0</v>
      </c>
      <c r="D251" s="702">
        <v>0</v>
      </c>
      <c r="E251" s="711" t="s">
        <v>326</v>
      </c>
      <c r="F251" s="701">
        <v>0</v>
      </c>
      <c r="G251" s="702">
        <v>0</v>
      </c>
      <c r="H251" s="704">
        <v>0</v>
      </c>
      <c r="I251" s="701">
        <v>0.30353000000000002</v>
      </c>
      <c r="J251" s="702">
        <v>0.30353000000000002</v>
      </c>
      <c r="K251" s="712" t="s">
        <v>353</v>
      </c>
    </row>
    <row r="252" spans="1:11" ht="14.45" customHeight="1" thickBot="1" x14ac:dyDescent="0.25">
      <c r="A252" s="725" t="s">
        <v>569</v>
      </c>
      <c r="B252" s="706">
        <v>0</v>
      </c>
      <c r="C252" s="706">
        <v>0</v>
      </c>
      <c r="D252" s="707">
        <v>0</v>
      </c>
      <c r="E252" s="708" t="s">
        <v>326</v>
      </c>
      <c r="F252" s="706">
        <v>0</v>
      </c>
      <c r="G252" s="707">
        <v>0</v>
      </c>
      <c r="H252" s="709">
        <v>0</v>
      </c>
      <c r="I252" s="706">
        <v>0.30353000000000002</v>
      </c>
      <c r="J252" s="707">
        <v>0.30353000000000002</v>
      </c>
      <c r="K252" s="710" t="s">
        <v>353</v>
      </c>
    </row>
    <row r="253" spans="1:11" ht="14.45" customHeight="1" thickBot="1" x14ac:dyDescent="0.25">
      <c r="A253" s="727" t="s">
        <v>570</v>
      </c>
      <c r="B253" s="706">
        <v>0</v>
      </c>
      <c r="C253" s="706">
        <v>0</v>
      </c>
      <c r="D253" s="707">
        <v>0</v>
      </c>
      <c r="E253" s="708" t="s">
        <v>326</v>
      </c>
      <c r="F253" s="706">
        <v>0</v>
      </c>
      <c r="G253" s="707">
        <v>0</v>
      </c>
      <c r="H253" s="709">
        <v>0</v>
      </c>
      <c r="I253" s="706">
        <v>0.30353000000000002</v>
      </c>
      <c r="J253" s="707">
        <v>0.30353000000000002</v>
      </c>
      <c r="K253" s="710" t="s">
        <v>353</v>
      </c>
    </row>
    <row r="254" spans="1:11" ht="14.45" customHeight="1" thickBot="1" x14ac:dyDescent="0.25">
      <c r="A254" s="723" t="s">
        <v>571</v>
      </c>
      <c r="B254" s="706">
        <v>0</v>
      </c>
      <c r="C254" s="706">
        <v>0</v>
      </c>
      <c r="D254" s="707">
        <v>0</v>
      </c>
      <c r="E254" s="713">
        <v>1</v>
      </c>
      <c r="F254" s="706">
        <v>0</v>
      </c>
      <c r="G254" s="707">
        <v>0</v>
      </c>
      <c r="H254" s="709">
        <v>0</v>
      </c>
      <c r="I254" s="706">
        <v>0.30353000000000002</v>
      </c>
      <c r="J254" s="707">
        <v>0.30353000000000002</v>
      </c>
      <c r="K254" s="710" t="s">
        <v>353</v>
      </c>
    </row>
    <row r="255" spans="1:11" ht="14.45" customHeight="1" thickBot="1" x14ac:dyDescent="0.25">
      <c r="A255" s="724" t="s">
        <v>572</v>
      </c>
      <c r="B255" s="701">
        <v>0</v>
      </c>
      <c r="C255" s="701">
        <v>0</v>
      </c>
      <c r="D255" s="702">
        <v>0</v>
      </c>
      <c r="E255" s="703">
        <v>1</v>
      </c>
      <c r="F255" s="701">
        <v>0</v>
      </c>
      <c r="G255" s="702">
        <v>0</v>
      </c>
      <c r="H255" s="704">
        <v>0</v>
      </c>
      <c r="I255" s="701">
        <v>0.30353000000000002</v>
      </c>
      <c r="J255" s="702">
        <v>0.30353000000000002</v>
      </c>
      <c r="K255" s="712" t="s">
        <v>353</v>
      </c>
    </row>
    <row r="256" spans="1:11" ht="14.45" customHeight="1" thickBot="1" x14ac:dyDescent="0.25">
      <c r="A256" s="728"/>
      <c r="B256" s="701">
        <v>-40386.516708626397</v>
      </c>
      <c r="C256" s="701">
        <v>-24819.7991900003</v>
      </c>
      <c r="D256" s="702">
        <v>15566.717518626099</v>
      </c>
      <c r="E256" s="703">
        <v>0.61455657017999998</v>
      </c>
      <c r="F256" s="701">
        <v>-21859.9525171106</v>
      </c>
      <c r="G256" s="702">
        <v>-14573.3016780737</v>
      </c>
      <c r="H256" s="704">
        <v>-1141.3013700000299</v>
      </c>
      <c r="I256" s="701">
        <v>-24445.726579999999</v>
      </c>
      <c r="J256" s="702">
        <v>-9872.4249019262206</v>
      </c>
      <c r="K256" s="705">
        <v>1.1182881829619999</v>
      </c>
    </row>
    <row r="257" spans="1:11" ht="14.45" customHeight="1" thickBot="1" x14ac:dyDescent="0.25">
      <c r="A257" s="729" t="s">
        <v>66</v>
      </c>
      <c r="B257" s="716">
        <v>-40386.516708626397</v>
      </c>
      <c r="C257" s="716">
        <v>-24819.7991900003</v>
      </c>
      <c r="D257" s="717">
        <v>15566.717518626099</v>
      </c>
      <c r="E257" s="718" t="s">
        <v>326</v>
      </c>
      <c r="F257" s="716">
        <v>-21859.9525171106</v>
      </c>
      <c r="G257" s="717">
        <v>-14573.3016780737</v>
      </c>
      <c r="H257" s="716">
        <v>-1141.3013700000299</v>
      </c>
      <c r="I257" s="716">
        <v>-24445.7265799999</v>
      </c>
      <c r="J257" s="717">
        <v>-9872.4249019262006</v>
      </c>
      <c r="K257" s="719">
        <v>1.1182881829619999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24E3128-D736-43D7-9EDE-3BED8D5B580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573</v>
      </c>
      <c r="B5" s="731" t="s">
        <v>574</v>
      </c>
      <c r="C5" s="732" t="s">
        <v>575</v>
      </c>
      <c r="D5" s="732" t="s">
        <v>575</v>
      </c>
      <c r="E5" s="732"/>
      <c r="F5" s="732" t="s">
        <v>575</v>
      </c>
      <c r="G5" s="732" t="s">
        <v>575</v>
      </c>
      <c r="H5" s="732" t="s">
        <v>575</v>
      </c>
      <c r="I5" s="733" t="s">
        <v>575</v>
      </c>
      <c r="J5" s="734" t="s">
        <v>73</v>
      </c>
    </row>
    <row r="6" spans="1:10" ht="14.45" customHeight="1" x14ac:dyDescent="0.2">
      <c r="A6" s="730" t="s">
        <v>573</v>
      </c>
      <c r="B6" s="731" t="s">
        <v>576</v>
      </c>
      <c r="C6" s="732">
        <v>3017.7695500000004</v>
      </c>
      <c r="D6" s="732">
        <v>2461.7563999999993</v>
      </c>
      <c r="E6" s="732"/>
      <c r="F6" s="732">
        <v>2729.3474800000013</v>
      </c>
      <c r="G6" s="732">
        <v>2613.3332500000001</v>
      </c>
      <c r="H6" s="732">
        <v>116.01423000000113</v>
      </c>
      <c r="I6" s="733">
        <v>1.044393201670702</v>
      </c>
      <c r="J6" s="734" t="s">
        <v>1</v>
      </c>
    </row>
    <row r="7" spans="1:10" ht="14.45" customHeight="1" x14ac:dyDescent="0.2">
      <c r="A7" s="730" t="s">
        <v>573</v>
      </c>
      <c r="B7" s="731" t="s">
        <v>577</v>
      </c>
      <c r="C7" s="732">
        <v>183.78711999999996</v>
      </c>
      <c r="D7" s="732">
        <v>66.497380000000007</v>
      </c>
      <c r="E7" s="732"/>
      <c r="F7" s="732">
        <v>90.145909999999986</v>
      </c>
      <c r="G7" s="732">
        <v>86.666664062500004</v>
      </c>
      <c r="H7" s="732">
        <v>3.4792459374999822</v>
      </c>
      <c r="I7" s="733">
        <v>1.0401451466389766</v>
      </c>
      <c r="J7" s="734" t="s">
        <v>1</v>
      </c>
    </row>
    <row r="8" spans="1:10" ht="14.45" customHeight="1" x14ac:dyDescent="0.2">
      <c r="A8" s="730" t="s">
        <v>573</v>
      </c>
      <c r="B8" s="731" t="s">
        <v>578</v>
      </c>
      <c r="C8" s="732">
        <v>101.34038999999999</v>
      </c>
      <c r="D8" s="732">
        <v>71.235349999999983</v>
      </c>
      <c r="E8" s="732"/>
      <c r="F8" s="732">
        <v>71.112409999999983</v>
      </c>
      <c r="G8" s="732">
        <v>93.333323043823242</v>
      </c>
      <c r="H8" s="732">
        <v>-22.220913043823259</v>
      </c>
      <c r="I8" s="733">
        <v>0.76191876256897262</v>
      </c>
      <c r="J8" s="734" t="s">
        <v>1</v>
      </c>
    </row>
    <row r="9" spans="1:10" ht="14.45" customHeight="1" x14ac:dyDescent="0.2">
      <c r="A9" s="730" t="s">
        <v>573</v>
      </c>
      <c r="B9" s="731" t="s">
        <v>579</v>
      </c>
      <c r="C9" s="732">
        <v>368.17856</v>
      </c>
      <c r="D9" s="732">
        <v>456.37239999999991</v>
      </c>
      <c r="E9" s="732"/>
      <c r="F9" s="732">
        <v>574.11293999999975</v>
      </c>
      <c r="G9" s="732">
        <v>526.66670312500003</v>
      </c>
      <c r="H9" s="732">
        <v>47.446236874999727</v>
      </c>
      <c r="I9" s="733">
        <v>1.0900877852985111</v>
      </c>
      <c r="J9" s="734" t="s">
        <v>1</v>
      </c>
    </row>
    <row r="10" spans="1:10" ht="14.45" customHeight="1" x14ac:dyDescent="0.2">
      <c r="A10" s="730" t="s">
        <v>573</v>
      </c>
      <c r="B10" s="731" t="s">
        <v>580</v>
      </c>
      <c r="C10" s="732">
        <v>0</v>
      </c>
      <c r="D10" s="732">
        <v>710.57658000000004</v>
      </c>
      <c r="E10" s="732"/>
      <c r="F10" s="732">
        <v>886.08250999999996</v>
      </c>
      <c r="G10" s="732">
        <v>806.52856250000002</v>
      </c>
      <c r="H10" s="732">
        <v>79.553947499999936</v>
      </c>
      <c r="I10" s="733">
        <v>1.0986374831579506</v>
      </c>
      <c r="J10" s="734" t="s">
        <v>1</v>
      </c>
    </row>
    <row r="11" spans="1:10" ht="14.45" customHeight="1" x14ac:dyDescent="0.2">
      <c r="A11" s="730" t="s">
        <v>573</v>
      </c>
      <c r="B11" s="731" t="s">
        <v>581</v>
      </c>
      <c r="C11" s="732">
        <v>320.61382999999989</v>
      </c>
      <c r="D11" s="732">
        <v>234.07537000000002</v>
      </c>
      <c r="E11" s="732"/>
      <c r="F11" s="732">
        <v>341.84730000000013</v>
      </c>
      <c r="G11" s="732">
        <v>286.66666198730468</v>
      </c>
      <c r="H11" s="732">
        <v>55.180638012695454</v>
      </c>
      <c r="I11" s="733">
        <v>1.1924906008607976</v>
      </c>
      <c r="J11" s="734" t="s">
        <v>1</v>
      </c>
    </row>
    <row r="12" spans="1:10" ht="14.45" customHeight="1" x14ac:dyDescent="0.2">
      <c r="A12" s="730" t="s">
        <v>573</v>
      </c>
      <c r="B12" s="731" t="s">
        <v>582</v>
      </c>
      <c r="C12" s="732">
        <v>27.994800000000001</v>
      </c>
      <c r="D12" s="732">
        <v>9.3982600000000023</v>
      </c>
      <c r="E12" s="732"/>
      <c r="F12" s="732">
        <v>7.2775699999999999</v>
      </c>
      <c r="G12" s="732">
        <v>13.333333633422852</v>
      </c>
      <c r="H12" s="732">
        <v>-6.0557636334228517</v>
      </c>
      <c r="I12" s="733">
        <v>0.54581773771543629</v>
      </c>
      <c r="J12" s="734" t="s">
        <v>1</v>
      </c>
    </row>
    <row r="13" spans="1:10" ht="14.45" customHeight="1" x14ac:dyDescent="0.2">
      <c r="A13" s="730" t="s">
        <v>573</v>
      </c>
      <c r="B13" s="731" t="s">
        <v>583</v>
      </c>
      <c r="C13" s="732">
        <v>76.642359999999996</v>
      </c>
      <c r="D13" s="732">
        <v>88.98648</v>
      </c>
      <c r="E13" s="732"/>
      <c r="F13" s="732">
        <v>0</v>
      </c>
      <c r="G13" s="732">
        <v>0</v>
      </c>
      <c r="H13" s="732">
        <v>0</v>
      </c>
      <c r="I13" s="733" t="s">
        <v>575</v>
      </c>
      <c r="J13" s="734" t="s">
        <v>1</v>
      </c>
    </row>
    <row r="14" spans="1:10" ht="14.45" customHeight="1" x14ac:dyDescent="0.2">
      <c r="A14" s="730" t="s">
        <v>573</v>
      </c>
      <c r="B14" s="731" t="s">
        <v>584</v>
      </c>
      <c r="C14" s="732">
        <v>177.92045000000002</v>
      </c>
      <c r="D14" s="732">
        <v>131.35327999999998</v>
      </c>
      <c r="E14" s="732"/>
      <c r="F14" s="732">
        <v>111.57749999999999</v>
      </c>
      <c r="G14" s="732">
        <v>173.333341796875</v>
      </c>
      <c r="H14" s="732">
        <v>-61.755841796875018</v>
      </c>
      <c r="I14" s="733">
        <v>0.64371631472238533</v>
      </c>
      <c r="J14" s="734" t="s">
        <v>1</v>
      </c>
    </row>
    <row r="15" spans="1:10" ht="14.45" customHeight="1" x14ac:dyDescent="0.2">
      <c r="A15" s="730" t="s">
        <v>573</v>
      </c>
      <c r="B15" s="731" t="s">
        <v>585</v>
      </c>
      <c r="C15" s="732">
        <v>4274.2470599999997</v>
      </c>
      <c r="D15" s="732">
        <v>4230.2514999999985</v>
      </c>
      <c r="E15" s="732"/>
      <c r="F15" s="732">
        <v>4811.5036200000022</v>
      </c>
      <c r="G15" s="732">
        <v>4599.8618401489257</v>
      </c>
      <c r="H15" s="732">
        <v>211.64177985107654</v>
      </c>
      <c r="I15" s="733">
        <v>1.0460104644891302</v>
      </c>
      <c r="J15" s="734" t="s">
        <v>586</v>
      </c>
    </row>
    <row r="17" spans="1:10" ht="14.45" customHeight="1" x14ac:dyDescent="0.2">
      <c r="A17" s="730" t="s">
        <v>573</v>
      </c>
      <c r="B17" s="731" t="s">
        <v>574</v>
      </c>
      <c r="C17" s="732" t="s">
        <v>575</v>
      </c>
      <c r="D17" s="732" t="s">
        <v>575</v>
      </c>
      <c r="E17" s="732"/>
      <c r="F17" s="732" t="s">
        <v>575</v>
      </c>
      <c r="G17" s="732" t="s">
        <v>575</v>
      </c>
      <c r="H17" s="732" t="s">
        <v>575</v>
      </c>
      <c r="I17" s="733" t="s">
        <v>575</v>
      </c>
      <c r="J17" s="734" t="s">
        <v>73</v>
      </c>
    </row>
    <row r="18" spans="1:10" ht="14.45" customHeight="1" x14ac:dyDescent="0.2">
      <c r="A18" s="730" t="s">
        <v>587</v>
      </c>
      <c r="B18" s="731" t="s">
        <v>588</v>
      </c>
      <c r="C18" s="732" t="s">
        <v>575</v>
      </c>
      <c r="D18" s="732" t="s">
        <v>575</v>
      </c>
      <c r="E18" s="732"/>
      <c r="F18" s="732" t="s">
        <v>575</v>
      </c>
      <c r="G18" s="732" t="s">
        <v>575</v>
      </c>
      <c r="H18" s="732" t="s">
        <v>575</v>
      </c>
      <c r="I18" s="733" t="s">
        <v>575</v>
      </c>
      <c r="J18" s="734" t="s">
        <v>0</v>
      </c>
    </row>
    <row r="19" spans="1:10" ht="14.45" customHeight="1" x14ac:dyDescent="0.2">
      <c r="A19" s="730" t="s">
        <v>587</v>
      </c>
      <c r="B19" s="731" t="s">
        <v>576</v>
      </c>
      <c r="C19" s="732">
        <v>125.28465000000004</v>
      </c>
      <c r="D19" s="732">
        <v>135.15903</v>
      </c>
      <c r="E19" s="732"/>
      <c r="F19" s="732">
        <v>170.70570000000006</v>
      </c>
      <c r="G19" s="732">
        <v>141</v>
      </c>
      <c r="H19" s="732">
        <v>29.705700000000064</v>
      </c>
      <c r="I19" s="733">
        <v>1.2106787234042558</v>
      </c>
      <c r="J19" s="734" t="s">
        <v>1</v>
      </c>
    </row>
    <row r="20" spans="1:10" ht="14.45" customHeight="1" x14ac:dyDescent="0.2">
      <c r="A20" s="730" t="s">
        <v>587</v>
      </c>
      <c r="B20" s="731" t="s">
        <v>579</v>
      </c>
      <c r="C20" s="732">
        <v>0</v>
      </c>
      <c r="D20" s="732">
        <v>0</v>
      </c>
      <c r="E20" s="732"/>
      <c r="F20" s="732">
        <v>67.315799999999996</v>
      </c>
      <c r="G20" s="732">
        <v>23</v>
      </c>
      <c r="H20" s="732">
        <v>44.315799999999996</v>
      </c>
      <c r="I20" s="733">
        <v>2.926773913043478</v>
      </c>
      <c r="J20" s="734" t="s">
        <v>1</v>
      </c>
    </row>
    <row r="21" spans="1:10" ht="14.45" customHeight="1" x14ac:dyDescent="0.2">
      <c r="A21" s="730" t="s">
        <v>587</v>
      </c>
      <c r="B21" s="731" t="s">
        <v>581</v>
      </c>
      <c r="C21" s="732">
        <v>19.82987000000001</v>
      </c>
      <c r="D21" s="732">
        <v>32.710719999999988</v>
      </c>
      <c r="E21" s="732"/>
      <c r="F21" s="732">
        <v>82.026130000000052</v>
      </c>
      <c r="G21" s="732">
        <v>43</v>
      </c>
      <c r="H21" s="732">
        <v>39.026130000000052</v>
      </c>
      <c r="I21" s="733">
        <v>1.9075844186046524</v>
      </c>
      <c r="J21" s="734" t="s">
        <v>1</v>
      </c>
    </row>
    <row r="22" spans="1:10" ht="14.45" customHeight="1" x14ac:dyDescent="0.2">
      <c r="A22" s="730" t="s">
        <v>587</v>
      </c>
      <c r="B22" s="731" t="s">
        <v>582</v>
      </c>
      <c r="C22" s="732">
        <v>0.28523999999999999</v>
      </c>
      <c r="D22" s="732">
        <v>0.13371</v>
      </c>
      <c r="E22" s="732"/>
      <c r="F22" s="732">
        <v>0</v>
      </c>
      <c r="G22" s="732">
        <v>0</v>
      </c>
      <c r="H22" s="732">
        <v>0</v>
      </c>
      <c r="I22" s="733" t="s">
        <v>575</v>
      </c>
      <c r="J22" s="734" t="s">
        <v>1</v>
      </c>
    </row>
    <row r="23" spans="1:10" ht="14.45" customHeight="1" x14ac:dyDescent="0.2">
      <c r="A23" s="730" t="s">
        <v>587</v>
      </c>
      <c r="B23" s="731" t="s">
        <v>584</v>
      </c>
      <c r="C23" s="732">
        <v>19.565999999999999</v>
      </c>
      <c r="D23" s="732">
        <v>15.18388</v>
      </c>
      <c r="E23" s="732"/>
      <c r="F23" s="732">
        <v>12.540739999999998</v>
      </c>
      <c r="G23" s="732">
        <v>19</v>
      </c>
      <c r="H23" s="732">
        <v>-6.4592600000000022</v>
      </c>
      <c r="I23" s="733">
        <v>0.66003894736842095</v>
      </c>
      <c r="J23" s="734" t="s">
        <v>1</v>
      </c>
    </row>
    <row r="24" spans="1:10" ht="14.45" customHeight="1" x14ac:dyDescent="0.2">
      <c r="A24" s="730" t="s">
        <v>587</v>
      </c>
      <c r="B24" s="731" t="s">
        <v>589</v>
      </c>
      <c r="C24" s="732">
        <v>164.96576000000005</v>
      </c>
      <c r="D24" s="732">
        <v>183.18733999999998</v>
      </c>
      <c r="E24" s="732"/>
      <c r="F24" s="732">
        <v>332.58837000000011</v>
      </c>
      <c r="G24" s="732">
        <v>226</v>
      </c>
      <c r="H24" s="732">
        <v>106.58837000000011</v>
      </c>
      <c r="I24" s="733">
        <v>1.4716299557522128</v>
      </c>
      <c r="J24" s="734" t="s">
        <v>590</v>
      </c>
    </row>
    <row r="25" spans="1:10" ht="14.45" customHeight="1" x14ac:dyDescent="0.2">
      <c r="A25" s="730" t="s">
        <v>575</v>
      </c>
      <c r="B25" s="731" t="s">
        <v>575</v>
      </c>
      <c r="C25" s="732" t="s">
        <v>575</v>
      </c>
      <c r="D25" s="732" t="s">
        <v>575</v>
      </c>
      <c r="E25" s="732"/>
      <c r="F25" s="732" t="s">
        <v>575</v>
      </c>
      <c r="G25" s="732" t="s">
        <v>575</v>
      </c>
      <c r="H25" s="732" t="s">
        <v>575</v>
      </c>
      <c r="I25" s="733" t="s">
        <v>575</v>
      </c>
      <c r="J25" s="734" t="s">
        <v>591</v>
      </c>
    </row>
    <row r="26" spans="1:10" ht="14.45" customHeight="1" x14ac:dyDescent="0.2">
      <c r="A26" s="730" t="s">
        <v>592</v>
      </c>
      <c r="B26" s="731" t="s">
        <v>593</v>
      </c>
      <c r="C26" s="732" t="s">
        <v>575</v>
      </c>
      <c r="D26" s="732" t="s">
        <v>575</v>
      </c>
      <c r="E26" s="732"/>
      <c r="F26" s="732" t="s">
        <v>575</v>
      </c>
      <c r="G26" s="732" t="s">
        <v>575</v>
      </c>
      <c r="H26" s="732" t="s">
        <v>575</v>
      </c>
      <c r="I26" s="733" t="s">
        <v>575</v>
      </c>
      <c r="J26" s="734" t="s">
        <v>0</v>
      </c>
    </row>
    <row r="27" spans="1:10" ht="14.45" customHeight="1" x14ac:dyDescent="0.2">
      <c r="A27" s="730" t="s">
        <v>592</v>
      </c>
      <c r="B27" s="731" t="s">
        <v>576</v>
      </c>
      <c r="C27" s="732">
        <v>157.64170000000007</v>
      </c>
      <c r="D27" s="732">
        <v>154.61497</v>
      </c>
      <c r="E27" s="732"/>
      <c r="F27" s="732">
        <v>156.39379000000002</v>
      </c>
      <c r="G27" s="732">
        <v>146</v>
      </c>
      <c r="H27" s="732">
        <v>10.393790000000024</v>
      </c>
      <c r="I27" s="733">
        <v>1.0711903424657536</v>
      </c>
      <c r="J27" s="734" t="s">
        <v>1</v>
      </c>
    </row>
    <row r="28" spans="1:10" ht="14.45" customHeight="1" x14ac:dyDescent="0.2">
      <c r="A28" s="730" t="s">
        <v>592</v>
      </c>
      <c r="B28" s="731" t="s">
        <v>578</v>
      </c>
      <c r="C28" s="732">
        <v>0</v>
      </c>
      <c r="D28" s="732">
        <v>0.39374999999999999</v>
      </c>
      <c r="E28" s="732"/>
      <c r="F28" s="732">
        <v>0</v>
      </c>
      <c r="G28" s="732">
        <v>0</v>
      </c>
      <c r="H28" s="732">
        <v>0</v>
      </c>
      <c r="I28" s="733" t="s">
        <v>575</v>
      </c>
      <c r="J28" s="734" t="s">
        <v>1</v>
      </c>
    </row>
    <row r="29" spans="1:10" ht="14.45" customHeight="1" x14ac:dyDescent="0.2">
      <c r="A29" s="730" t="s">
        <v>592</v>
      </c>
      <c r="B29" s="731" t="s">
        <v>581</v>
      </c>
      <c r="C29" s="732">
        <v>60.857799999999962</v>
      </c>
      <c r="D29" s="732">
        <v>54.606069999999988</v>
      </c>
      <c r="E29" s="732"/>
      <c r="F29" s="732">
        <v>74.41927000000004</v>
      </c>
      <c r="G29" s="732">
        <v>67</v>
      </c>
      <c r="H29" s="732">
        <v>7.41927000000004</v>
      </c>
      <c r="I29" s="733">
        <v>1.110735373134329</v>
      </c>
      <c r="J29" s="734" t="s">
        <v>1</v>
      </c>
    </row>
    <row r="30" spans="1:10" ht="14.45" customHeight="1" x14ac:dyDescent="0.2">
      <c r="A30" s="730" t="s">
        <v>592</v>
      </c>
      <c r="B30" s="731" t="s">
        <v>594</v>
      </c>
      <c r="C30" s="732">
        <v>218.49950000000004</v>
      </c>
      <c r="D30" s="732">
        <v>209.61479</v>
      </c>
      <c r="E30" s="732"/>
      <c r="F30" s="732">
        <v>230.81306000000006</v>
      </c>
      <c r="G30" s="732">
        <v>213</v>
      </c>
      <c r="H30" s="732">
        <v>17.813060000000064</v>
      </c>
      <c r="I30" s="733">
        <v>1.0836293896713618</v>
      </c>
      <c r="J30" s="734" t="s">
        <v>590</v>
      </c>
    </row>
    <row r="31" spans="1:10" ht="14.45" customHeight="1" x14ac:dyDescent="0.2">
      <c r="A31" s="730" t="s">
        <v>575</v>
      </c>
      <c r="B31" s="731" t="s">
        <v>575</v>
      </c>
      <c r="C31" s="732" t="s">
        <v>575</v>
      </c>
      <c r="D31" s="732" t="s">
        <v>575</v>
      </c>
      <c r="E31" s="732"/>
      <c r="F31" s="732" t="s">
        <v>575</v>
      </c>
      <c r="G31" s="732" t="s">
        <v>575</v>
      </c>
      <c r="H31" s="732" t="s">
        <v>575</v>
      </c>
      <c r="I31" s="733" t="s">
        <v>575</v>
      </c>
      <c r="J31" s="734" t="s">
        <v>591</v>
      </c>
    </row>
    <row r="32" spans="1:10" ht="14.45" customHeight="1" x14ac:dyDescent="0.2">
      <c r="A32" s="730" t="s">
        <v>595</v>
      </c>
      <c r="B32" s="731" t="s">
        <v>596</v>
      </c>
      <c r="C32" s="732" t="s">
        <v>575</v>
      </c>
      <c r="D32" s="732" t="s">
        <v>575</v>
      </c>
      <c r="E32" s="732"/>
      <c r="F32" s="732" t="s">
        <v>575</v>
      </c>
      <c r="G32" s="732" t="s">
        <v>575</v>
      </c>
      <c r="H32" s="732" t="s">
        <v>575</v>
      </c>
      <c r="I32" s="733" t="s">
        <v>575</v>
      </c>
      <c r="J32" s="734" t="s">
        <v>0</v>
      </c>
    </row>
    <row r="33" spans="1:10" ht="14.45" customHeight="1" x14ac:dyDescent="0.2">
      <c r="A33" s="730" t="s">
        <v>595</v>
      </c>
      <c r="B33" s="731" t="s">
        <v>576</v>
      </c>
      <c r="C33" s="732">
        <v>1.9715</v>
      </c>
      <c r="D33" s="732">
        <v>94.760379999999984</v>
      </c>
      <c r="E33" s="732"/>
      <c r="F33" s="732">
        <v>147.88614000000001</v>
      </c>
      <c r="G33" s="732">
        <v>126</v>
      </c>
      <c r="H33" s="732">
        <v>21.886140000000012</v>
      </c>
      <c r="I33" s="733">
        <v>1.1736995238095238</v>
      </c>
      <c r="J33" s="734" t="s">
        <v>1</v>
      </c>
    </row>
    <row r="34" spans="1:10" ht="14.45" customHeight="1" x14ac:dyDescent="0.2">
      <c r="A34" s="730" t="s">
        <v>595</v>
      </c>
      <c r="B34" s="731" t="s">
        <v>581</v>
      </c>
      <c r="C34" s="732">
        <v>0</v>
      </c>
      <c r="D34" s="732">
        <v>0</v>
      </c>
      <c r="E34" s="732"/>
      <c r="F34" s="732">
        <v>0</v>
      </c>
      <c r="G34" s="732">
        <v>0</v>
      </c>
      <c r="H34" s="732">
        <v>0</v>
      </c>
      <c r="I34" s="733" t="s">
        <v>575</v>
      </c>
      <c r="J34" s="734" t="s">
        <v>1</v>
      </c>
    </row>
    <row r="35" spans="1:10" ht="14.45" customHeight="1" x14ac:dyDescent="0.2">
      <c r="A35" s="730" t="s">
        <v>595</v>
      </c>
      <c r="B35" s="731" t="s">
        <v>583</v>
      </c>
      <c r="C35" s="732">
        <v>76.642359999999996</v>
      </c>
      <c r="D35" s="732">
        <v>88.98648</v>
      </c>
      <c r="E35" s="732"/>
      <c r="F35" s="732">
        <v>0</v>
      </c>
      <c r="G35" s="732">
        <v>0</v>
      </c>
      <c r="H35" s="732">
        <v>0</v>
      </c>
      <c r="I35" s="733" t="s">
        <v>575</v>
      </c>
      <c r="J35" s="734" t="s">
        <v>1</v>
      </c>
    </row>
    <row r="36" spans="1:10" ht="14.45" customHeight="1" x14ac:dyDescent="0.2">
      <c r="A36" s="730" t="s">
        <v>595</v>
      </c>
      <c r="B36" s="731" t="s">
        <v>597</v>
      </c>
      <c r="C36" s="732">
        <v>78.613860000000003</v>
      </c>
      <c r="D36" s="732">
        <v>183.74685999999997</v>
      </c>
      <c r="E36" s="732"/>
      <c r="F36" s="732">
        <v>147.88614000000001</v>
      </c>
      <c r="G36" s="732">
        <v>126</v>
      </c>
      <c r="H36" s="732">
        <v>21.886140000000012</v>
      </c>
      <c r="I36" s="733">
        <v>1.1736995238095238</v>
      </c>
      <c r="J36" s="734" t="s">
        <v>590</v>
      </c>
    </row>
    <row r="37" spans="1:10" ht="14.45" customHeight="1" x14ac:dyDescent="0.2">
      <c r="A37" s="730" t="s">
        <v>575</v>
      </c>
      <c r="B37" s="731" t="s">
        <v>575</v>
      </c>
      <c r="C37" s="732" t="s">
        <v>575</v>
      </c>
      <c r="D37" s="732" t="s">
        <v>575</v>
      </c>
      <c r="E37" s="732"/>
      <c r="F37" s="732" t="s">
        <v>575</v>
      </c>
      <c r="G37" s="732" t="s">
        <v>575</v>
      </c>
      <c r="H37" s="732" t="s">
        <v>575</v>
      </c>
      <c r="I37" s="733" t="s">
        <v>575</v>
      </c>
      <c r="J37" s="734" t="s">
        <v>591</v>
      </c>
    </row>
    <row r="38" spans="1:10" ht="14.45" customHeight="1" x14ac:dyDescent="0.2">
      <c r="A38" s="730" t="s">
        <v>598</v>
      </c>
      <c r="B38" s="731" t="s">
        <v>599</v>
      </c>
      <c r="C38" s="732" t="s">
        <v>575</v>
      </c>
      <c r="D38" s="732" t="s">
        <v>575</v>
      </c>
      <c r="E38" s="732"/>
      <c r="F38" s="732" t="s">
        <v>575</v>
      </c>
      <c r="G38" s="732" t="s">
        <v>575</v>
      </c>
      <c r="H38" s="732" t="s">
        <v>575</v>
      </c>
      <c r="I38" s="733" t="s">
        <v>575</v>
      </c>
      <c r="J38" s="734" t="s">
        <v>0</v>
      </c>
    </row>
    <row r="39" spans="1:10" ht="14.45" customHeight="1" x14ac:dyDescent="0.2">
      <c r="A39" s="730" t="s">
        <v>598</v>
      </c>
      <c r="B39" s="731" t="s">
        <v>576</v>
      </c>
      <c r="C39" s="732">
        <v>1167.35025</v>
      </c>
      <c r="D39" s="732">
        <v>956.59384</v>
      </c>
      <c r="E39" s="732"/>
      <c r="F39" s="732">
        <v>1092.0003000000008</v>
      </c>
      <c r="G39" s="732">
        <v>1029</v>
      </c>
      <c r="H39" s="732">
        <v>63.000300000000834</v>
      </c>
      <c r="I39" s="733">
        <v>1.0612247813411086</v>
      </c>
      <c r="J39" s="734" t="s">
        <v>1</v>
      </c>
    </row>
    <row r="40" spans="1:10" ht="14.45" customHeight="1" x14ac:dyDescent="0.2">
      <c r="A40" s="730" t="s">
        <v>598</v>
      </c>
      <c r="B40" s="731" t="s">
        <v>577</v>
      </c>
      <c r="C40" s="732">
        <v>183.78711999999996</v>
      </c>
      <c r="D40" s="732">
        <v>66.497380000000007</v>
      </c>
      <c r="E40" s="732"/>
      <c r="F40" s="732">
        <v>90.145909999999986</v>
      </c>
      <c r="G40" s="732">
        <v>87</v>
      </c>
      <c r="H40" s="732">
        <v>3.1459099999999864</v>
      </c>
      <c r="I40" s="733">
        <v>1.0361598850574711</v>
      </c>
      <c r="J40" s="734" t="s">
        <v>1</v>
      </c>
    </row>
    <row r="41" spans="1:10" ht="14.45" customHeight="1" x14ac:dyDescent="0.2">
      <c r="A41" s="730" t="s">
        <v>598</v>
      </c>
      <c r="B41" s="731" t="s">
        <v>578</v>
      </c>
      <c r="C41" s="732">
        <v>101.34038999999999</v>
      </c>
      <c r="D41" s="732">
        <v>70.841599999999985</v>
      </c>
      <c r="E41" s="732"/>
      <c r="F41" s="732">
        <v>71.112409999999983</v>
      </c>
      <c r="G41" s="732">
        <v>93</v>
      </c>
      <c r="H41" s="732">
        <v>-21.887590000000017</v>
      </c>
      <c r="I41" s="733">
        <v>0.7646495698924729</v>
      </c>
      <c r="J41" s="734" t="s">
        <v>1</v>
      </c>
    </row>
    <row r="42" spans="1:10" ht="14.45" customHeight="1" x14ac:dyDescent="0.2">
      <c r="A42" s="730" t="s">
        <v>598</v>
      </c>
      <c r="B42" s="731" t="s">
        <v>579</v>
      </c>
      <c r="C42" s="732">
        <v>368.17856</v>
      </c>
      <c r="D42" s="732">
        <v>456.37239999999991</v>
      </c>
      <c r="E42" s="732"/>
      <c r="F42" s="732">
        <v>506.79713999999979</v>
      </c>
      <c r="G42" s="732">
        <v>504</v>
      </c>
      <c r="H42" s="732">
        <v>2.7971399999997857</v>
      </c>
      <c r="I42" s="733">
        <v>1.0055498809523806</v>
      </c>
      <c r="J42" s="734" t="s">
        <v>1</v>
      </c>
    </row>
    <row r="43" spans="1:10" ht="14.45" customHeight="1" x14ac:dyDescent="0.2">
      <c r="A43" s="730" t="s">
        <v>598</v>
      </c>
      <c r="B43" s="731" t="s">
        <v>581</v>
      </c>
      <c r="C43" s="732">
        <v>239.26508999999996</v>
      </c>
      <c r="D43" s="732">
        <v>145.45811000000006</v>
      </c>
      <c r="E43" s="732"/>
      <c r="F43" s="732">
        <v>184.08368000000004</v>
      </c>
      <c r="G43" s="732">
        <v>176</v>
      </c>
      <c r="H43" s="732">
        <v>8.0836800000000437</v>
      </c>
      <c r="I43" s="733">
        <v>1.0459300000000002</v>
      </c>
      <c r="J43" s="734" t="s">
        <v>1</v>
      </c>
    </row>
    <row r="44" spans="1:10" ht="14.45" customHeight="1" x14ac:dyDescent="0.2">
      <c r="A44" s="730" t="s">
        <v>598</v>
      </c>
      <c r="B44" s="731" t="s">
        <v>582</v>
      </c>
      <c r="C44" s="732">
        <v>27.70956</v>
      </c>
      <c r="D44" s="732">
        <v>9.2645500000000016</v>
      </c>
      <c r="E44" s="732"/>
      <c r="F44" s="732">
        <v>7.2775699999999999</v>
      </c>
      <c r="G44" s="732">
        <v>13</v>
      </c>
      <c r="H44" s="732">
        <v>-5.7224300000000001</v>
      </c>
      <c r="I44" s="733">
        <v>0.55981307692307691</v>
      </c>
      <c r="J44" s="734" t="s">
        <v>1</v>
      </c>
    </row>
    <row r="45" spans="1:10" ht="14.45" customHeight="1" x14ac:dyDescent="0.2">
      <c r="A45" s="730" t="s">
        <v>598</v>
      </c>
      <c r="B45" s="731" t="s">
        <v>584</v>
      </c>
      <c r="C45" s="732">
        <v>73.49396999999999</v>
      </c>
      <c r="D45" s="732">
        <v>49.687759999999997</v>
      </c>
      <c r="E45" s="732"/>
      <c r="F45" s="732">
        <v>45.71707</v>
      </c>
      <c r="G45" s="732">
        <v>65</v>
      </c>
      <c r="H45" s="732">
        <v>-19.28293</v>
      </c>
      <c r="I45" s="733">
        <v>0.7033395384615384</v>
      </c>
      <c r="J45" s="734" t="s">
        <v>1</v>
      </c>
    </row>
    <row r="46" spans="1:10" ht="14.45" customHeight="1" x14ac:dyDescent="0.2">
      <c r="A46" s="730" t="s">
        <v>598</v>
      </c>
      <c r="B46" s="731" t="s">
        <v>600</v>
      </c>
      <c r="C46" s="732">
        <v>2161.1249399999997</v>
      </c>
      <c r="D46" s="732">
        <v>1754.7156400000001</v>
      </c>
      <c r="E46" s="732"/>
      <c r="F46" s="732">
        <v>1997.1340800000005</v>
      </c>
      <c r="G46" s="732">
        <v>1966</v>
      </c>
      <c r="H46" s="732">
        <v>31.134080000000495</v>
      </c>
      <c r="I46" s="733">
        <v>1.0158362563580878</v>
      </c>
      <c r="J46" s="734" t="s">
        <v>590</v>
      </c>
    </row>
    <row r="47" spans="1:10" ht="14.45" customHeight="1" x14ac:dyDescent="0.2">
      <c r="A47" s="730" t="s">
        <v>575</v>
      </c>
      <c r="B47" s="731" t="s">
        <v>575</v>
      </c>
      <c r="C47" s="732" t="s">
        <v>575</v>
      </c>
      <c r="D47" s="732" t="s">
        <v>575</v>
      </c>
      <c r="E47" s="732"/>
      <c r="F47" s="732" t="s">
        <v>575</v>
      </c>
      <c r="G47" s="732" t="s">
        <v>575</v>
      </c>
      <c r="H47" s="732" t="s">
        <v>575</v>
      </c>
      <c r="I47" s="733" t="s">
        <v>575</v>
      </c>
      <c r="J47" s="734" t="s">
        <v>591</v>
      </c>
    </row>
    <row r="48" spans="1:10" ht="14.45" customHeight="1" x14ac:dyDescent="0.2">
      <c r="A48" s="730" t="s">
        <v>601</v>
      </c>
      <c r="B48" s="731" t="s">
        <v>602</v>
      </c>
      <c r="C48" s="732" t="s">
        <v>575</v>
      </c>
      <c r="D48" s="732" t="s">
        <v>575</v>
      </c>
      <c r="E48" s="732"/>
      <c r="F48" s="732" t="s">
        <v>575</v>
      </c>
      <c r="G48" s="732" t="s">
        <v>575</v>
      </c>
      <c r="H48" s="732" t="s">
        <v>575</v>
      </c>
      <c r="I48" s="733" t="s">
        <v>575</v>
      </c>
      <c r="J48" s="734" t="s">
        <v>0</v>
      </c>
    </row>
    <row r="49" spans="1:10" ht="14.45" customHeight="1" x14ac:dyDescent="0.2">
      <c r="A49" s="730" t="s">
        <v>601</v>
      </c>
      <c r="B49" s="731" t="s">
        <v>576</v>
      </c>
      <c r="C49" s="732">
        <v>1565.5214500000002</v>
      </c>
      <c r="D49" s="732">
        <v>1120.6281799999992</v>
      </c>
      <c r="E49" s="732"/>
      <c r="F49" s="732">
        <v>1162.3615500000005</v>
      </c>
      <c r="G49" s="732">
        <v>1171</v>
      </c>
      <c r="H49" s="732">
        <v>-8.6384499999994659</v>
      </c>
      <c r="I49" s="733">
        <v>0.9926230145175069</v>
      </c>
      <c r="J49" s="734" t="s">
        <v>1</v>
      </c>
    </row>
    <row r="50" spans="1:10" ht="14.45" customHeight="1" x14ac:dyDescent="0.2">
      <c r="A50" s="730" t="s">
        <v>601</v>
      </c>
      <c r="B50" s="731" t="s">
        <v>580</v>
      </c>
      <c r="C50" s="732">
        <v>0</v>
      </c>
      <c r="D50" s="732">
        <v>710.57658000000004</v>
      </c>
      <c r="E50" s="732"/>
      <c r="F50" s="732">
        <v>886.08250999999996</v>
      </c>
      <c r="G50" s="732">
        <v>807</v>
      </c>
      <c r="H50" s="732">
        <v>79.082509999999957</v>
      </c>
      <c r="I50" s="733">
        <v>1.0979956753407683</v>
      </c>
      <c r="J50" s="734" t="s">
        <v>1</v>
      </c>
    </row>
    <row r="51" spans="1:10" ht="14.45" customHeight="1" x14ac:dyDescent="0.2">
      <c r="A51" s="730" t="s">
        <v>601</v>
      </c>
      <c r="B51" s="731" t="s">
        <v>581</v>
      </c>
      <c r="C51" s="732">
        <v>0.66106999999999994</v>
      </c>
      <c r="D51" s="732">
        <v>1.3004700000000002</v>
      </c>
      <c r="E51" s="732"/>
      <c r="F51" s="732">
        <v>1.3182199999999997</v>
      </c>
      <c r="G51" s="732">
        <v>2</v>
      </c>
      <c r="H51" s="732">
        <v>-0.68178000000000027</v>
      </c>
      <c r="I51" s="733">
        <v>0.65910999999999986</v>
      </c>
      <c r="J51" s="734" t="s">
        <v>1</v>
      </c>
    </row>
    <row r="52" spans="1:10" ht="14.45" customHeight="1" x14ac:dyDescent="0.2">
      <c r="A52" s="730" t="s">
        <v>601</v>
      </c>
      <c r="B52" s="731" t="s">
        <v>584</v>
      </c>
      <c r="C52" s="732">
        <v>84.86048000000001</v>
      </c>
      <c r="D52" s="732">
        <v>66.481639999999999</v>
      </c>
      <c r="E52" s="732"/>
      <c r="F52" s="732">
        <v>53.319689999999994</v>
      </c>
      <c r="G52" s="732">
        <v>89</v>
      </c>
      <c r="H52" s="732">
        <v>-35.680310000000006</v>
      </c>
      <c r="I52" s="733">
        <v>0.59909764044943814</v>
      </c>
      <c r="J52" s="734" t="s">
        <v>1</v>
      </c>
    </row>
    <row r="53" spans="1:10" ht="14.45" customHeight="1" x14ac:dyDescent="0.2">
      <c r="A53" s="730" t="s">
        <v>601</v>
      </c>
      <c r="B53" s="731" t="s">
        <v>603</v>
      </c>
      <c r="C53" s="732">
        <v>1651.0430000000003</v>
      </c>
      <c r="D53" s="732">
        <v>1898.986869999999</v>
      </c>
      <c r="E53" s="732"/>
      <c r="F53" s="732">
        <v>2103.0819700000006</v>
      </c>
      <c r="G53" s="732">
        <v>2069</v>
      </c>
      <c r="H53" s="732">
        <v>34.081970000000638</v>
      </c>
      <c r="I53" s="733">
        <v>1.0164726776220399</v>
      </c>
      <c r="J53" s="734" t="s">
        <v>590</v>
      </c>
    </row>
    <row r="54" spans="1:10" ht="14.45" customHeight="1" x14ac:dyDescent="0.2">
      <c r="A54" s="730" t="s">
        <v>575</v>
      </c>
      <c r="B54" s="731" t="s">
        <v>575</v>
      </c>
      <c r="C54" s="732" t="s">
        <v>575</v>
      </c>
      <c r="D54" s="732" t="s">
        <v>575</v>
      </c>
      <c r="E54" s="732"/>
      <c r="F54" s="732" t="s">
        <v>575</v>
      </c>
      <c r="G54" s="732" t="s">
        <v>575</v>
      </c>
      <c r="H54" s="732" t="s">
        <v>575</v>
      </c>
      <c r="I54" s="733" t="s">
        <v>575</v>
      </c>
      <c r="J54" s="734" t="s">
        <v>591</v>
      </c>
    </row>
    <row r="55" spans="1:10" ht="14.45" customHeight="1" x14ac:dyDescent="0.2">
      <c r="A55" s="730" t="s">
        <v>573</v>
      </c>
      <c r="B55" s="731" t="s">
        <v>585</v>
      </c>
      <c r="C55" s="732">
        <v>4274.2470600000006</v>
      </c>
      <c r="D55" s="732">
        <v>4230.2514999999994</v>
      </c>
      <c r="E55" s="732"/>
      <c r="F55" s="732">
        <v>4811.5036200000022</v>
      </c>
      <c r="G55" s="732">
        <v>4600</v>
      </c>
      <c r="H55" s="732">
        <v>211.50362000000223</v>
      </c>
      <c r="I55" s="733">
        <v>1.0459790478260875</v>
      </c>
      <c r="J55" s="734" t="s">
        <v>586</v>
      </c>
    </row>
  </sheetData>
  <mergeCells count="3">
    <mergeCell ref="F3:I3"/>
    <mergeCell ref="C4:D4"/>
    <mergeCell ref="A1:I1"/>
  </mergeCells>
  <conditionalFormatting sqref="F16 F56:F65537">
    <cfRule type="cellIs" dxfId="74" priority="18" stopIfTrue="1" operator="greaterThan">
      <formula>1</formula>
    </cfRule>
  </conditionalFormatting>
  <conditionalFormatting sqref="H5:H15">
    <cfRule type="expression" dxfId="73" priority="14">
      <formula>$H5&gt;0</formula>
    </cfRule>
  </conditionalFormatting>
  <conditionalFormatting sqref="I5:I15">
    <cfRule type="expression" dxfId="72" priority="15">
      <formula>$I5&gt;1</formula>
    </cfRule>
  </conditionalFormatting>
  <conditionalFormatting sqref="B5:B15">
    <cfRule type="expression" dxfId="71" priority="11">
      <formula>OR($J5="NS",$J5="SumaNS",$J5="Účet")</formula>
    </cfRule>
  </conditionalFormatting>
  <conditionalFormatting sqref="B5:D15 F5:I15">
    <cfRule type="expression" dxfId="70" priority="17">
      <formula>AND($J5&lt;&gt;"",$J5&lt;&gt;"mezeraKL")</formula>
    </cfRule>
  </conditionalFormatting>
  <conditionalFormatting sqref="B5:D15 F5:I15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8" priority="13">
      <formula>OR($J5="SumaNS",$J5="NS")</formula>
    </cfRule>
  </conditionalFormatting>
  <conditionalFormatting sqref="A5:A15">
    <cfRule type="expression" dxfId="67" priority="9">
      <formula>AND($J5&lt;&gt;"mezeraKL",$J5&lt;&gt;"")</formula>
    </cfRule>
  </conditionalFormatting>
  <conditionalFormatting sqref="A5:A15">
    <cfRule type="expression" dxfId="66" priority="10">
      <formula>AND($J5&lt;&gt;"",$J5&lt;&gt;"mezeraKL")</formula>
    </cfRule>
  </conditionalFormatting>
  <conditionalFormatting sqref="H17:H55">
    <cfRule type="expression" dxfId="65" priority="5">
      <formula>$H17&gt;0</formula>
    </cfRule>
  </conditionalFormatting>
  <conditionalFormatting sqref="A17:A55">
    <cfRule type="expression" dxfId="64" priority="2">
      <formula>AND($J17&lt;&gt;"mezeraKL",$J17&lt;&gt;"")</formula>
    </cfRule>
  </conditionalFormatting>
  <conditionalFormatting sqref="I17:I55">
    <cfRule type="expression" dxfId="63" priority="6">
      <formula>$I17&gt;1</formula>
    </cfRule>
  </conditionalFormatting>
  <conditionalFormatting sqref="B17:B55">
    <cfRule type="expression" dxfId="62" priority="1">
      <formula>OR($J17="NS",$J17="SumaNS",$J17="Účet")</formula>
    </cfRule>
  </conditionalFormatting>
  <conditionalFormatting sqref="A17:D55 F17:I55">
    <cfRule type="expression" dxfId="61" priority="8">
      <formula>AND($J17&lt;&gt;"",$J17&lt;&gt;"mezeraKL")</formula>
    </cfRule>
  </conditionalFormatting>
  <conditionalFormatting sqref="B17:D55 F17:I55">
    <cfRule type="expression" dxfId="60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59" priority="4">
      <formula>OR($J17="SumaNS",$J17="NS")</formula>
    </cfRule>
  </conditionalFormatting>
  <hyperlinks>
    <hyperlink ref="A2" location="Obsah!A1" display="Zpět na Obsah  KL 01  1.-4.měsíc" xr:uid="{644CC3C8-4A12-453D-A4A8-F480115204B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312.71538968556644</v>
      </c>
      <c r="M3" s="203">
        <f>SUBTOTAL(9,M5:M1048576)</f>
        <v>16780.599999999999</v>
      </c>
      <c r="N3" s="204">
        <f>SUBTOTAL(9,N5:N1048576)</f>
        <v>5247551.8681576159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198</v>
      </c>
    </row>
    <row r="5" spans="1:14" ht="14.45" customHeight="1" x14ac:dyDescent="0.2">
      <c r="A5" s="741" t="s">
        <v>573</v>
      </c>
      <c r="B5" s="742" t="s">
        <v>574</v>
      </c>
      <c r="C5" s="743" t="s">
        <v>587</v>
      </c>
      <c r="D5" s="744" t="s">
        <v>588</v>
      </c>
      <c r="E5" s="745">
        <v>50113001</v>
      </c>
      <c r="F5" s="744" t="s">
        <v>604</v>
      </c>
      <c r="G5" s="743" t="s">
        <v>605</v>
      </c>
      <c r="H5" s="743">
        <v>100362</v>
      </c>
      <c r="I5" s="743">
        <v>362</v>
      </c>
      <c r="J5" s="743" t="s">
        <v>606</v>
      </c>
      <c r="K5" s="743" t="s">
        <v>607</v>
      </c>
      <c r="L5" s="746">
        <v>72.667500000000004</v>
      </c>
      <c r="M5" s="746">
        <v>4</v>
      </c>
      <c r="N5" s="747">
        <v>290.67</v>
      </c>
    </row>
    <row r="6" spans="1:14" ht="14.45" customHeight="1" x14ac:dyDescent="0.2">
      <c r="A6" s="748" t="s">
        <v>573</v>
      </c>
      <c r="B6" s="749" t="s">
        <v>574</v>
      </c>
      <c r="C6" s="750" t="s">
        <v>587</v>
      </c>
      <c r="D6" s="751" t="s">
        <v>588</v>
      </c>
      <c r="E6" s="752">
        <v>50113001</v>
      </c>
      <c r="F6" s="751" t="s">
        <v>604</v>
      </c>
      <c r="G6" s="750" t="s">
        <v>605</v>
      </c>
      <c r="H6" s="750">
        <v>845008</v>
      </c>
      <c r="I6" s="750">
        <v>107806</v>
      </c>
      <c r="J6" s="750" t="s">
        <v>608</v>
      </c>
      <c r="K6" s="750" t="s">
        <v>609</v>
      </c>
      <c r="L6" s="753">
        <v>66.16153846153847</v>
      </c>
      <c r="M6" s="753">
        <v>26</v>
      </c>
      <c r="N6" s="754">
        <v>1720.2000000000003</v>
      </c>
    </row>
    <row r="7" spans="1:14" ht="14.45" customHeight="1" x14ac:dyDescent="0.2">
      <c r="A7" s="748" t="s">
        <v>573</v>
      </c>
      <c r="B7" s="749" t="s">
        <v>574</v>
      </c>
      <c r="C7" s="750" t="s">
        <v>587</v>
      </c>
      <c r="D7" s="751" t="s">
        <v>588</v>
      </c>
      <c r="E7" s="752">
        <v>50113001</v>
      </c>
      <c r="F7" s="751" t="s">
        <v>604</v>
      </c>
      <c r="G7" s="750" t="s">
        <v>605</v>
      </c>
      <c r="H7" s="750">
        <v>153200</v>
      </c>
      <c r="I7" s="750">
        <v>53200</v>
      </c>
      <c r="J7" s="750" t="s">
        <v>610</v>
      </c>
      <c r="K7" s="750" t="s">
        <v>611</v>
      </c>
      <c r="L7" s="753">
        <v>52.360000000000021</v>
      </c>
      <c r="M7" s="753">
        <v>1</v>
      </c>
      <c r="N7" s="754">
        <v>52.360000000000021</v>
      </c>
    </row>
    <row r="8" spans="1:14" ht="14.45" customHeight="1" x14ac:dyDescent="0.2">
      <c r="A8" s="748" t="s">
        <v>573</v>
      </c>
      <c r="B8" s="749" t="s">
        <v>574</v>
      </c>
      <c r="C8" s="750" t="s">
        <v>587</v>
      </c>
      <c r="D8" s="751" t="s">
        <v>588</v>
      </c>
      <c r="E8" s="752">
        <v>50113001</v>
      </c>
      <c r="F8" s="751" t="s">
        <v>604</v>
      </c>
      <c r="G8" s="750" t="s">
        <v>605</v>
      </c>
      <c r="H8" s="750">
        <v>167547</v>
      </c>
      <c r="I8" s="750">
        <v>67547</v>
      </c>
      <c r="J8" s="750" t="s">
        <v>612</v>
      </c>
      <c r="K8" s="750" t="s">
        <v>613</v>
      </c>
      <c r="L8" s="753">
        <v>47.11999999999999</v>
      </c>
      <c r="M8" s="753">
        <v>5</v>
      </c>
      <c r="N8" s="754">
        <v>235.59999999999997</v>
      </c>
    </row>
    <row r="9" spans="1:14" ht="14.45" customHeight="1" x14ac:dyDescent="0.2">
      <c r="A9" s="748" t="s">
        <v>573</v>
      </c>
      <c r="B9" s="749" t="s">
        <v>574</v>
      </c>
      <c r="C9" s="750" t="s">
        <v>587</v>
      </c>
      <c r="D9" s="751" t="s">
        <v>588</v>
      </c>
      <c r="E9" s="752">
        <v>50113001</v>
      </c>
      <c r="F9" s="751" t="s">
        <v>604</v>
      </c>
      <c r="G9" s="750" t="s">
        <v>614</v>
      </c>
      <c r="H9" s="750">
        <v>127260</v>
      </c>
      <c r="I9" s="750">
        <v>127260</v>
      </c>
      <c r="J9" s="750" t="s">
        <v>615</v>
      </c>
      <c r="K9" s="750" t="s">
        <v>616</v>
      </c>
      <c r="L9" s="753">
        <v>16.200000000000003</v>
      </c>
      <c r="M9" s="753">
        <v>1</v>
      </c>
      <c r="N9" s="754">
        <v>16.200000000000003</v>
      </c>
    </row>
    <row r="10" spans="1:14" ht="14.45" customHeight="1" x14ac:dyDescent="0.2">
      <c r="A10" s="748" t="s">
        <v>573</v>
      </c>
      <c r="B10" s="749" t="s">
        <v>574</v>
      </c>
      <c r="C10" s="750" t="s">
        <v>587</v>
      </c>
      <c r="D10" s="751" t="s">
        <v>588</v>
      </c>
      <c r="E10" s="752">
        <v>50113001</v>
      </c>
      <c r="F10" s="751" t="s">
        <v>604</v>
      </c>
      <c r="G10" s="750" t="s">
        <v>605</v>
      </c>
      <c r="H10" s="750">
        <v>207931</v>
      </c>
      <c r="I10" s="750">
        <v>207931</v>
      </c>
      <c r="J10" s="750" t="s">
        <v>617</v>
      </c>
      <c r="K10" s="750" t="s">
        <v>618</v>
      </c>
      <c r="L10" s="753">
        <v>26.880000000000003</v>
      </c>
      <c r="M10" s="753">
        <v>1</v>
      </c>
      <c r="N10" s="754">
        <v>26.880000000000003</v>
      </c>
    </row>
    <row r="11" spans="1:14" ht="14.45" customHeight="1" x14ac:dyDescent="0.2">
      <c r="A11" s="748" t="s">
        <v>573</v>
      </c>
      <c r="B11" s="749" t="s">
        <v>574</v>
      </c>
      <c r="C11" s="750" t="s">
        <v>587</v>
      </c>
      <c r="D11" s="751" t="s">
        <v>588</v>
      </c>
      <c r="E11" s="752">
        <v>50113001</v>
      </c>
      <c r="F11" s="751" t="s">
        <v>604</v>
      </c>
      <c r="G11" s="750" t="s">
        <v>605</v>
      </c>
      <c r="H11" s="750">
        <v>847713</v>
      </c>
      <c r="I11" s="750">
        <v>125526</v>
      </c>
      <c r="J11" s="750" t="s">
        <v>619</v>
      </c>
      <c r="K11" s="750" t="s">
        <v>620</v>
      </c>
      <c r="L11" s="753">
        <v>112.83999999999999</v>
      </c>
      <c r="M11" s="753">
        <v>2</v>
      </c>
      <c r="N11" s="754">
        <v>225.67999999999998</v>
      </c>
    </row>
    <row r="12" spans="1:14" ht="14.45" customHeight="1" x14ac:dyDescent="0.2">
      <c r="A12" s="748" t="s">
        <v>573</v>
      </c>
      <c r="B12" s="749" t="s">
        <v>574</v>
      </c>
      <c r="C12" s="750" t="s">
        <v>587</v>
      </c>
      <c r="D12" s="751" t="s">
        <v>588</v>
      </c>
      <c r="E12" s="752">
        <v>50113001</v>
      </c>
      <c r="F12" s="751" t="s">
        <v>604</v>
      </c>
      <c r="G12" s="750" t="s">
        <v>605</v>
      </c>
      <c r="H12" s="750">
        <v>208456</v>
      </c>
      <c r="I12" s="750">
        <v>208456</v>
      </c>
      <c r="J12" s="750" t="s">
        <v>621</v>
      </c>
      <c r="K12" s="750" t="s">
        <v>622</v>
      </c>
      <c r="L12" s="753">
        <v>738.54</v>
      </c>
      <c r="M12" s="753">
        <v>0.05</v>
      </c>
      <c r="N12" s="754">
        <v>36.927</v>
      </c>
    </row>
    <row r="13" spans="1:14" ht="14.45" customHeight="1" x14ac:dyDescent="0.2">
      <c r="A13" s="748" t="s">
        <v>573</v>
      </c>
      <c r="B13" s="749" t="s">
        <v>574</v>
      </c>
      <c r="C13" s="750" t="s">
        <v>587</v>
      </c>
      <c r="D13" s="751" t="s">
        <v>588</v>
      </c>
      <c r="E13" s="752">
        <v>50113001</v>
      </c>
      <c r="F13" s="751" t="s">
        <v>604</v>
      </c>
      <c r="G13" s="750" t="s">
        <v>605</v>
      </c>
      <c r="H13" s="750">
        <v>173389</v>
      </c>
      <c r="I13" s="750">
        <v>173389</v>
      </c>
      <c r="J13" s="750" t="s">
        <v>623</v>
      </c>
      <c r="K13" s="750" t="s">
        <v>624</v>
      </c>
      <c r="L13" s="753">
        <v>753.28</v>
      </c>
      <c r="M13" s="753">
        <v>2.5</v>
      </c>
      <c r="N13" s="754">
        <v>1883.1999999999998</v>
      </c>
    </row>
    <row r="14" spans="1:14" ht="14.45" customHeight="1" x14ac:dyDescent="0.2">
      <c r="A14" s="748" t="s">
        <v>573</v>
      </c>
      <c r="B14" s="749" t="s">
        <v>574</v>
      </c>
      <c r="C14" s="750" t="s">
        <v>587</v>
      </c>
      <c r="D14" s="751" t="s">
        <v>588</v>
      </c>
      <c r="E14" s="752">
        <v>50113001</v>
      </c>
      <c r="F14" s="751" t="s">
        <v>604</v>
      </c>
      <c r="G14" s="750" t="s">
        <v>605</v>
      </c>
      <c r="H14" s="750">
        <v>100392</v>
      </c>
      <c r="I14" s="750">
        <v>392</v>
      </c>
      <c r="J14" s="750" t="s">
        <v>625</v>
      </c>
      <c r="K14" s="750" t="s">
        <v>626</v>
      </c>
      <c r="L14" s="753">
        <v>57.590000000000011</v>
      </c>
      <c r="M14" s="753">
        <v>1</v>
      </c>
      <c r="N14" s="754">
        <v>57.590000000000011</v>
      </c>
    </row>
    <row r="15" spans="1:14" ht="14.45" customHeight="1" x14ac:dyDescent="0.2">
      <c r="A15" s="748" t="s">
        <v>573</v>
      </c>
      <c r="B15" s="749" t="s">
        <v>574</v>
      </c>
      <c r="C15" s="750" t="s">
        <v>587</v>
      </c>
      <c r="D15" s="751" t="s">
        <v>588</v>
      </c>
      <c r="E15" s="752">
        <v>50113001</v>
      </c>
      <c r="F15" s="751" t="s">
        <v>604</v>
      </c>
      <c r="G15" s="750" t="s">
        <v>605</v>
      </c>
      <c r="H15" s="750">
        <v>112892</v>
      </c>
      <c r="I15" s="750">
        <v>12892</v>
      </c>
      <c r="J15" s="750" t="s">
        <v>627</v>
      </c>
      <c r="K15" s="750" t="s">
        <v>628</v>
      </c>
      <c r="L15" s="753">
        <v>104.31333333333333</v>
      </c>
      <c r="M15" s="753">
        <v>3</v>
      </c>
      <c r="N15" s="754">
        <v>312.94</v>
      </c>
    </row>
    <row r="16" spans="1:14" ht="14.45" customHeight="1" x14ac:dyDescent="0.2">
      <c r="A16" s="748" t="s">
        <v>573</v>
      </c>
      <c r="B16" s="749" t="s">
        <v>574</v>
      </c>
      <c r="C16" s="750" t="s">
        <v>587</v>
      </c>
      <c r="D16" s="751" t="s">
        <v>588</v>
      </c>
      <c r="E16" s="752">
        <v>50113001</v>
      </c>
      <c r="F16" s="751" t="s">
        <v>604</v>
      </c>
      <c r="G16" s="750" t="s">
        <v>605</v>
      </c>
      <c r="H16" s="750">
        <v>112891</v>
      </c>
      <c r="I16" s="750">
        <v>12891</v>
      </c>
      <c r="J16" s="750" t="s">
        <v>627</v>
      </c>
      <c r="K16" s="750" t="s">
        <v>629</v>
      </c>
      <c r="L16" s="753">
        <v>58.290000000000013</v>
      </c>
      <c r="M16" s="753">
        <v>2</v>
      </c>
      <c r="N16" s="754">
        <v>116.58000000000003</v>
      </c>
    </row>
    <row r="17" spans="1:14" ht="14.45" customHeight="1" x14ac:dyDescent="0.2">
      <c r="A17" s="748" t="s">
        <v>573</v>
      </c>
      <c r="B17" s="749" t="s">
        <v>574</v>
      </c>
      <c r="C17" s="750" t="s">
        <v>587</v>
      </c>
      <c r="D17" s="751" t="s">
        <v>588</v>
      </c>
      <c r="E17" s="752">
        <v>50113001</v>
      </c>
      <c r="F17" s="751" t="s">
        <v>604</v>
      </c>
      <c r="G17" s="750" t="s">
        <v>605</v>
      </c>
      <c r="H17" s="750">
        <v>993603</v>
      </c>
      <c r="I17" s="750">
        <v>0</v>
      </c>
      <c r="J17" s="750" t="s">
        <v>630</v>
      </c>
      <c r="K17" s="750" t="s">
        <v>575</v>
      </c>
      <c r="L17" s="753">
        <v>178.37599603521042</v>
      </c>
      <c r="M17" s="753">
        <v>5</v>
      </c>
      <c r="N17" s="754">
        <v>891.87998017605207</v>
      </c>
    </row>
    <row r="18" spans="1:14" ht="14.45" customHeight="1" x14ac:dyDescent="0.2">
      <c r="A18" s="748" t="s">
        <v>573</v>
      </c>
      <c r="B18" s="749" t="s">
        <v>574</v>
      </c>
      <c r="C18" s="750" t="s">
        <v>587</v>
      </c>
      <c r="D18" s="751" t="s">
        <v>588</v>
      </c>
      <c r="E18" s="752">
        <v>50113001</v>
      </c>
      <c r="F18" s="751" t="s">
        <v>604</v>
      </c>
      <c r="G18" s="750" t="s">
        <v>605</v>
      </c>
      <c r="H18" s="750">
        <v>196620</v>
      </c>
      <c r="I18" s="750">
        <v>96620</v>
      </c>
      <c r="J18" s="750" t="s">
        <v>631</v>
      </c>
      <c r="K18" s="750" t="s">
        <v>632</v>
      </c>
      <c r="L18" s="753">
        <v>185.82</v>
      </c>
      <c r="M18" s="753">
        <v>2</v>
      </c>
      <c r="N18" s="754">
        <v>371.64</v>
      </c>
    </row>
    <row r="19" spans="1:14" ht="14.45" customHeight="1" x14ac:dyDescent="0.2">
      <c r="A19" s="748" t="s">
        <v>573</v>
      </c>
      <c r="B19" s="749" t="s">
        <v>574</v>
      </c>
      <c r="C19" s="750" t="s">
        <v>587</v>
      </c>
      <c r="D19" s="751" t="s">
        <v>588</v>
      </c>
      <c r="E19" s="752">
        <v>50113001</v>
      </c>
      <c r="F19" s="751" t="s">
        <v>604</v>
      </c>
      <c r="G19" s="750" t="s">
        <v>605</v>
      </c>
      <c r="H19" s="750">
        <v>203954</v>
      </c>
      <c r="I19" s="750">
        <v>203954</v>
      </c>
      <c r="J19" s="750" t="s">
        <v>633</v>
      </c>
      <c r="K19" s="750" t="s">
        <v>634</v>
      </c>
      <c r="L19" s="753">
        <v>92.37</v>
      </c>
      <c r="M19" s="753">
        <v>6</v>
      </c>
      <c r="N19" s="754">
        <v>554.22</v>
      </c>
    </row>
    <row r="20" spans="1:14" ht="14.45" customHeight="1" x14ac:dyDescent="0.2">
      <c r="A20" s="748" t="s">
        <v>573</v>
      </c>
      <c r="B20" s="749" t="s">
        <v>574</v>
      </c>
      <c r="C20" s="750" t="s">
        <v>587</v>
      </c>
      <c r="D20" s="751" t="s">
        <v>588</v>
      </c>
      <c r="E20" s="752">
        <v>50113001</v>
      </c>
      <c r="F20" s="751" t="s">
        <v>604</v>
      </c>
      <c r="G20" s="750" t="s">
        <v>575</v>
      </c>
      <c r="H20" s="750">
        <v>158692</v>
      </c>
      <c r="I20" s="750">
        <v>158692</v>
      </c>
      <c r="J20" s="750" t="s">
        <v>635</v>
      </c>
      <c r="K20" s="750" t="s">
        <v>636</v>
      </c>
      <c r="L20" s="753">
        <v>26.149999999999995</v>
      </c>
      <c r="M20" s="753">
        <v>1</v>
      </c>
      <c r="N20" s="754">
        <v>26.149999999999995</v>
      </c>
    </row>
    <row r="21" spans="1:14" ht="14.45" customHeight="1" x14ac:dyDescent="0.2">
      <c r="A21" s="748" t="s">
        <v>573</v>
      </c>
      <c r="B21" s="749" t="s">
        <v>574</v>
      </c>
      <c r="C21" s="750" t="s">
        <v>587</v>
      </c>
      <c r="D21" s="751" t="s">
        <v>588</v>
      </c>
      <c r="E21" s="752">
        <v>50113001</v>
      </c>
      <c r="F21" s="751" t="s">
        <v>604</v>
      </c>
      <c r="G21" s="750" t="s">
        <v>605</v>
      </c>
      <c r="H21" s="750">
        <v>185625</v>
      </c>
      <c r="I21" s="750">
        <v>185625</v>
      </c>
      <c r="J21" s="750" t="s">
        <v>637</v>
      </c>
      <c r="K21" s="750" t="s">
        <v>638</v>
      </c>
      <c r="L21" s="753">
        <v>51.37</v>
      </c>
      <c r="M21" s="753">
        <v>3</v>
      </c>
      <c r="N21" s="754">
        <v>154.10999999999999</v>
      </c>
    </row>
    <row r="22" spans="1:14" ht="14.45" customHeight="1" x14ac:dyDescent="0.2">
      <c r="A22" s="748" t="s">
        <v>573</v>
      </c>
      <c r="B22" s="749" t="s">
        <v>574</v>
      </c>
      <c r="C22" s="750" t="s">
        <v>587</v>
      </c>
      <c r="D22" s="751" t="s">
        <v>588</v>
      </c>
      <c r="E22" s="752">
        <v>50113001</v>
      </c>
      <c r="F22" s="751" t="s">
        <v>604</v>
      </c>
      <c r="G22" s="750" t="s">
        <v>605</v>
      </c>
      <c r="H22" s="750">
        <v>100409</v>
      </c>
      <c r="I22" s="750">
        <v>409</v>
      </c>
      <c r="J22" s="750" t="s">
        <v>639</v>
      </c>
      <c r="K22" s="750" t="s">
        <v>640</v>
      </c>
      <c r="L22" s="753">
        <v>79.75</v>
      </c>
      <c r="M22" s="753">
        <v>1</v>
      </c>
      <c r="N22" s="754">
        <v>79.75</v>
      </c>
    </row>
    <row r="23" spans="1:14" ht="14.45" customHeight="1" x14ac:dyDescent="0.2">
      <c r="A23" s="748" t="s">
        <v>573</v>
      </c>
      <c r="B23" s="749" t="s">
        <v>574</v>
      </c>
      <c r="C23" s="750" t="s">
        <v>587</v>
      </c>
      <c r="D23" s="751" t="s">
        <v>588</v>
      </c>
      <c r="E23" s="752">
        <v>50113001</v>
      </c>
      <c r="F23" s="751" t="s">
        <v>604</v>
      </c>
      <c r="G23" s="750" t="s">
        <v>605</v>
      </c>
      <c r="H23" s="750">
        <v>841498</v>
      </c>
      <c r="I23" s="750">
        <v>31951</v>
      </c>
      <c r="J23" s="750" t="s">
        <v>641</v>
      </c>
      <c r="K23" s="750" t="s">
        <v>642</v>
      </c>
      <c r="L23" s="753">
        <v>51.76</v>
      </c>
      <c r="M23" s="753">
        <v>1</v>
      </c>
      <c r="N23" s="754">
        <v>51.76</v>
      </c>
    </row>
    <row r="24" spans="1:14" ht="14.45" customHeight="1" x14ac:dyDescent="0.2">
      <c r="A24" s="748" t="s">
        <v>573</v>
      </c>
      <c r="B24" s="749" t="s">
        <v>574</v>
      </c>
      <c r="C24" s="750" t="s">
        <v>587</v>
      </c>
      <c r="D24" s="751" t="s">
        <v>588</v>
      </c>
      <c r="E24" s="752">
        <v>50113001</v>
      </c>
      <c r="F24" s="751" t="s">
        <v>604</v>
      </c>
      <c r="G24" s="750" t="s">
        <v>614</v>
      </c>
      <c r="H24" s="750">
        <v>110252</v>
      </c>
      <c r="I24" s="750">
        <v>10252</v>
      </c>
      <c r="J24" s="750" t="s">
        <v>643</v>
      </c>
      <c r="K24" s="750" t="s">
        <v>644</v>
      </c>
      <c r="L24" s="753">
        <v>70.399999999999991</v>
      </c>
      <c r="M24" s="753">
        <v>7</v>
      </c>
      <c r="N24" s="754">
        <v>492.79999999999995</v>
      </c>
    </row>
    <row r="25" spans="1:14" ht="14.45" customHeight="1" x14ac:dyDescent="0.2">
      <c r="A25" s="748" t="s">
        <v>573</v>
      </c>
      <c r="B25" s="749" t="s">
        <v>574</v>
      </c>
      <c r="C25" s="750" t="s">
        <v>587</v>
      </c>
      <c r="D25" s="751" t="s">
        <v>588</v>
      </c>
      <c r="E25" s="752">
        <v>50113001</v>
      </c>
      <c r="F25" s="751" t="s">
        <v>604</v>
      </c>
      <c r="G25" s="750" t="s">
        <v>605</v>
      </c>
      <c r="H25" s="750">
        <v>230409</v>
      </c>
      <c r="I25" s="750">
        <v>230409</v>
      </c>
      <c r="J25" s="750" t="s">
        <v>645</v>
      </c>
      <c r="K25" s="750" t="s">
        <v>646</v>
      </c>
      <c r="L25" s="753">
        <v>19.82</v>
      </c>
      <c r="M25" s="753">
        <v>3</v>
      </c>
      <c r="N25" s="754">
        <v>59.46</v>
      </c>
    </row>
    <row r="26" spans="1:14" ht="14.45" customHeight="1" x14ac:dyDescent="0.2">
      <c r="A26" s="748" t="s">
        <v>573</v>
      </c>
      <c r="B26" s="749" t="s">
        <v>574</v>
      </c>
      <c r="C26" s="750" t="s">
        <v>587</v>
      </c>
      <c r="D26" s="751" t="s">
        <v>588</v>
      </c>
      <c r="E26" s="752">
        <v>50113001</v>
      </c>
      <c r="F26" s="751" t="s">
        <v>604</v>
      </c>
      <c r="G26" s="750" t="s">
        <v>605</v>
      </c>
      <c r="H26" s="750">
        <v>207940</v>
      </c>
      <c r="I26" s="750">
        <v>207940</v>
      </c>
      <c r="J26" s="750" t="s">
        <v>647</v>
      </c>
      <c r="K26" s="750" t="s">
        <v>648</v>
      </c>
      <c r="L26" s="753">
        <v>73.150000000000006</v>
      </c>
      <c r="M26" s="753">
        <v>4</v>
      </c>
      <c r="N26" s="754">
        <v>292.60000000000002</v>
      </c>
    </row>
    <row r="27" spans="1:14" ht="14.45" customHeight="1" x14ac:dyDescent="0.2">
      <c r="A27" s="748" t="s">
        <v>573</v>
      </c>
      <c r="B27" s="749" t="s">
        <v>574</v>
      </c>
      <c r="C27" s="750" t="s">
        <v>587</v>
      </c>
      <c r="D27" s="751" t="s">
        <v>588</v>
      </c>
      <c r="E27" s="752">
        <v>50113001</v>
      </c>
      <c r="F27" s="751" t="s">
        <v>604</v>
      </c>
      <c r="G27" s="750" t="s">
        <v>614</v>
      </c>
      <c r="H27" s="750">
        <v>214435</v>
      </c>
      <c r="I27" s="750">
        <v>214435</v>
      </c>
      <c r="J27" s="750" t="s">
        <v>649</v>
      </c>
      <c r="K27" s="750" t="s">
        <v>650</v>
      </c>
      <c r="L27" s="753">
        <v>42.936153846153843</v>
      </c>
      <c r="M27" s="753">
        <v>13</v>
      </c>
      <c r="N27" s="754">
        <v>558.16999999999996</v>
      </c>
    </row>
    <row r="28" spans="1:14" ht="14.45" customHeight="1" x14ac:dyDescent="0.2">
      <c r="A28" s="748" t="s">
        <v>573</v>
      </c>
      <c r="B28" s="749" t="s">
        <v>574</v>
      </c>
      <c r="C28" s="750" t="s">
        <v>587</v>
      </c>
      <c r="D28" s="751" t="s">
        <v>588</v>
      </c>
      <c r="E28" s="752">
        <v>50113001</v>
      </c>
      <c r="F28" s="751" t="s">
        <v>604</v>
      </c>
      <c r="G28" s="750" t="s">
        <v>614</v>
      </c>
      <c r="H28" s="750">
        <v>214427</v>
      </c>
      <c r="I28" s="750">
        <v>214427</v>
      </c>
      <c r="J28" s="750" t="s">
        <v>651</v>
      </c>
      <c r="K28" s="750" t="s">
        <v>652</v>
      </c>
      <c r="L28" s="753">
        <v>16.577999999999996</v>
      </c>
      <c r="M28" s="753">
        <v>10</v>
      </c>
      <c r="N28" s="754">
        <v>165.77999999999997</v>
      </c>
    </row>
    <row r="29" spans="1:14" ht="14.45" customHeight="1" x14ac:dyDescent="0.2">
      <c r="A29" s="748" t="s">
        <v>573</v>
      </c>
      <c r="B29" s="749" t="s">
        <v>574</v>
      </c>
      <c r="C29" s="750" t="s">
        <v>587</v>
      </c>
      <c r="D29" s="751" t="s">
        <v>588</v>
      </c>
      <c r="E29" s="752">
        <v>50113001</v>
      </c>
      <c r="F29" s="751" t="s">
        <v>604</v>
      </c>
      <c r="G29" s="750" t="s">
        <v>605</v>
      </c>
      <c r="H29" s="750">
        <v>193104</v>
      </c>
      <c r="I29" s="750">
        <v>93104</v>
      </c>
      <c r="J29" s="750" t="s">
        <v>653</v>
      </c>
      <c r="K29" s="750" t="s">
        <v>654</v>
      </c>
      <c r="L29" s="753">
        <v>47.320000000000007</v>
      </c>
      <c r="M29" s="753">
        <v>1</v>
      </c>
      <c r="N29" s="754">
        <v>47.320000000000007</v>
      </c>
    </row>
    <row r="30" spans="1:14" ht="14.45" customHeight="1" x14ac:dyDescent="0.2">
      <c r="A30" s="748" t="s">
        <v>573</v>
      </c>
      <c r="B30" s="749" t="s">
        <v>574</v>
      </c>
      <c r="C30" s="750" t="s">
        <v>587</v>
      </c>
      <c r="D30" s="751" t="s">
        <v>588</v>
      </c>
      <c r="E30" s="752">
        <v>50113001</v>
      </c>
      <c r="F30" s="751" t="s">
        <v>604</v>
      </c>
      <c r="G30" s="750" t="s">
        <v>614</v>
      </c>
      <c r="H30" s="750">
        <v>144997</v>
      </c>
      <c r="I30" s="750">
        <v>44997</v>
      </c>
      <c r="J30" s="750" t="s">
        <v>655</v>
      </c>
      <c r="K30" s="750" t="s">
        <v>656</v>
      </c>
      <c r="L30" s="753">
        <v>237.26</v>
      </c>
      <c r="M30" s="753">
        <v>1</v>
      </c>
      <c r="N30" s="754">
        <v>237.26</v>
      </c>
    </row>
    <row r="31" spans="1:14" ht="14.45" customHeight="1" x14ac:dyDescent="0.2">
      <c r="A31" s="748" t="s">
        <v>573</v>
      </c>
      <c r="B31" s="749" t="s">
        <v>574</v>
      </c>
      <c r="C31" s="750" t="s">
        <v>587</v>
      </c>
      <c r="D31" s="751" t="s">
        <v>588</v>
      </c>
      <c r="E31" s="752">
        <v>50113001</v>
      </c>
      <c r="F31" s="751" t="s">
        <v>604</v>
      </c>
      <c r="G31" s="750" t="s">
        <v>614</v>
      </c>
      <c r="H31" s="750">
        <v>190044</v>
      </c>
      <c r="I31" s="750">
        <v>90044</v>
      </c>
      <c r="J31" s="750" t="s">
        <v>657</v>
      </c>
      <c r="K31" s="750" t="s">
        <v>658</v>
      </c>
      <c r="L31" s="753">
        <v>28.495625000000004</v>
      </c>
      <c r="M31" s="753">
        <v>16</v>
      </c>
      <c r="N31" s="754">
        <v>455.93000000000006</v>
      </c>
    </row>
    <row r="32" spans="1:14" ht="14.45" customHeight="1" x14ac:dyDescent="0.2">
      <c r="A32" s="748" t="s">
        <v>573</v>
      </c>
      <c r="B32" s="749" t="s">
        <v>574</v>
      </c>
      <c r="C32" s="750" t="s">
        <v>587</v>
      </c>
      <c r="D32" s="751" t="s">
        <v>588</v>
      </c>
      <c r="E32" s="752">
        <v>50113001</v>
      </c>
      <c r="F32" s="751" t="s">
        <v>604</v>
      </c>
      <c r="G32" s="750" t="s">
        <v>605</v>
      </c>
      <c r="H32" s="750">
        <v>197522</v>
      </c>
      <c r="I32" s="750">
        <v>97522</v>
      </c>
      <c r="J32" s="750" t="s">
        <v>659</v>
      </c>
      <c r="K32" s="750" t="s">
        <v>660</v>
      </c>
      <c r="L32" s="753">
        <v>159.13</v>
      </c>
      <c r="M32" s="753">
        <v>2</v>
      </c>
      <c r="N32" s="754">
        <v>318.26</v>
      </c>
    </row>
    <row r="33" spans="1:14" ht="14.45" customHeight="1" x14ac:dyDescent="0.2">
      <c r="A33" s="748" t="s">
        <v>573</v>
      </c>
      <c r="B33" s="749" t="s">
        <v>574</v>
      </c>
      <c r="C33" s="750" t="s">
        <v>587</v>
      </c>
      <c r="D33" s="751" t="s">
        <v>588</v>
      </c>
      <c r="E33" s="752">
        <v>50113001</v>
      </c>
      <c r="F33" s="751" t="s">
        <v>604</v>
      </c>
      <c r="G33" s="750" t="s">
        <v>605</v>
      </c>
      <c r="H33" s="750">
        <v>184090</v>
      </c>
      <c r="I33" s="750">
        <v>84090</v>
      </c>
      <c r="J33" s="750" t="s">
        <v>661</v>
      </c>
      <c r="K33" s="750" t="s">
        <v>662</v>
      </c>
      <c r="L33" s="753">
        <v>59.943333333333328</v>
      </c>
      <c r="M33" s="753">
        <v>12</v>
      </c>
      <c r="N33" s="754">
        <v>719.31999999999994</v>
      </c>
    </row>
    <row r="34" spans="1:14" ht="14.45" customHeight="1" x14ac:dyDescent="0.2">
      <c r="A34" s="748" t="s">
        <v>573</v>
      </c>
      <c r="B34" s="749" t="s">
        <v>574</v>
      </c>
      <c r="C34" s="750" t="s">
        <v>587</v>
      </c>
      <c r="D34" s="751" t="s">
        <v>588</v>
      </c>
      <c r="E34" s="752">
        <v>50113001</v>
      </c>
      <c r="F34" s="751" t="s">
        <v>604</v>
      </c>
      <c r="G34" s="750" t="s">
        <v>605</v>
      </c>
      <c r="H34" s="750">
        <v>501994</v>
      </c>
      <c r="I34" s="750">
        <v>0</v>
      </c>
      <c r="J34" s="750" t="s">
        <v>663</v>
      </c>
      <c r="K34" s="750" t="s">
        <v>664</v>
      </c>
      <c r="L34" s="753">
        <v>264.92399999999998</v>
      </c>
      <c r="M34" s="753">
        <v>4</v>
      </c>
      <c r="N34" s="754">
        <v>1059.6959999999999</v>
      </c>
    </row>
    <row r="35" spans="1:14" ht="14.45" customHeight="1" x14ac:dyDescent="0.2">
      <c r="A35" s="748" t="s">
        <v>573</v>
      </c>
      <c r="B35" s="749" t="s">
        <v>574</v>
      </c>
      <c r="C35" s="750" t="s">
        <v>587</v>
      </c>
      <c r="D35" s="751" t="s">
        <v>588</v>
      </c>
      <c r="E35" s="752">
        <v>50113001</v>
      </c>
      <c r="F35" s="751" t="s">
        <v>604</v>
      </c>
      <c r="G35" s="750" t="s">
        <v>605</v>
      </c>
      <c r="H35" s="750">
        <v>230420</v>
      </c>
      <c r="I35" s="750">
        <v>230420</v>
      </c>
      <c r="J35" s="750" t="s">
        <v>665</v>
      </c>
      <c r="K35" s="750" t="s">
        <v>666</v>
      </c>
      <c r="L35" s="753">
        <v>77.079999999999984</v>
      </c>
      <c r="M35" s="753">
        <v>4</v>
      </c>
      <c r="N35" s="754">
        <v>308.31999999999994</v>
      </c>
    </row>
    <row r="36" spans="1:14" ht="14.45" customHeight="1" x14ac:dyDescent="0.2">
      <c r="A36" s="748" t="s">
        <v>573</v>
      </c>
      <c r="B36" s="749" t="s">
        <v>574</v>
      </c>
      <c r="C36" s="750" t="s">
        <v>587</v>
      </c>
      <c r="D36" s="751" t="s">
        <v>588</v>
      </c>
      <c r="E36" s="752">
        <v>50113001</v>
      </c>
      <c r="F36" s="751" t="s">
        <v>604</v>
      </c>
      <c r="G36" s="750" t="s">
        <v>605</v>
      </c>
      <c r="H36" s="750">
        <v>102478</v>
      </c>
      <c r="I36" s="750">
        <v>2478</v>
      </c>
      <c r="J36" s="750" t="s">
        <v>665</v>
      </c>
      <c r="K36" s="750" t="s">
        <v>666</v>
      </c>
      <c r="L36" s="753">
        <v>77.079999999999984</v>
      </c>
      <c r="M36" s="753">
        <v>2</v>
      </c>
      <c r="N36" s="754">
        <v>154.15999999999997</v>
      </c>
    </row>
    <row r="37" spans="1:14" ht="14.45" customHeight="1" x14ac:dyDescent="0.2">
      <c r="A37" s="748" t="s">
        <v>573</v>
      </c>
      <c r="B37" s="749" t="s">
        <v>574</v>
      </c>
      <c r="C37" s="750" t="s">
        <v>587</v>
      </c>
      <c r="D37" s="751" t="s">
        <v>588</v>
      </c>
      <c r="E37" s="752">
        <v>50113001</v>
      </c>
      <c r="F37" s="751" t="s">
        <v>604</v>
      </c>
      <c r="G37" s="750" t="s">
        <v>605</v>
      </c>
      <c r="H37" s="750">
        <v>189026</v>
      </c>
      <c r="I37" s="750">
        <v>89026</v>
      </c>
      <c r="J37" s="750" t="s">
        <v>667</v>
      </c>
      <c r="K37" s="750" t="s">
        <v>668</v>
      </c>
      <c r="L37" s="753">
        <v>87.449999999999989</v>
      </c>
      <c r="M37" s="753">
        <v>1</v>
      </c>
      <c r="N37" s="754">
        <v>87.449999999999989</v>
      </c>
    </row>
    <row r="38" spans="1:14" ht="14.45" customHeight="1" x14ac:dyDescent="0.2">
      <c r="A38" s="748" t="s">
        <v>573</v>
      </c>
      <c r="B38" s="749" t="s">
        <v>574</v>
      </c>
      <c r="C38" s="750" t="s">
        <v>587</v>
      </c>
      <c r="D38" s="751" t="s">
        <v>588</v>
      </c>
      <c r="E38" s="752">
        <v>50113001</v>
      </c>
      <c r="F38" s="751" t="s">
        <v>604</v>
      </c>
      <c r="G38" s="750" t="s">
        <v>605</v>
      </c>
      <c r="H38" s="750">
        <v>108499</v>
      </c>
      <c r="I38" s="750">
        <v>8499</v>
      </c>
      <c r="J38" s="750" t="s">
        <v>669</v>
      </c>
      <c r="K38" s="750" t="s">
        <v>670</v>
      </c>
      <c r="L38" s="753">
        <v>111.38250000000001</v>
      </c>
      <c r="M38" s="753">
        <v>80</v>
      </c>
      <c r="N38" s="754">
        <v>8910.6</v>
      </c>
    </row>
    <row r="39" spans="1:14" ht="14.45" customHeight="1" x14ac:dyDescent="0.2">
      <c r="A39" s="748" t="s">
        <v>573</v>
      </c>
      <c r="B39" s="749" t="s">
        <v>574</v>
      </c>
      <c r="C39" s="750" t="s">
        <v>587</v>
      </c>
      <c r="D39" s="751" t="s">
        <v>588</v>
      </c>
      <c r="E39" s="752">
        <v>50113001</v>
      </c>
      <c r="F39" s="751" t="s">
        <v>604</v>
      </c>
      <c r="G39" s="750" t="s">
        <v>605</v>
      </c>
      <c r="H39" s="750">
        <v>231751</v>
      </c>
      <c r="I39" s="750">
        <v>231751</v>
      </c>
      <c r="J39" s="750" t="s">
        <v>669</v>
      </c>
      <c r="K39" s="750" t="s">
        <v>670</v>
      </c>
      <c r="L39" s="753">
        <v>111.46727272727273</v>
      </c>
      <c r="M39" s="753">
        <v>110</v>
      </c>
      <c r="N39" s="754">
        <v>12261.4</v>
      </c>
    </row>
    <row r="40" spans="1:14" ht="14.45" customHeight="1" x14ac:dyDescent="0.2">
      <c r="A40" s="748" t="s">
        <v>573</v>
      </c>
      <c r="B40" s="749" t="s">
        <v>574</v>
      </c>
      <c r="C40" s="750" t="s">
        <v>587</v>
      </c>
      <c r="D40" s="751" t="s">
        <v>588</v>
      </c>
      <c r="E40" s="752">
        <v>50113001</v>
      </c>
      <c r="F40" s="751" t="s">
        <v>604</v>
      </c>
      <c r="G40" s="750" t="s">
        <v>605</v>
      </c>
      <c r="H40" s="750">
        <v>104071</v>
      </c>
      <c r="I40" s="750">
        <v>4071</v>
      </c>
      <c r="J40" s="750" t="s">
        <v>671</v>
      </c>
      <c r="K40" s="750" t="s">
        <v>672</v>
      </c>
      <c r="L40" s="753">
        <v>152.96999999999997</v>
      </c>
      <c r="M40" s="753">
        <v>1</v>
      </c>
      <c r="N40" s="754">
        <v>152.96999999999997</v>
      </c>
    </row>
    <row r="41" spans="1:14" ht="14.45" customHeight="1" x14ac:dyDescent="0.2">
      <c r="A41" s="748" t="s">
        <v>573</v>
      </c>
      <c r="B41" s="749" t="s">
        <v>574</v>
      </c>
      <c r="C41" s="750" t="s">
        <v>587</v>
      </c>
      <c r="D41" s="751" t="s">
        <v>588</v>
      </c>
      <c r="E41" s="752">
        <v>50113001</v>
      </c>
      <c r="F41" s="751" t="s">
        <v>604</v>
      </c>
      <c r="G41" s="750" t="s">
        <v>605</v>
      </c>
      <c r="H41" s="750">
        <v>102479</v>
      </c>
      <c r="I41" s="750">
        <v>2479</v>
      </c>
      <c r="J41" s="750" t="s">
        <v>671</v>
      </c>
      <c r="K41" s="750" t="s">
        <v>673</v>
      </c>
      <c r="L41" s="753">
        <v>65.585999999999999</v>
      </c>
      <c r="M41" s="753">
        <v>5</v>
      </c>
      <c r="N41" s="754">
        <v>327.93</v>
      </c>
    </row>
    <row r="42" spans="1:14" ht="14.45" customHeight="1" x14ac:dyDescent="0.2">
      <c r="A42" s="748" t="s">
        <v>573</v>
      </c>
      <c r="B42" s="749" t="s">
        <v>574</v>
      </c>
      <c r="C42" s="750" t="s">
        <v>587</v>
      </c>
      <c r="D42" s="751" t="s">
        <v>588</v>
      </c>
      <c r="E42" s="752">
        <v>50113001</v>
      </c>
      <c r="F42" s="751" t="s">
        <v>604</v>
      </c>
      <c r="G42" s="750" t="s">
        <v>605</v>
      </c>
      <c r="H42" s="750">
        <v>209939</v>
      </c>
      <c r="I42" s="750">
        <v>209939</v>
      </c>
      <c r="J42" s="750" t="s">
        <v>674</v>
      </c>
      <c r="K42" s="750" t="s">
        <v>675</v>
      </c>
      <c r="L42" s="753">
        <v>67.2</v>
      </c>
      <c r="M42" s="753">
        <v>1</v>
      </c>
      <c r="N42" s="754">
        <v>67.2</v>
      </c>
    </row>
    <row r="43" spans="1:14" ht="14.45" customHeight="1" x14ac:dyDescent="0.2">
      <c r="A43" s="748" t="s">
        <v>573</v>
      </c>
      <c r="B43" s="749" t="s">
        <v>574</v>
      </c>
      <c r="C43" s="750" t="s">
        <v>587</v>
      </c>
      <c r="D43" s="751" t="s">
        <v>588</v>
      </c>
      <c r="E43" s="752">
        <v>50113001</v>
      </c>
      <c r="F43" s="751" t="s">
        <v>604</v>
      </c>
      <c r="G43" s="750" t="s">
        <v>605</v>
      </c>
      <c r="H43" s="750">
        <v>158425</v>
      </c>
      <c r="I43" s="750">
        <v>58425</v>
      </c>
      <c r="J43" s="750" t="s">
        <v>676</v>
      </c>
      <c r="K43" s="750" t="s">
        <v>677</v>
      </c>
      <c r="L43" s="753">
        <v>69.381999999999991</v>
      </c>
      <c r="M43" s="753">
        <v>15</v>
      </c>
      <c r="N43" s="754">
        <v>1040.7299999999998</v>
      </c>
    </row>
    <row r="44" spans="1:14" ht="14.45" customHeight="1" x14ac:dyDescent="0.2">
      <c r="A44" s="748" t="s">
        <v>573</v>
      </c>
      <c r="B44" s="749" t="s">
        <v>574</v>
      </c>
      <c r="C44" s="750" t="s">
        <v>587</v>
      </c>
      <c r="D44" s="751" t="s">
        <v>588</v>
      </c>
      <c r="E44" s="752">
        <v>50113001</v>
      </c>
      <c r="F44" s="751" t="s">
        <v>604</v>
      </c>
      <c r="G44" s="750" t="s">
        <v>605</v>
      </c>
      <c r="H44" s="750">
        <v>154539</v>
      </c>
      <c r="I44" s="750">
        <v>54539</v>
      </c>
      <c r="J44" s="750" t="s">
        <v>678</v>
      </c>
      <c r="K44" s="750" t="s">
        <v>679</v>
      </c>
      <c r="L44" s="753">
        <v>60.179999999999993</v>
      </c>
      <c r="M44" s="753">
        <v>16</v>
      </c>
      <c r="N44" s="754">
        <v>962.87999999999988</v>
      </c>
    </row>
    <row r="45" spans="1:14" ht="14.45" customHeight="1" x14ac:dyDescent="0.2">
      <c r="A45" s="748" t="s">
        <v>573</v>
      </c>
      <c r="B45" s="749" t="s">
        <v>574</v>
      </c>
      <c r="C45" s="750" t="s">
        <v>587</v>
      </c>
      <c r="D45" s="751" t="s">
        <v>588</v>
      </c>
      <c r="E45" s="752">
        <v>50113001</v>
      </c>
      <c r="F45" s="751" t="s">
        <v>604</v>
      </c>
      <c r="G45" s="750" t="s">
        <v>605</v>
      </c>
      <c r="H45" s="750">
        <v>185656</v>
      </c>
      <c r="I45" s="750">
        <v>85656</v>
      </c>
      <c r="J45" s="750" t="s">
        <v>680</v>
      </c>
      <c r="K45" s="750" t="s">
        <v>681</v>
      </c>
      <c r="L45" s="753">
        <v>69.909999999999954</v>
      </c>
      <c r="M45" s="753">
        <v>1</v>
      </c>
      <c r="N45" s="754">
        <v>69.909999999999954</v>
      </c>
    </row>
    <row r="46" spans="1:14" ht="14.45" customHeight="1" x14ac:dyDescent="0.2">
      <c r="A46" s="748" t="s">
        <v>573</v>
      </c>
      <c r="B46" s="749" t="s">
        <v>574</v>
      </c>
      <c r="C46" s="750" t="s">
        <v>587</v>
      </c>
      <c r="D46" s="751" t="s">
        <v>588</v>
      </c>
      <c r="E46" s="752">
        <v>50113001</v>
      </c>
      <c r="F46" s="751" t="s">
        <v>604</v>
      </c>
      <c r="G46" s="750" t="s">
        <v>605</v>
      </c>
      <c r="H46" s="750">
        <v>226525</v>
      </c>
      <c r="I46" s="750">
        <v>226525</v>
      </c>
      <c r="J46" s="750" t="s">
        <v>682</v>
      </c>
      <c r="K46" s="750" t="s">
        <v>683</v>
      </c>
      <c r="L46" s="753">
        <v>66.340000000000018</v>
      </c>
      <c r="M46" s="753">
        <v>3</v>
      </c>
      <c r="N46" s="754">
        <v>199.02000000000004</v>
      </c>
    </row>
    <row r="47" spans="1:14" ht="14.45" customHeight="1" x14ac:dyDescent="0.2">
      <c r="A47" s="748" t="s">
        <v>573</v>
      </c>
      <c r="B47" s="749" t="s">
        <v>574</v>
      </c>
      <c r="C47" s="750" t="s">
        <v>587</v>
      </c>
      <c r="D47" s="751" t="s">
        <v>588</v>
      </c>
      <c r="E47" s="752">
        <v>50113001</v>
      </c>
      <c r="F47" s="751" t="s">
        <v>604</v>
      </c>
      <c r="G47" s="750" t="s">
        <v>605</v>
      </c>
      <c r="H47" s="750">
        <v>920235</v>
      </c>
      <c r="I47" s="750">
        <v>15880</v>
      </c>
      <c r="J47" s="750" t="s">
        <v>684</v>
      </c>
      <c r="K47" s="750" t="s">
        <v>575</v>
      </c>
      <c r="L47" s="753">
        <v>163.57</v>
      </c>
      <c r="M47" s="753">
        <v>1</v>
      </c>
      <c r="N47" s="754">
        <v>163.57</v>
      </c>
    </row>
    <row r="48" spans="1:14" ht="14.45" customHeight="1" x14ac:dyDescent="0.2">
      <c r="A48" s="748" t="s">
        <v>573</v>
      </c>
      <c r="B48" s="749" t="s">
        <v>574</v>
      </c>
      <c r="C48" s="750" t="s">
        <v>587</v>
      </c>
      <c r="D48" s="751" t="s">
        <v>588</v>
      </c>
      <c r="E48" s="752">
        <v>50113001</v>
      </c>
      <c r="F48" s="751" t="s">
        <v>604</v>
      </c>
      <c r="G48" s="750" t="s">
        <v>605</v>
      </c>
      <c r="H48" s="750">
        <v>23987</v>
      </c>
      <c r="I48" s="750">
        <v>23987</v>
      </c>
      <c r="J48" s="750" t="s">
        <v>685</v>
      </c>
      <c r="K48" s="750" t="s">
        <v>686</v>
      </c>
      <c r="L48" s="753">
        <v>167.4199562707193</v>
      </c>
      <c r="M48" s="753">
        <v>1</v>
      </c>
      <c r="N48" s="754">
        <v>167.4199562707193</v>
      </c>
    </row>
    <row r="49" spans="1:14" ht="14.45" customHeight="1" x14ac:dyDescent="0.2">
      <c r="A49" s="748" t="s">
        <v>573</v>
      </c>
      <c r="B49" s="749" t="s">
        <v>574</v>
      </c>
      <c r="C49" s="750" t="s">
        <v>587</v>
      </c>
      <c r="D49" s="751" t="s">
        <v>588</v>
      </c>
      <c r="E49" s="752">
        <v>50113001</v>
      </c>
      <c r="F49" s="751" t="s">
        <v>604</v>
      </c>
      <c r="G49" s="750" t="s">
        <v>605</v>
      </c>
      <c r="H49" s="750">
        <v>920154</v>
      </c>
      <c r="I49" s="750">
        <v>0</v>
      </c>
      <c r="J49" s="750" t="s">
        <v>687</v>
      </c>
      <c r="K49" s="750" t="s">
        <v>575</v>
      </c>
      <c r="L49" s="753">
        <v>315.38681011449296</v>
      </c>
      <c r="M49" s="753">
        <v>1</v>
      </c>
      <c r="N49" s="754">
        <v>315.38681011449296</v>
      </c>
    </row>
    <row r="50" spans="1:14" ht="14.45" customHeight="1" x14ac:dyDescent="0.2">
      <c r="A50" s="748" t="s">
        <v>573</v>
      </c>
      <c r="B50" s="749" t="s">
        <v>574</v>
      </c>
      <c r="C50" s="750" t="s">
        <v>587</v>
      </c>
      <c r="D50" s="751" t="s">
        <v>588</v>
      </c>
      <c r="E50" s="752">
        <v>50113001</v>
      </c>
      <c r="F50" s="751" t="s">
        <v>604</v>
      </c>
      <c r="G50" s="750" t="s">
        <v>605</v>
      </c>
      <c r="H50" s="750">
        <v>500686</v>
      </c>
      <c r="I50" s="750">
        <v>0</v>
      </c>
      <c r="J50" s="750" t="s">
        <v>688</v>
      </c>
      <c r="K50" s="750" t="s">
        <v>689</v>
      </c>
      <c r="L50" s="753">
        <v>256.210007928788</v>
      </c>
      <c r="M50" s="753">
        <v>2</v>
      </c>
      <c r="N50" s="754">
        <v>512.420015857576</v>
      </c>
    </row>
    <row r="51" spans="1:14" ht="14.45" customHeight="1" x14ac:dyDescent="0.2">
      <c r="A51" s="748" t="s">
        <v>573</v>
      </c>
      <c r="B51" s="749" t="s">
        <v>574</v>
      </c>
      <c r="C51" s="750" t="s">
        <v>587</v>
      </c>
      <c r="D51" s="751" t="s">
        <v>588</v>
      </c>
      <c r="E51" s="752">
        <v>50113001</v>
      </c>
      <c r="F51" s="751" t="s">
        <v>604</v>
      </c>
      <c r="G51" s="750" t="s">
        <v>605</v>
      </c>
      <c r="H51" s="750">
        <v>930043</v>
      </c>
      <c r="I51" s="750">
        <v>0</v>
      </c>
      <c r="J51" s="750" t="s">
        <v>690</v>
      </c>
      <c r="K51" s="750" t="s">
        <v>575</v>
      </c>
      <c r="L51" s="753">
        <v>31.871500000000001</v>
      </c>
      <c r="M51" s="753">
        <v>1</v>
      </c>
      <c r="N51" s="754">
        <v>31.871500000000001</v>
      </c>
    </row>
    <row r="52" spans="1:14" ht="14.45" customHeight="1" x14ac:dyDescent="0.2">
      <c r="A52" s="748" t="s">
        <v>573</v>
      </c>
      <c r="B52" s="749" t="s">
        <v>574</v>
      </c>
      <c r="C52" s="750" t="s">
        <v>587</v>
      </c>
      <c r="D52" s="751" t="s">
        <v>588</v>
      </c>
      <c r="E52" s="752">
        <v>50113001</v>
      </c>
      <c r="F52" s="751" t="s">
        <v>604</v>
      </c>
      <c r="G52" s="750" t="s">
        <v>605</v>
      </c>
      <c r="H52" s="750">
        <v>215476</v>
      </c>
      <c r="I52" s="750">
        <v>215476</v>
      </c>
      <c r="J52" s="750" t="s">
        <v>691</v>
      </c>
      <c r="K52" s="750" t="s">
        <v>692</v>
      </c>
      <c r="L52" s="753">
        <v>123.10999999999996</v>
      </c>
      <c r="M52" s="753">
        <v>1</v>
      </c>
      <c r="N52" s="754">
        <v>123.10999999999996</v>
      </c>
    </row>
    <row r="53" spans="1:14" ht="14.45" customHeight="1" x14ac:dyDescent="0.2">
      <c r="A53" s="748" t="s">
        <v>573</v>
      </c>
      <c r="B53" s="749" t="s">
        <v>574</v>
      </c>
      <c r="C53" s="750" t="s">
        <v>587</v>
      </c>
      <c r="D53" s="751" t="s">
        <v>588</v>
      </c>
      <c r="E53" s="752">
        <v>50113001</v>
      </c>
      <c r="F53" s="751" t="s">
        <v>604</v>
      </c>
      <c r="G53" s="750" t="s">
        <v>605</v>
      </c>
      <c r="H53" s="750">
        <v>229191</v>
      </c>
      <c r="I53" s="750">
        <v>229191</v>
      </c>
      <c r="J53" s="750" t="s">
        <v>693</v>
      </c>
      <c r="K53" s="750" t="s">
        <v>694</v>
      </c>
      <c r="L53" s="753">
        <v>141.37000000000003</v>
      </c>
      <c r="M53" s="753">
        <v>2</v>
      </c>
      <c r="N53" s="754">
        <v>282.74000000000007</v>
      </c>
    </row>
    <row r="54" spans="1:14" ht="14.45" customHeight="1" x14ac:dyDescent="0.2">
      <c r="A54" s="748" t="s">
        <v>573</v>
      </c>
      <c r="B54" s="749" t="s">
        <v>574</v>
      </c>
      <c r="C54" s="750" t="s">
        <v>587</v>
      </c>
      <c r="D54" s="751" t="s">
        <v>588</v>
      </c>
      <c r="E54" s="752">
        <v>50113001</v>
      </c>
      <c r="F54" s="751" t="s">
        <v>604</v>
      </c>
      <c r="G54" s="750" t="s">
        <v>605</v>
      </c>
      <c r="H54" s="750">
        <v>229192</v>
      </c>
      <c r="I54" s="750">
        <v>229192</v>
      </c>
      <c r="J54" s="750" t="s">
        <v>693</v>
      </c>
      <c r="K54" s="750" t="s">
        <v>695</v>
      </c>
      <c r="L54" s="753">
        <v>224.92</v>
      </c>
      <c r="M54" s="753">
        <v>1</v>
      </c>
      <c r="N54" s="754">
        <v>224.92</v>
      </c>
    </row>
    <row r="55" spans="1:14" ht="14.45" customHeight="1" x14ac:dyDescent="0.2">
      <c r="A55" s="748" t="s">
        <v>573</v>
      </c>
      <c r="B55" s="749" t="s">
        <v>574</v>
      </c>
      <c r="C55" s="750" t="s">
        <v>587</v>
      </c>
      <c r="D55" s="751" t="s">
        <v>588</v>
      </c>
      <c r="E55" s="752">
        <v>50113001</v>
      </c>
      <c r="F55" s="751" t="s">
        <v>604</v>
      </c>
      <c r="G55" s="750" t="s">
        <v>605</v>
      </c>
      <c r="H55" s="750">
        <v>187076</v>
      </c>
      <c r="I55" s="750">
        <v>87076</v>
      </c>
      <c r="J55" s="750" t="s">
        <v>696</v>
      </c>
      <c r="K55" s="750" t="s">
        <v>697</v>
      </c>
      <c r="L55" s="753">
        <v>133.44999999999996</v>
      </c>
      <c r="M55" s="753">
        <v>2</v>
      </c>
      <c r="N55" s="754">
        <v>266.89999999999992</v>
      </c>
    </row>
    <row r="56" spans="1:14" ht="14.45" customHeight="1" x14ac:dyDescent="0.2">
      <c r="A56" s="748" t="s">
        <v>573</v>
      </c>
      <c r="B56" s="749" t="s">
        <v>574</v>
      </c>
      <c r="C56" s="750" t="s">
        <v>587</v>
      </c>
      <c r="D56" s="751" t="s">
        <v>588</v>
      </c>
      <c r="E56" s="752">
        <v>50113001</v>
      </c>
      <c r="F56" s="751" t="s">
        <v>604</v>
      </c>
      <c r="G56" s="750" t="s">
        <v>605</v>
      </c>
      <c r="H56" s="750">
        <v>157586</v>
      </c>
      <c r="I56" s="750">
        <v>57586</v>
      </c>
      <c r="J56" s="750" t="s">
        <v>698</v>
      </c>
      <c r="K56" s="750" t="s">
        <v>699</v>
      </c>
      <c r="L56" s="753">
        <v>73.70999999999998</v>
      </c>
      <c r="M56" s="753">
        <v>2</v>
      </c>
      <c r="N56" s="754">
        <v>147.41999999999996</v>
      </c>
    </row>
    <row r="57" spans="1:14" ht="14.45" customHeight="1" x14ac:dyDescent="0.2">
      <c r="A57" s="748" t="s">
        <v>573</v>
      </c>
      <c r="B57" s="749" t="s">
        <v>574</v>
      </c>
      <c r="C57" s="750" t="s">
        <v>587</v>
      </c>
      <c r="D57" s="751" t="s">
        <v>588</v>
      </c>
      <c r="E57" s="752">
        <v>50113001</v>
      </c>
      <c r="F57" s="751" t="s">
        <v>604</v>
      </c>
      <c r="G57" s="750" t="s">
        <v>605</v>
      </c>
      <c r="H57" s="750">
        <v>846413</v>
      </c>
      <c r="I57" s="750">
        <v>57585</v>
      </c>
      <c r="J57" s="750" t="s">
        <v>700</v>
      </c>
      <c r="K57" s="750" t="s">
        <v>701</v>
      </c>
      <c r="L57" s="753">
        <v>133.28000000000003</v>
      </c>
      <c r="M57" s="753">
        <v>1</v>
      </c>
      <c r="N57" s="754">
        <v>133.28000000000003</v>
      </c>
    </row>
    <row r="58" spans="1:14" ht="14.45" customHeight="1" x14ac:dyDescent="0.2">
      <c r="A58" s="748" t="s">
        <v>573</v>
      </c>
      <c r="B58" s="749" t="s">
        <v>574</v>
      </c>
      <c r="C58" s="750" t="s">
        <v>587</v>
      </c>
      <c r="D58" s="751" t="s">
        <v>588</v>
      </c>
      <c r="E58" s="752">
        <v>50113001</v>
      </c>
      <c r="F58" s="751" t="s">
        <v>604</v>
      </c>
      <c r="G58" s="750" t="s">
        <v>605</v>
      </c>
      <c r="H58" s="750">
        <v>850308</v>
      </c>
      <c r="I58" s="750">
        <v>130719</v>
      </c>
      <c r="J58" s="750" t="s">
        <v>702</v>
      </c>
      <c r="K58" s="750" t="s">
        <v>575</v>
      </c>
      <c r="L58" s="753">
        <v>115.53000000000004</v>
      </c>
      <c r="M58" s="753">
        <v>1</v>
      </c>
      <c r="N58" s="754">
        <v>115.53000000000004</v>
      </c>
    </row>
    <row r="59" spans="1:14" ht="14.45" customHeight="1" x14ac:dyDescent="0.2">
      <c r="A59" s="748" t="s">
        <v>573</v>
      </c>
      <c r="B59" s="749" t="s">
        <v>574</v>
      </c>
      <c r="C59" s="750" t="s">
        <v>587</v>
      </c>
      <c r="D59" s="751" t="s">
        <v>588</v>
      </c>
      <c r="E59" s="752">
        <v>50113001</v>
      </c>
      <c r="F59" s="751" t="s">
        <v>604</v>
      </c>
      <c r="G59" s="750" t="s">
        <v>605</v>
      </c>
      <c r="H59" s="750">
        <v>214596</v>
      </c>
      <c r="I59" s="750">
        <v>214596</v>
      </c>
      <c r="J59" s="750" t="s">
        <v>703</v>
      </c>
      <c r="K59" s="750" t="s">
        <v>704</v>
      </c>
      <c r="L59" s="753">
        <v>84.06</v>
      </c>
      <c r="M59" s="753">
        <v>1</v>
      </c>
      <c r="N59" s="754">
        <v>84.06</v>
      </c>
    </row>
    <row r="60" spans="1:14" ht="14.45" customHeight="1" x14ac:dyDescent="0.2">
      <c r="A60" s="748" t="s">
        <v>573</v>
      </c>
      <c r="B60" s="749" t="s">
        <v>574</v>
      </c>
      <c r="C60" s="750" t="s">
        <v>587</v>
      </c>
      <c r="D60" s="751" t="s">
        <v>588</v>
      </c>
      <c r="E60" s="752">
        <v>50113001</v>
      </c>
      <c r="F60" s="751" t="s">
        <v>604</v>
      </c>
      <c r="G60" s="750" t="s">
        <v>605</v>
      </c>
      <c r="H60" s="750">
        <v>152334</v>
      </c>
      <c r="I60" s="750">
        <v>52334</v>
      </c>
      <c r="J60" s="750" t="s">
        <v>705</v>
      </c>
      <c r="K60" s="750" t="s">
        <v>706</v>
      </c>
      <c r="L60" s="753">
        <v>198.15428571428569</v>
      </c>
      <c r="M60" s="753">
        <v>14</v>
      </c>
      <c r="N60" s="754">
        <v>2774.16</v>
      </c>
    </row>
    <row r="61" spans="1:14" ht="14.45" customHeight="1" x14ac:dyDescent="0.2">
      <c r="A61" s="748" t="s">
        <v>573</v>
      </c>
      <c r="B61" s="749" t="s">
        <v>574</v>
      </c>
      <c r="C61" s="750" t="s">
        <v>587</v>
      </c>
      <c r="D61" s="751" t="s">
        <v>588</v>
      </c>
      <c r="E61" s="752">
        <v>50113001</v>
      </c>
      <c r="F61" s="751" t="s">
        <v>604</v>
      </c>
      <c r="G61" s="750" t="s">
        <v>605</v>
      </c>
      <c r="H61" s="750">
        <v>158827</v>
      </c>
      <c r="I61" s="750">
        <v>58827</v>
      </c>
      <c r="J61" s="750" t="s">
        <v>707</v>
      </c>
      <c r="K61" s="750" t="s">
        <v>708</v>
      </c>
      <c r="L61" s="753">
        <v>162.48999999999998</v>
      </c>
      <c r="M61" s="753">
        <v>1</v>
      </c>
      <c r="N61" s="754">
        <v>162.48999999999998</v>
      </c>
    </row>
    <row r="62" spans="1:14" ht="14.45" customHeight="1" x14ac:dyDescent="0.2">
      <c r="A62" s="748" t="s">
        <v>573</v>
      </c>
      <c r="B62" s="749" t="s">
        <v>574</v>
      </c>
      <c r="C62" s="750" t="s">
        <v>587</v>
      </c>
      <c r="D62" s="751" t="s">
        <v>588</v>
      </c>
      <c r="E62" s="752">
        <v>50113001</v>
      </c>
      <c r="F62" s="751" t="s">
        <v>604</v>
      </c>
      <c r="G62" s="750" t="s">
        <v>614</v>
      </c>
      <c r="H62" s="750">
        <v>213477</v>
      </c>
      <c r="I62" s="750">
        <v>213477</v>
      </c>
      <c r="J62" s="750" t="s">
        <v>709</v>
      </c>
      <c r="K62" s="750" t="s">
        <v>710</v>
      </c>
      <c r="L62" s="753">
        <v>3300</v>
      </c>
      <c r="M62" s="753">
        <v>16</v>
      </c>
      <c r="N62" s="754">
        <v>52800</v>
      </c>
    </row>
    <row r="63" spans="1:14" ht="14.45" customHeight="1" x14ac:dyDescent="0.2">
      <c r="A63" s="748" t="s">
        <v>573</v>
      </c>
      <c r="B63" s="749" t="s">
        <v>574</v>
      </c>
      <c r="C63" s="750" t="s">
        <v>587</v>
      </c>
      <c r="D63" s="751" t="s">
        <v>588</v>
      </c>
      <c r="E63" s="752">
        <v>50113001</v>
      </c>
      <c r="F63" s="751" t="s">
        <v>604</v>
      </c>
      <c r="G63" s="750" t="s">
        <v>614</v>
      </c>
      <c r="H63" s="750">
        <v>213479</v>
      </c>
      <c r="I63" s="750">
        <v>213479</v>
      </c>
      <c r="J63" s="750" t="s">
        <v>711</v>
      </c>
      <c r="K63" s="750" t="s">
        <v>712</v>
      </c>
      <c r="L63" s="753">
        <v>203.4</v>
      </c>
      <c r="M63" s="753">
        <v>2</v>
      </c>
      <c r="N63" s="754">
        <v>406.8</v>
      </c>
    </row>
    <row r="64" spans="1:14" ht="14.45" customHeight="1" x14ac:dyDescent="0.2">
      <c r="A64" s="748" t="s">
        <v>573</v>
      </c>
      <c r="B64" s="749" t="s">
        <v>574</v>
      </c>
      <c r="C64" s="750" t="s">
        <v>587</v>
      </c>
      <c r="D64" s="751" t="s">
        <v>588</v>
      </c>
      <c r="E64" s="752">
        <v>50113001</v>
      </c>
      <c r="F64" s="751" t="s">
        <v>604</v>
      </c>
      <c r="G64" s="750" t="s">
        <v>605</v>
      </c>
      <c r="H64" s="750">
        <v>31915</v>
      </c>
      <c r="I64" s="750">
        <v>31915</v>
      </c>
      <c r="J64" s="750" t="s">
        <v>713</v>
      </c>
      <c r="K64" s="750" t="s">
        <v>714</v>
      </c>
      <c r="L64" s="753">
        <v>173.69000000000003</v>
      </c>
      <c r="M64" s="753">
        <v>8</v>
      </c>
      <c r="N64" s="754">
        <v>1389.5200000000002</v>
      </c>
    </row>
    <row r="65" spans="1:14" ht="14.45" customHeight="1" x14ac:dyDescent="0.2">
      <c r="A65" s="748" t="s">
        <v>573</v>
      </c>
      <c r="B65" s="749" t="s">
        <v>574</v>
      </c>
      <c r="C65" s="750" t="s">
        <v>587</v>
      </c>
      <c r="D65" s="751" t="s">
        <v>588</v>
      </c>
      <c r="E65" s="752">
        <v>50113001</v>
      </c>
      <c r="F65" s="751" t="s">
        <v>604</v>
      </c>
      <c r="G65" s="750" t="s">
        <v>605</v>
      </c>
      <c r="H65" s="750">
        <v>47244</v>
      </c>
      <c r="I65" s="750">
        <v>47244</v>
      </c>
      <c r="J65" s="750" t="s">
        <v>715</v>
      </c>
      <c r="K65" s="750" t="s">
        <v>714</v>
      </c>
      <c r="L65" s="753">
        <v>143</v>
      </c>
      <c r="M65" s="753">
        <v>3</v>
      </c>
      <c r="N65" s="754">
        <v>429</v>
      </c>
    </row>
    <row r="66" spans="1:14" ht="14.45" customHeight="1" x14ac:dyDescent="0.2">
      <c r="A66" s="748" t="s">
        <v>573</v>
      </c>
      <c r="B66" s="749" t="s">
        <v>574</v>
      </c>
      <c r="C66" s="750" t="s">
        <v>587</v>
      </c>
      <c r="D66" s="751" t="s">
        <v>588</v>
      </c>
      <c r="E66" s="752">
        <v>50113001</v>
      </c>
      <c r="F66" s="751" t="s">
        <v>604</v>
      </c>
      <c r="G66" s="750" t="s">
        <v>605</v>
      </c>
      <c r="H66" s="750">
        <v>215605</v>
      </c>
      <c r="I66" s="750">
        <v>215605</v>
      </c>
      <c r="J66" s="750" t="s">
        <v>716</v>
      </c>
      <c r="K66" s="750" t="s">
        <v>717</v>
      </c>
      <c r="L66" s="753">
        <v>28.260000000000009</v>
      </c>
      <c r="M66" s="753">
        <v>3</v>
      </c>
      <c r="N66" s="754">
        <v>84.78000000000003</v>
      </c>
    </row>
    <row r="67" spans="1:14" ht="14.45" customHeight="1" x14ac:dyDescent="0.2">
      <c r="A67" s="748" t="s">
        <v>573</v>
      </c>
      <c r="B67" s="749" t="s">
        <v>574</v>
      </c>
      <c r="C67" s="750" t="s">
        <v>587</v>
      </c>
      <c r="D67" s="751" t="s">
        <v>588</v>
      </c>
      <c r="E67" s="752">
        <v>50113001</v>
      </c>
      <c r="F67" s="751" t="s">
        <v>604</v>
      </c>
      <c r="G67" s="750" t="s">
        <v>605</v>
      </c>
      <c r="H67" s="750">
        <v>109139</v>
      </c>
      <c r="I67" s="750">
        <v>176129</v>
      </c>
      <c r="J67" s="750" t="s">
        <v>718</v>
      </c>
      <c r="K67" s="750" t="s">
        <v>719</v>
      </c>
      <c r="L67" s="753">
        <v>625.24000000000012</v>
      </c>
      <c r="M67" s="753">
        <v>1</v>
      </c>
      <c r="N67" s="754">
        <v>625.24000000000012</v>
      </c>
    </row>
    <row r="68" spans="1:14" ht="14.45" customHeight="1" x14ac:dyDescent="0.2">
      <c r="A68" s="748" t="s">
        <v>573</v>
      </c>
      <c r="B68" s="749" t="s">
        <v>574</v>
      </c>
      <c r="C68" s="750" t="s">
        <v>587</v>
      </c>
      <c r="D68" s="751" t="s">
        <v>588</v>
      </c>
      <c r="E68" s="752">
        <v>50113001</v>
      </c>
      <c r="F68" s="751" t="s">
        <v>604</v>
      </c>
      <c r="G68" s="750" t="s">
        <v>605</v>
      </c>
      <c r="H68" s="750">
        <v>214355</v>
      </c>
      <c r="I68" s="750">
        <v>214355</v>
      </c>
      <c r="J68" s="750" t="s">
        <v>720</v>
      </c>
      <c r="K68" s="750" t="s">
        <v>721</v>
      </c>
      <c r="L68" s="753">
        <v>215.13</v>
      </c>
      <c r="M68" s="753">
        <v>8</v>
      </c>
      <c r="N68" s="754">
        <v>1721.04</v>
      </c>
    </row>
    <row r="69" spans="1:14" ht="14.45" customHeight="1" x14ac:dyDescent="0.2">
      <c r="A69" s="748" t="s">
        <v>573</v>
      </c>
      <c r="B69" s="749" t="s">
        <v>574</v>
      </c>
      <c r="C69" s="750" t="s">
        <v>587</v>
      </c>
      <c r="D69" s="751" t="s">
        <v>588</v>
      </c>
      <c r="E69" s="752">
        <v>50113001</v>
      </c>
      <c r="F69" s="751" t="s">
        <v>604</v>
      </c>
      <c r="G69" s="750" t="s">
        <v>605</v>
      </c>
      <c r="H69" s="750">
        <v>176205</v>
      </c>
      <c r="I69" s="750">
        <v>180825</v>
      </c>
      <c r="J69" s="750" t="s">
        <v>722</v>
      </c>
      <c r="K69" s="750" t="s">
        <v>666</v>
      </c>
      <c r="L69" s="753">
        <v>104.73</v>
      </c>
      <c r="M69" s="753">
        <v>6</v>
      </c>
      <c r="N69" s="754">
        <v>628.38</v>
      </c>
    </row>
    <row r="70" spans="1:14" ht="14.45" customHeight="1" x14ac:dyDescent="0.2">
      <c r="A70" s="748" t="s">
        <v>573</v>
      </c>
      <c r="B70" s="749" t="s">
        <v>574</v>
      </c>
      <c r="C70" s="750" t="s">
        <v>587</v>
      </c>
      <c r="D70" s="751" t="s">
        <v>588</v>
      </c>
      <c r="E70" s="752">
        <v>50113001</v>
      </c>
      <c r="F70" s="751" t="s">
        <v>604</v>
      </c>
      <c r="G70" s="750" t="s">
        <v>614</v>
      </c>
      <c r="H70" s="750">
        <v>216670</v>
      </c>
      <c r="I70" s="750">
        <v>216670</v>
      </c>
      <c r="J70" s="750" t="s">
        <v>723</v>
      </c>
      <c r="K70" s="750" t="s">
        <v>724</v>
      </c>
      <c r="L70" s="753">
        <v>314.27</v>
      </c>
      <c r="M70" s="753">
        <v>1</v>
      </c>
      <c r="N70" s="754">
        <v>314.27</v>
      </c>
    </row>
    <row r="71" spans="1:14" ht="14.45" customHeight="1" x14ac:dyDescent="0.2">
      <c r="A71" s="748" t="s">
        <v>573</v>
      </c>
      <c r="B71" s="749" t="s">
        <v>574</v>
      </c>
      <c r="C71" s="750" t="s">
        <v>587</v>
      </c>
      <c r="D71" s="751" t="s">
        <v>588</v>
      </c>
      <c r="E71" s="752">
        <v>50113001</v>
      </c>
      <c r="F71" s="751" t="s">
        <v>604</v>
      </c>
      <c r="G71" s="750" t="s">
        <v>575</v>
      </c>
      <c r="H71" s="750">
        <v>216572</v>
      </c>
      <c r="I71" s="750">
        <v>216572</v>
      </c>
      <c r="J71" s="750" t="s">
        <v>725</v>
      </c>
      <c r="K71" s="750" t="s">
        <v>726</v>
      </c>
      <c r="L71" s="753">
        <v>36.275000000000006</v>
      </c>
      <c r="M71" s="753">
        <v>100</v>
      </c>
      <c r="N71" s="754">
        <v>3627.5000000000009</v>
      </c>
    </row>
    <row r="72" spans="1:14" ht="14.45" customHeight="1" x14ac:dyDescent="0.2">
      <c r="A72" s="748" t="s">
        <v>573</v>
      </c>
      <c r="B72" s="749" t="s">
        <v>574</v>
      </c>
      <c r="C72" s="750" t="s">
        <v>587</v>
      </c>
      <c r="D72" s="751" t="s">
        <v>588</v>
      </c>
      <c r="E72" s="752">
        <v>50113001</v>
      </c>
      <c r="F72" s="751" t="s">
        <v>604</v>
      </c>
      <c r="G72" s="750" t="s">
        <v>605</v>
      </c>
      <c r="H72" s="750">
        <v>100168</v>
      </c>
      <c r="I72" s="750">
        <v>168</v>
      </c>
      <c r="J72" s="750" t="s">
        <v>727</v>
      </c>
      <c r="K72" s="750" t="s">
        <v>728</v>
      </c>
      <c r="L72" s="753">
        <v>43.14</v>
      </c>
      <c r="M72" s="753">
        <v>7</v>
      </c>
      <c r="N72" s="754">
        <v>301.98</v>
      </c>
    </row>
    <row r="73" spans="1:14" ht="14.45" customHeight="1" x14ac:dyDescent="0.2">
      <c r="A73" s="748" t="s">
        <v>573</v>
      </c>
      <c r="B73" s="749" t="s">
        <v>574</v>
      </c>
      <c r="C73" s="750" t="s">
        <v>587</v>
      </c>
      <c r="D73" s="751" t="s">
        <v>588</v>
      </c>
      <c r="E73" s="752">
        <v>50113001</v>
      </c>
      <c r="F73" s="751" t="s">
        <v>604</v>
      </c>
      <c r="G73" s="750" t="s">
        <v>605</v>
      </c>
      <c r="H73" s="750">
        <v>224464</v>
      </c>
      <c r="I73" s="750">
        <v>224464</v>
      </c>
      <c r="J73" s="750" t="s">
        <v>729</v>
      </c>
      <c r="K73" s="750" t="s">
        <v>730</v>
      </c>
      <c r="L73" s="753">
        <v>31.680000000000003</v>
      </c>
      <c r="M73" s="753">
        <v>1</v>
      </c>
      <c r="N73" s="754">
        <v>31.680000000000003</v>
      </c>
    </row>
    <row r="74" spans="1:14" ht="14.45" customHeight="1" x14ac:dyDescent="0.2">
      <c r="A74" s="748" t="s">
        <v>573</v>
      </c>
      <c r="B74" s="749" t="s">
        <v>574</v>
      </c>
      <c r="C74" s="750" t="s">
        <v>587</v>
      </c>
      <c r="D74" s="751" t="s">
        <v>588</v>
      </c>
      <c r="E74" s="752">
        <v>50113001</v>
      </c>
      <c r="F74" s="751" t="s">
        <v>604</v>
      </c>
      <c r="G74" s="750" t="s">
        <v>605</v>
      </c>
      <c r="H74" s="750">
        <v>51367</v>
      </c>
      <c r="I74" s="750">
        <v>51367</v>
      </c>
      <c r="J74" s="750" t="s">
        <v>731</v>
      </c>
      <c r="K74" s="750" t="s">
        <v>732</v>
      </c>
      <c r="L74" s="753">
        <v>92.950000000000031</v>
      </c>
      <c r="M74" s="753">
        <v>16</v>
      </c>
      <c r="N74" s="754">
        <v>1487.2000000000005</v>
      </c>
    </row>
    <row r="75" spans="1:14" ht="14.45" customHeight="1" x14ac:dyDescent="0.2">
      <c r="A75" s="748" t="s">
        <v>573</v>
      </c>
      <c r="B75" s="749" t="s">
        <v>574</v>
      </c>
      <c r="C75" s="750" t="s">
        <v>587</v>
      </c>
      <c r="D75" s="751" t="s">
        <v>588</v>
      </c>
      <c r="E75" s="752">
        <v>50113001</v>
      </c>
      <c r="F75" s="751" t="s">
        <v>604</v>
      </c>
      <c r="G75" s="750" t="s">
        <v>605</v>
      </c>
      <c r="H75" s="750">
        <v>51384</v>
      </c>
      <c r="I75" s="750">
        <v>51384</v>
      </c>
      <c r="J75" s="750" t="s">
        <v>731</v>
      </c>
      <c r="K75" s="750" t="s">
        <v>733</v>
      </c>
      <c r="L75" s="753">
        <v>192.5</v>
      </c>
      <c r="M75" s="753">
        <v>1</v>
      </c>
      <c r="N75" s="754">
        <v>192.5</v>
      </c>
    </row>
    <row r="76" spans="1:14" ht="14.45" customHeight="1" x14ac:dyDescent="0.2">
      <c r="A76" s="748" t="s">
        <v>573</v>
      </c>
      <c r="B76" s="749" t="s">
        <v>574</v>
      </c>
      <c r="C76" s="750" t="s">
        <v>587</v>
      </c>
      <c r="D76" s="751" t="s">
        <v>588</v>
      </c>
      <c r="E76" s="752">
        <v>50113001</v>
      </c>
      <c r="F76" s="751" t="s">
        <v>604</v>
      </c>
      <c r="G76" s="750" t="s">
        <v>605</v>
      </c>
      <c r="H76" s="750">
        <v>51366</v>
      </c>
      <c r="I76" s="750">
        <v>51366</v>
      </c>
      <c r="J76" s="750" t="s">
        <v>731</v>
      </c>
      <c r="K76" s="750" t="s">
        <v>734</v>
      </c>
      <c r="L76" s="753">
        <v>171.60000000000014</v>
      </c>
      <c r="M76" s="753">
        <v>68</v>
      </c>
      <c r="N76" s="754">
        <v>11668.800000000008</v>
      </c>
    </row>
    <row r="77" spans="1:14" ht="14.45" customHeight="1" x14ac:dyDescent="0.2">
      <c r="A77" s="748" t="s">
        <v>573</v>
      </c>
      <c r="B77" s="749" t="s">
        <v>574</v>
      </c>
      <c r="C77" s="750" t="s">
        <v>587</v>
      </c>
      <c r="D77" s="751" t="s">
        <v>588</v>
      </c>
      <c r="E77" s="752">
        <v>50113001</v>
      </c>
      <c r="F77" s="751" t="s">
        <v>604</v>
      </c>
      <c r="G77" s="750" t="s">
        <v>605</v>
      </c>
      <c r="H77" s="750">
        <v>51383</v>
      </c>
      <c r="I77" s="750">
        <v>51383</v>
      </c>
      <c r="J77" s="750" t="s">
        <v>731</v>
      </c>
      <c r="K77" s="750" t="s">
        <v>735</v>
      </c>
      <c r="L77" s="753">
        <v>93.5</v>
      </c>
      <c r="M77" s="753">
        <v>6</v>
      </c>
      <c r="N77" s="754">
        <v>561</v>
      </c>
    </row>
    <row r="78" spans="1:14" ht="14.45" customHeight="1" x14ac:dyDescent="0.2">
      <c r="A78" s="748" t="s">
        <v>573</v>
      </c>
      <c r="B78" s="749" t="s">
        <v>574</v>
      </c>
      <c r="C78" s="750" t="s">
        <v>587</v>
      </c>
      <c r="D78" s="751" t="s">
        <v>588</v>
      </c>
      <c r="E78" s="752">
        <v>50113001</v>
      </c>
      <c r="F78" s="751" t="s">
        <v>604</v>
      </c>
      <c r="G78" s="750" t="s">
        <v>605</v>
      </c>
      <c r="H78" s="750">
        <v>207893</v>
      </c>
      <c r="I78" s="750">
        <v>207893</v>
      </c>
      <c r="J78" s="750" t="s">
        <v>736</v>
      </c>
      <c r="K78" s="750" t="s">
        <v>737</v>
      </c>
      <c r="L78" s="753">
        <v>82.149999999999991</v>
      </c>
      <c r="M78" s="753">
        <v>1</v>
      </c>
      <c r="N78" s="754">
        <v>82.149999999999991</v>
      </c>
    </row>
    <row r="79" spans="1:14" ht="14.45" customHeight="1" x14ac:dyDescent="0.2">
      <c r="A79" s="748" t="s">
        <v>573</v>
      </c>
      <c r="B79" s="749" t="s">
        <v>574</v>
      </c>
      <c r="C79" s="750" t="s">
        <v>587</v>
      </c>
      <c r="D79" s="751" t="s">
        <v>588</v>
      </c>
      <c r="E79" s="752">
        <v>50113001</v>
      </c>
      <c r="F79" s="751" t="s">
        <v>604</v>
      </c>
      <c r="G79" s="750" t="s">
        <v>605</v>
      </c>
      <c r="H79" s="750">
        <v>157608</v>
      </c>
      <c r="I79" s="750">
        <v>57608</v>
      </c>
      <c r="J79" s="750" t="s">
        <v>738</v>
      </c>
      <c r="K79" s="750" t="s">
        <v>739</v>
      </c>
      <c r="L79" s="753">
        <v>69.34</v>
      </c>
      <c r="M79" s="753">
        <v>1</v>
      </c>
      <c r="N79" s="754">
        <v>69.34</v>
      </c>
    </row>
    <row r="80" spans="1:14" ht="14.45" customHeight="1" x14ac:dyDescent="0.2">
      <c r="A80" s="748" t="s">
        <v>573</v>
      </c>
      <c r="B80" s="749" t="s">
        <v>574</v>
      </c>
      <c r="C80" s="750" t="s">
        <v>587</v>
      </c>
      <c r="D80" s="751" t="s">
        <v>588</v>
      </c>
      <c r="E80" s="752">
        <v>50113001</v>
      </c>
      <c r="F80" s="751" t="s">
        <v>604</v>
      </c>
      <c r="G80" s="750" t="s">
        <v>605</v>
      </c>
      <c r="H80" s="750">
        <v>193724</v>
      </c>
      <c r="I80" s="750">
        <v>93724</v>
      </c>
      <c r="J80" s="750" t="s">
        <v>740</v>
      </c>
      <c r="K80" s="750" t="s">
        <v>741</v>
      </c>
      <c r="L80" s="753">
        <v>68.27000000000001</v>
      </c>
      <c r="M80" s="753">
        <v>1</v>
      </c>
      <c r="N80" s="754">
        <v>68.27000000000001</v>
      </c>
    </row>
    <row r="81" spans="1:14" ht="14.45" customHeight="1" x14ac:dyDescent="0.2">
      <c r="A81" s="748" t="s">
        <v>573</v>
      </c>
      <c r="B81" s="749" t="s">
        <v>574</v>
      </c>
      <c r="C81" s="750" t="s">
        <v>587</v>
      </c>
      <c r="D81" s="751" t="s">
        <v>588</v>
      </c>
      <c r="E81" s="752">
        <v>50113001</v>
      </c>
      <c r="F81" s="751" t="s">
        <v>604</v>
      </c>
      <c r="G81" s="750" t="s">
        <v>605</v>
      </c>
      <c r="H81" s="750">
        <v>208465</v>
      </c>
      <c r="I81" s="750">
        <v>208465</v>
      </c>
      <c r="J81" s="750" t="s">
        <v>742</v>
      </c>
      <c r="K81" s="750" t="s">
        <v>743</v>
      </c>
      <c r="L81" s="753">
        <v>2234.65</v>
      </c>
      <c r="M81" s="753">
        <v>0.2</v>
      </c>
      <c r="N81" s="754">
        <v>446.93000000000006</v>
      </c>
    </row>
    <row r="82" spans="1:14" ht="14.45" customHeight="1" x14ac:dyDescent="0.2">
      <c r="A82" s="748" t="s">
        <v>573</v>
      </c>
      <c r="B82" s="749" t="s">
        <v>574</v>
      </c>
      <c r="C82" s="750" t="s">
        <v>587</v>
      </c>
      <c r="D82" s="751" t="s">
        <v>588</v>
      </c>
      <c r="E82" s="752">
        <v>50113001</v>
      </c>
      <c r="F82" s="751" t="s">
        <v>604</v>
      </c>
      <c r="G82" s="750" t="s">
        <v>605</v>
      </c>
      <c r="H82" s="750">
        <v>117189</v>
      </c>
      <c r="I82" s="750">
        <v>17189</v>
      </c>
      <c r="J82" s="750" t="s">
        <v>744</v>
      </c>
      <c r="K82" s="750" t="s">
        <v>745</v>
      </c>
      <c r="L82" s="753">
        <v>55.870000000000012</v>
      </c>
      <c r="M82" s="753">
        <v>1</v>
      </c>
      <c r="N82" s="754">
        <v>55.870000000000012</v>
      </c>
    </row>
    <row r="83" spans="1:14" ht="14.45" customHeight="1" x14ac:dyDescent="0.2">
      <c r="A83" s="748" t="s">
        <v>573</v>
      </c>
      <c r="B83" s="749" t="s">
        <v>574</v>
      </c>
      <c r="C83" s="750" t="s">
        <v>587</v>
      </c>
      <c r="D83" s="751" t="s">
        <v>588</v>
      </c>
      <c r="E83" s="752">
        <v>50113001</v>
      </c>
      <c r="F83" s="751" t="s">
        <v>604</v>
      </c>
      <c r="G83" s="750" t="s">
        <v>605</v>
      </c>
      <c r="H83" s="750">
        <v>102486</v>
      </c>
      <c r="I83" s="750">
        <v>2486</v>
      </c>
      <c r="J83" s="750" t="s">
        <v>746</v>
      </c>
      <c r="K83" s="750" t="s">
        <v>747</v>
      </c>
      <c r="L83" s="753">
        <v>123.04499999999996</v>
      </c>
      <c r="M83" s="753">
        <v>2</v>
      </c>
      <c r="N83" s="754">
        <v>246.08999999999992</v>
      </c>
    </row>
    <row r="84" spans="1:14" ht="14.45" customHeight="1" x14ac:dyDescent="0.2">
      <c r="A84" s="748" t="s">
        <v>573</v>
      </c>
      <c r="B84" s="749" t="s">
        <v>574</v>
      </c>
      <c r="C84" s="750" t="s">
        <v>587</v>
      </c>
      <c r="D84" s="751" t="s">
        <v>588</v>
      </c>
      <c r="E84" s="752">
        <v>50113001</v>
      </c>
      <c r="F84" s="751" t="s">
        <v>604</v>
      </c>
      <c r="G84" s="750" t="s">
        <v>605</v>
      </c>
      <c r="H84" s="750">
        <v>230426</v>
      </c>
      <c r="I84" s="750">
        <v>230426</v>
      </c>
      <c r="J84" s="750" t="s">
        <v>748</v>
      </c>
      <c r="K84" s="750" t="s">
        <v>749</v>
      </c>
      <c r="L84" s="753">
        <v>78.639999999999986</v>
      </c>
      <c r="M84" s="753">
        <v>1</v>
      </c>
      <c r="N84" s="754">
        <v>78.639999999999986</v>
      </c>
    </row>
    <row r="85" spans="1:14" ht="14.45" customHeight="1" x14ac:dyDescent="0.2">
      <c r="A85" s="748" t="s">
        <v>573</v>
      </c>
      <c r="B85" s="749" t="s">
        <v>574</v>
      </c>
      <c r="C85" s="750" t="s">
        <v>587</v>
      </c>
      <c r="D85" s="751" t="s">
        <v>588</v>
      </c>
      <c r="E85" s="752">
        <v>50113001</v>
      </c>
      <c r="F85" s="751" t="s">
        <v>604</v>
      </c>
      <c r="G85" s="750" t="s">
        <v>605</v>
      </c>
      <c r="H85" s="750">
        <v>100489</v>
      </c>
      <c r="I85" s="750">
        <v>489</v>
      </c>
      <c r="J85" s="750" t="s">
        <v>748</v>
      </c>
      <c r="K85" s="750" t="s">
        <v>750</v>
      </c>
      <c r="L85" s="753">
        <v>47.3</v>
      </c>
      <c r="M85" s="753">
        <v>2</v>
      </c>
      <c r="N85" s="754">
        <v>94.6</v>
      </c>
    </row>
    <row r="86" spans="1:14" ht="14.45" customHeight="1" x14ac:dyDescent="0.2">
      <c r="A86" s="748" t="s">
        <v>573</v>
      </c>
      <c r="B86" s="749" t="s">
        <v>574</v>
      </c>
      <c r="C86" s="750" t="s">
        <v>587</v>
      </c>
      <c r="D86" s="751" t="s">
        <v>588</v>
      </c>
      <c r="E86" s="752">
        <v>50113001</v>
      </c>
      <c r="F86" s="751" t="s">
        <v>604</v>
      </c>
      <c r="G86" s="750" t="s">
        <v>605</v>
      </c>
      <c r="H86" s="750">
        <v>930661</v>
      </c>
      <c r="I86" s="750">
        <v>0</v>
      </c>
      <c r="J86" s="750" t="s">
        <v>751</v>
      </c>
      <c r="K86" s="750" t="s">
        <v>575</v>
      </c>
      <c r="L86" s="753">
        <v>332.76398928217037</v>
      </c>
      <c r="M86" s="753">
        <v>2</v>
      </c>
      <c r="N86" s="754">
        <v>665.52797856434074</v>
      </c>
    </row>
    <row r="87" spans="1:14" ht="14.45" customHeight="1" x14ac:dyDescent="0.2">
      <c r="A87" s="748" t="s">
        <v>573</v>
      </c>
      <c r="B87" s="749" t="s">
        <v>574</v>
      </c>
      <c r="C87" s="750" t="s">
        <v>587</v>
      </c>
      <c r="D87" s="751" t="s">
        <v>588</v>
      </c>
      <c r="E87" s="752">
        <v>50113001</v>
      </c>
      <c r="F87" s="751" t="s">
        <v>604</v>
      </c>
      <c r="G87" s="750" t="s">
        <v>605</v>
      </c>
      <c r="H87" s="750">
        <v>920304</v>
      </c>
      <c r="I87" s="750">
        <v>0</v>
      </c>
      <c r="J87" s="750" t="s">
        <v>752</v>
      </c>
      <c r="K87" s="750" t="s">
        <v>575</v>
      </c>
      <c r="L87" s="753">
        <v>257.4087065536151</v>
      </c>
      <c r="M87" s="753">
        <v>1</v>
      </c>
      <c r="N87" s="754">
        <v>257.4087065536151</v>
      </c>
    </row>
    <row r="88" spans="1:14" ht="14.45" customHeight="1" x14ac:dyDescent="0.2">
      <c r="A88" s="748" t="s">
        <v>573</v>
      </c>
      <c r="B88" s="749" t="s">
        <v>574</v>
      </c>
      <c r="C88" s="750" t="s">
        <v>587</v>
      </c>
      <c r="D88" s="751" t="s">
        <v>588</v>
      </c>
      <c r="E88" s="752">
        <v>50113001</v>
      </c>
      <c r="F88" s="751" t="s">
        <v>604</v>
      </c>
      <c r="G88" s="750" t="s">
        <v>605</v>
      </c>
      <c r="H88" s="750">
        <v>920362</v>
      </c>
      <c r="I88" s="750">
        <v>0</v>
      </c>
      <c r="J88" s="750" t="s">
        <v>753</v>
      </c>
      <c r="K88" s="750" t="s">
        <v>575</v>
      </c>
      <c r="L88" s="753">
        <v>527.42661437726747</v>
      </c>
      <c r="M88" s="753">
        <v>1</v>
      </c>
      <c r="N88" s="754">
        <v>527.42661437726747</v>
      </c>
    </row>
    <row r="89" spans="1:14" ht="14.45" customHeight="1" x14ac:dyDescent="0.2">
      <c r="A89" s="748" t="s">
        <v>573</v>
      </c>
      <c r="B89" s="749" t="s">
        <v>574</v>
      </c>
      <c r="C89" s="750" t="s">
        <v>587</v>
      </c>
      <c r="D89" s="751" t="s">
        <v>588</v>
      </c>
      <c r="E89" s="752">
        <v>50113001</v>
      </c>
      <c r="F89" s="751" t="s">
        <v>604</v>
      </c>
      <c r="G89" s="750" t="s">
        <v>605</v>
      </c>
      <c r="H89" s="750">
        <v>900493</v>
      </c>
      <c r="I89" s="750">
        <v>0</v>
      </c>
      <c r="J89" s="750" t="s">
        <v>754</v>
      </c>
      <c r="K89" s="750" t="s">
        <v>575</v>
      </c>
      <c r="L89" s="753">
        <v>319.99885753679916</v>
      </c>
      <c r="M89" s="753">
        <v>4</v>
      </c>
      <c r="N89" s="754">
        <v>1279.9954301471967</v>
      </c>
    </row>
    <row r="90" spans="1:14" ht="14.45" customHeight="1" x14ac:dyDescent="0.2">
      <c r="A90" s="748" t="s">
        <v>573</v>
      </c>
      <c r="B90" s="749" t="s">
        <v>574</v>
      </c>
      <c r="C90" s="750" t="s">
        <v>587</v>
      </c>
      <c r="D90" s="751" t="s">
        <v>588</v>
      </c>
      <c r="E90" s="752">
        <v>50113001</v>
      </c>
      <c r="F90" s="751" t="s">
        <v>604</v>
      </c>
      <c r="G90" s="750" t="s">
        <v>605</v>
      </c>
      <c r="H90" s="750">
        <v>843067</v>
      </c>
      <c r="I90" s="750">
        <v>0</v>
      </c>
      <c r="J90" s="750" t="s">
        <v>755</v>
      </c>
      <c r="K90" s="750" t="s">
        <v>575</v>
      </c>
      <c r="L90" s="753">
        <v>410.677287673526</v>
      </c>
      <c r="M90" s="753">
        <v>14</v>
      </c>
      <c r="N90" s="754">
        <v>5749.4820274293643</v>
      </c>
    </row>
    <row r="91" spans="1:14" ht="14.45" customHeight="1" x14ac:dyDescent="0.2">
      <c r="A91" s="748" t="s">
        <v>573</v>
      </c>
      <c r="B91" s="749" t="s">
        <v>574</v>
      </c>
      <c r="C91" s="750" t="s">
        <v>587</v>
      </c>
      <c r="D91" s="751" t="s">
        <v>588</v>
      </c>
      <c r="E91" s="752">
        <v>50113001</v>
      </c>
      <c r="F91" s="751" t="s">
        <v>604</v>
      </c>
      <c r="G91" s="750" t="s">
        <v>605</v>
      </c>
      <c r="H91" s="750">
        <v>216679</v>
      </c>
      <c r="I91" s="750">
        <v>216679</v>
      </c>
      <c r="J91" s="750" t="s">
        <v>756</v>
      </c>
      <c r="K91" s="750" t="s">
        <v>757</v>
      </c>
      <c r="L91" s="753">
        <v>115.19</v>
      </c>
      <c r="M91" s="753">
        <v>1</v>
      </c>
      <c r="N91" s="754">
        <v>115.19</v>
      </c>
    </row>
    <row r="92" spans="1:14" ht="14.45" customHeight="1" x14ac:dyDescent="0.2">
      <c r="A92" s="748" t="s">
        <v>573</v>
      </c>
      <c r="B92" s="749" t="s">
        <v>574</v>
      </c>
      <c r="C92" s="750" t="s">
        <v>587</v>
      </c>
      <c r="D92" s="751" t="s">
        <v>588</v>
      </c>
      <c r="E92" s="752">
        <v>50113001</v>
      </c>
      <c r="F92" s="751" t="s">
        <v>604</v>
      </c>
      <c r="G92" s="750" t="s">
        <v>605</v>
      </c>
      <c r="H92" s="750">
        <v>188217</v>
      </c>
      <c r="I92" s="750">
        <v>88217</v>
      </c>
      <c r="J92" s="750" t="s">
        <v>756</v>
      </c>
      <c r="K92" s="750" t="s">
        <v>758</v>
      </c>
      <c r="L92" s="753">
        <v>127.89166666666669</v>
      </c>
      <c r="M92" s="753">
        <v>6</v>
      </c>
      <c r="N92" s="754">
        <v>767.35000000000014</v>
      </c>
    </row>
    <row r="93" spans="1:14" ht="14.45" customHeight="1" x14ac:dyDescent="0.2">
      <c r="A93" s="748" t="s">
        <v>573</v>
      </c>
      <c r="B93" s="749" t="s">
        <v>574</v>
      </c>
      <c r="C93" s="750" t="s">
        <v>587</v>
      </c>
      <c r="D93" s="751" t="s">
        <v>588</v>
      </c>
      <c r="E93" s="752">
        <v>50113001</v>
      </c>
      <c r="F93" s="751" t="s">
        <v>604</v>
      </c>
      <c r="G93" s="750" t="s">
        <v>605</v>
      </c>
      <c r="H93" s="750">
        <v>225971</v>
      </c>
      <c r="I93" s="750">
        <v>225971</v>
      </c>
      <c r="J93" s="750" t="s">
        <v>759</v>
      </c>
      <c r="K93" s="750" t="s">
        <v>760</v>
      </c>
      <c r="L93" s="753">
        <v>137.96</v>
      </c>
      <c r="M93" s="753">
        <v>6</v>
      </c>
      <c r="N93" s="754">
        <v>827.76</v>
      </c>
    </row>
    <row r="94" spans="1:14" ht="14.45" customHeight="1" x14ac:dyDescent="0.2">
      <c r="A94" s="748" t="s">
        <v>573</v>
      </c>
      <c r="B94" s="749" t="s">
        <v>574</v>
      </c>
      <c r="C94" s="750" t="s">
        <v>587</v>
      </c>
      <c r="D94" s="751" t="s">
        <v>588</v>
      </c>
      <c r="E94" s="752">
        <v>50113001</v>
      </c>
      <c r="F94" s="751" t="s">
        <v>604</v>
      </c>
      <c r="G94" s="750" t="s">
        <v>614</v>
      </c>
      <c r="H94" s="750">
        <v>207098</v>
      </c>
      <c r="I94" s="750">
        <v>207098</v>
      </c>
      <c r="J94" s="750" t="s">
        <v>759</v>
      </c>
      <c r="K94" s="750" t="s">
        <v>760</v>
      </c>
      <c r="L94" s="753">
        <v>137.97999999999999</v>
      </c>
      <c r="M94" s="753">
        <v>1</v>
      </c>
      <c r="N94" s="754">
        <v>137.97999999999999</v>
      </c>
    </row>
    <row r="95" spans="1:14" ht="14.45" customHeight="1" x14ac:dyDescent="0.2">
      <c r="A95" s="748" t="s">
        <v>573</v>
      </c>
      <c r="B95" s="749" t="s">
        <v>574</v>
      </c>
      <c r="C95" s="750" t="s">
        <v>587</v>
      </c>
      <c r="D95" s="751" t="s">
        <v>588</v>
      </c>
      <c r="E95" s="752">
        <v>50113001</v>
      </c>
      <c r="F95" s="751" t="s">
        <v>604</v>
      </c>
      <c r="G95" s="750" t="s">
        <v>605</v>
      </c>
      <c r="H95" s="750">
        <v>185512</v>
      </c>
      <c r="I95" s="750">
        <v>185512</v>
      </c>
      <c r="J95" s="750" t="s">
        <v>761</v>
      </c>
      <c r="K95" s="750" t="s">
        <v>762</v>
      </c>
      <c r="L95" s="753">
        <v>75.349999999999994</v>
      </c>
      <c r="M95" s="753">
        <v>1</v>
      </c>
      <c r="N95" s="754">
        <v>75.349999999999994</v>
      </c>
    </row>
    <row r="96" spans="1:14" ht="14.45" customHeight="1" x14ac:dyDescent="0.2">
      <c r="A96" s="748" t="s">
        <v>573</v>
      </c>
      <c r="B96" s="749" t="s">
        <v>574</v>
      </c>
      <c r="C96" s="750" t="s">
        <v>587</v>
      </c>
      <c r="D96" s="751" t="s">
        <v>588</v>
      </c>
      <c r="E96" s="752">
        <v>50113001</v>
      </c>
      <c r="F96" s="751" t="s">
        <v>604</v>
      </c>
      <c r="G96" s="750" t="s">
        <v>605</v>
      </c>
      <c r="H96" s="750">
        <v>67558</v>
      </c>
      <c r="I96" s="750">
        <v>67558</v>
      </c>
      <c r="J96" s="750" t="s">
        <v>763</v>
      </c>
      <c r="K96" s="750" t="s">
        <v>764</v>
      </c>
      <c r="L96" s="753">
        <v>27.490000000000002</v>
      </c>
      <c r="M96" s="753">
        <v>14</v>
      </c>
      <c r="N96" s="754">
        <v>384.86</v>
      </c>
    </row>
    <row r="97" spans="1:14" ht="14.45" customHeight="1" x14ac:dyDescent="0.2">
      <c r="A97" s="748" t="s">
        <v>573</v>
      </c>
      <c r="B97" s="749" t="s">
        <v>574</v>
      </c>
      <c r="C97" s="750" t="s">
        <v>587</v>
      </c>
      <c r="D97" s="751" t="s">
        <v>588</v>
      </c>
      <c r="E97" s="752">
        <v>50113001</v>
      </c>
      <c r="F97" s="751" t="s">
        <v>604</v>
      </c>
      <c r="G97" s="750" t="s">
        <v>605</v>
      </c>
      <c r="H97" s="750">
        <v>117992</v>
      </c>
      <c r="I97" s="750">
        <v>17992</v>
      </c>
      <c r="J97" s="750" t="s">
        <v>765</v>
      </c>
      <c r="K97" s="750" t="s">
        <v>766</v>
      </c>
      <c r="L97" s="753">
        <v>94.34</v>
      </c>
      <c r="M97" s="753">
        <v>1</v>
      </c>
      <c r="N97" s="754">
        <v>94.34</v>
      </c>
    </row>
    <row r="98" spans="1:14" ht="14.45" customHeight="1" x14ac:dyDescent="0.2">
      <c r="A98" s="748" t="s">
        <v>573</v>
      </c>
      <c r="B98" s="749" t="s">
        <v>574</v>
      </c>
      <c r="C98" s="750" t="s">
        <v>587</v>
      </c>
      <c r="D98" s="751" t="s">
        <v>588</v>
      </c>
      <c r="E98" s="752">
        <v>50113001</v>
      </c>
      <c r="F98" s="751" t="s">
        <v>604</v>
      </c>
      <c r="G98" s="750" t="s">
        <v>605</v>
      </c>
      <c r="H98" s="750">
        <v>186393</v>
      </c>
      <c r="I98" s="750">
        <v>86393</v>
      </c>
      <c r="J98" s="750" t="s">
        <v>765</v>
      </c>
      <c r="K98" s="750" t="s">
        <v>767</v>
      </c>
      <c r="L98" s="753">
        <v>51.609999999999992</v>
      </c>
      <c r="M98" s="753">
        <v>1</v>
      </c>
      <c r="N98" s="754">
        <v>51.609999999999992</v>
      </c>
    </row>
    <row r="99" spans="1:14" ht="14.45" customHeight="1" x14ac:dyDescent="0.2">
      <c r="A99" s="748" t="s">
        <v>573</v>
      </c>
      <c r="B99" s="749" t="s">
        <v>574</v>
      </c>
      <c r="C99" s="750" t="s">
        <v>587</v>
      </c>
      <c r="D99" s="751" t="s">
        <v>588</v>
      </c>
      <c r="E99" s="752">
        <v>50113001</v>
      </c>
      <c r="F99" s="751" t="s">
        <v>604</v>
      </c>
      <c r="G99" s="750" t="s">
        <v>605</v>
      </c>
      <c r="H99" s="750">
        <v>846813</v>
      </c>
      <c r="I99" s="750">
        <v>137120</v>
      </c>
      <c r="J99" s="750" t="s">
        <v>768</v>
      </c>
      <c r="K99" s="750" t="s">
        <v>769</v>
      </c>
      <c r="L99" s="753">
        <v>71.469999999999985</v>
      </c>
      <c r="M99" s="753">
        <v>1</v>
      </c>
      <c r="N99" s="754">
        <v>71.469999999999985</v>
      </c>
    </row>
    <row r="100" spans="1:14" ht="14.45" customHeight="1" x14ac:dyDescent="0.2">
      <c r="A100" s="748" t="s">
        <v>573</v>
      </c>
      <c r="B100" s="749" t="s">
        <v>574</v>
      </c>
      <c r="C100" s="750" t="s">
        <v>587</v>
      </c>
      <c r="D100" s="751" t="s">
        <v>588</v>
      </c>
      <c r="E100" s="752">
        <v>50113001</v>
      </c>
      <c r="F100" s="751" t="s">
        <v>604</v>
      </c>
      <c r="G100" s="750" t="s">
        <v>605</v>
      </c>
      <c r="H100" s="750">
        <v>100498</v>
      </c>
      <c r="I100" s="750">
        <v>498</v>
      </c>
      <c r="J100" s="750" t="s">
        <v>770</v>
      </c>
      <c r="K100" s="750" t="s">
        <v>640</v>
      </c>
      <c r="L100" s="753">
        <v>108.71625</v>
      </c>
      <c r="M100" s="753">
        <v>8</v>
      </c>
      <c r="N100" s="754">
        <v>869.73</v>
      </c>
    </row>
    <row r="101" spans="1:14" ht="14.45" customHeight="1" x14ac:dyDescent="0.2">
      <c r="A101" s="748" t="s">
        <v>573</v>
      </c>
      <c r="B101" s="749" t="s">
        <v>574</v>
      </c>
      <c r="C101" s="750" t="s">
        <v>587</v>
      </c>
      <c r="D101" s="751" t="s">
        <v>588</v>
      </c>
      <c r="E101" s="752">
        <v>50113001</v>
      </c>
      <c r="F101" s="751" t="s">
        <v>604</v>
      </c>
      <c r="G101" s="750" t="s">
        <v>575</v>
      </c>
      <c r="H101" s="750">
        <v>201290</v>
      </c>
      <c r="I101" s="750">
        <v>201290</v>
      </c>
      <c r="J101" s="750" t="s">
        <v>771</v>
      </c>
      <c r="K101" s="750" t="s">
        <v>772</v>
      </c>
      <c r="L101" s="753">
        <v>43.402461538461552</v>
      </c>
      <c r="M101" s="753">
        <v>65</v>
      </c>
      <c r="N101" s="754">
        <v>2821.1600000000008</v>
      </c>
    </row>
    <row r="102" spans="1:14" ht="14.45" customHeight="1" x14ac:dyDescent="0.2">
      <c r="A102" s="748" t="s">
        <v>573</v>
      </c>
      <c r="B102" s="749" t="s">
        <v>574</v>
      </c>
      <c r="C102" s="750" t="s">
        <v>587</v>
      </c>
      <c r="D102" s="751" t="s">
        <v>588</v>
      </c>
      <c r="E102" s="752">
        <v>50113001</v>
      </c>
      <c r="F102" s="751" t="s">
        <v>604</v>
      </c>
      <c r="G102" s="750" t="s">
        <v>605</v>
      </c>
      <c r="H102" s="750">
        <v>100502</v>
      </c>
      <c r="I102" s="750">
        <v>502</v>
      </c>
      <c r="J102" s="750" t="s">
        <v>773</v>
      </c>
      <c r="K102" s="750" t="s">
        <v>774</v>
      </c>
      <c r="L102" s="753">
        <v>238.65999999999985</v>
      </c>
      <c r="M102" s="753">
        <v>1</v>
      </c>
      <c r="N102" s="754">
        <v>238.65999999999985</v>
      </c>
    </row>
    <row r="103" spans="1:14" ht="14.45" customHeight="1" x14ac:dyDescent="0.2">
      <c r="A103" s="748" t="s">
        <v>573</v>
      </c>
      <c r="B103" s="749" t="s">
        <v>574</v>
      </c>
      <c r="C103" s="750" t="s">
        <v>587</v>
      </c>
      <c r="D103" s="751" t="s">
        <v>588</v>
      </c>
      <c r="E103" s="752">
        <v>50113001</v>
      </c>
      <c r="F103" s="751" t="s">
        <v>604</v>
      </c>
      <c r="G103" s="750" t="s">
        <v>605</v>
      </c>
      <c r="H103" s="750">
        <v>102684</v>
      </c>
      <c r="I103" s="750">
        <v>2684</v>
      </c>
      <c r="J103" s="750" t="s">
        <v>773</v>
      </c>
      <c r="K103" s="750" t="s">
        <v>775</v>
      </c>
      <c r="L103" s="753">
        <v>106.01400000000001</v>
      </c>
      <c r="M103" s="753">
        <v>5</v>
      </c>
      <c r="N103" s="754">
        <v>530.07000000000005</v>
      </c>
    </row>
    <row r="104" spans="1:14" ht="14.45" customHeight="1" x14ac:dyDescent="0.2">
      <c r="A104" s="748" t="s">
        <v>573</v>
      </c>
      <c r="B104" s="749" t="s">
        <v>574</v>
      </c>
      <c r="C104" s="750" t="s">
        <v>587</v>
      </c>
      <c r="D104" s="751" t="s">
        <v>588</v>
      </c>
      <c r="E104" s="752">
        <v>50113001</v>
      </c>
      <c r="F104" s="751" t="s">
        <v>604</v>
      </c>
      <c r="G104" s="750" t="s">
        <v>575</v>
      </c>
      <c r="H104" s="750">
        <v>205931</v>
      </c>
      <c r="I104" s="750">
        <v>205931</v>
      </c>
      <c r="J104" s="750" t="s">
        <v>776</v>
      </c>
      <c r="K104" s="750" t="s">
        <v>777</v>
      </c>
      <c r="L104" s="753">
        <v>73.215588235294121</v>
      </c>
      <c r="M104" s="753">
        <v>34</v>
      </c>
      <c r="N104" s="754">
        <v>2489.33</v>
      </c>
    </row>
    <row r="105" spans="1:14" ht="14.45" customHeight="1" x14ac:dyDescent="0.2">
      <c r="A105" s="748" t="s">
        <v>573</v>
      </c>
      <c r="B105" s="749" t="s">
        <v>574</v>
      </c>
      <c r="C105" s="750" t="s">
        <v>587</v>
      </c>
      <c r="D105" s="751" t="s">
        <v>588</v>
      </c>
      <c r="E105" s="752">
        <v>50113001</v>
      </c>
      <c r="F105" s="751" t="s">
        <v>604</v>
      </c>
      <c r="G105" s="750" t="s">
        <v>575</v>
      </c>
      <c r="H105" s="750">
        <v>216736</v>
      </c>
      <c r="I105" s="750">
        <v>216736</v>
      </c>
      <c r="J105" s="750" t="s">
        <v>776</v>
      </c>
      <c r="K105" s="750" t="s">
        <v>778</v>
      </c>
      <c r="L105" s="753">
        <v>195.23000000000002</v>
      </c>
      <c r="M105" s="753">
        <v>5</v>
      </c>
      <c r="N105" s="754">
        <v>976.15000000000009</v>
      </c>
    </row>
    <row r="106" spans="1:14" ht="14.45" customHeight="1" x14ac:dyDescent="0.2">
      <c r="A106" s="748" t="s">
        <v>573</v>
      </c>
      <c r="B106" s="749" t="s">
        <v>574</v>
      </c>
      <c r="C106" s="750" t="s">
        <v>587</v>
      </c>
      <c r="D106" s="751" t="s">
        <v>588</v>
      </c>
      <c r="E106" s="752">
        <v>50113001</v>
      </c>
      <c r="F106" s="751" t="s">
        <v>604</v>
      </c>
      <c r="G106" s="750" t="s">
        <v>605</v>
      </c>
      <c r="H106" s="750">
        <v>142451</v>
      </c>
      <c r="I106" s="750">
        <v>42451</v>
      </c>
      <c r="J106" s="750" t="s">
        <v>779</v>
      </c>
      <c r="K106" s="750" t="s">
        <v>780</v>
      </c>
      <c r="L106" s="753">
        <v>473.44999999999993</v>
      </c>
      <c r="M106" s="753">
        <v>1</v>
      </c>
      <c r="N106" s="754">
        <v>473.44999999999993</v>
      </c>
    </row>
    <row r="107" spans="1:14" ht="14.45" customHeight="1" x14ac:dyDescent="0.2">
      <c r="A107" s="748" t="s">
        <v>573</v>
      </c>
      <c r="B107" s="749" t="s">
        <v>574</v>
      </c>
      <c r="C107" s="750" t="s">
        <v>587</v>
      </c>
      <c r="D107" s="751" t="s">
        <v>588</v>
      </c>
      <c r="E107" s="752">
        <v>50113001</v>
      </c>
      <c r="F107" s="751" t="s">
        <v>604</v>
      </c>
      <c r="G107" s="750" t="s">
        <v>605</v>
      </c>
      <c r="H107" s="750">
        <v>157525</v>
      </c>
      <c r="I107" s="750">
        <v>57525</v>
      </c>
      <c r="J107" s="750" t="s">
        <v>781</v>
      </c>
      <c r="K107" s="750" t="s">
        <v>782</v>
      </c>
      <c r="L107" s="753">
        <v>97.529999999999987</v>
      </c>
      <c r="M107" s="753">
        <v>1</v>
      </c>
      <c r="N107" s="754">
        <v>97.529999999999987</v>
      </c>
    </row>
    <row r="108" spans="1:14" ht="14.45" customHeight="1" x14ac:dyDescent="0.2">
      <c r="A108" s="748" t="s">
        <v>573</v>
      </c>
      <c r="B108" s="749" t="s">
        <v>574</v>
      </c>
      <c r="C108" s="750" t="s">
        <v>587</v>
      </c>
      <c r="D108" s="751" t="s">
        <v>588</v>
      </c>
      <c r="E108" s="752">
        <v>50113001</v>
      </c>
      <c r="F108" s="751" t="s">
        <v>604</v>
      </c>
      <c r="G108" s="750" t="s">
        <v>605</v>
      </c>
      <c r="H108" s="750">
        <v>194763</v>
      </c>
      <c r="I108" s="750">
        <v>94763</v>
      </c>
      <c r="J108" s="750" t="s">
        <v>783</v>
      </c>
      <c r="K108" s="750" t="s">
        <v>784</v>
      </c>
      <c r="L108" s="753">
        <v>83.8</v>
      </c>
      <c r="M108" s="753">
        <v>1</v>
      </c>
      <c r="N108" s="754">
        <v>83.8</v>
      </c>
    </row>
    <row r="109" spans="1:14" ht="14.45" customHeight="1" x14ac:dyDescent="0.2">
      <c r="A109" s="748" t="s">
        <v>573</v>
      </c>
      <c r="B109" s="749" t="s">
        <v>574</v>
      </c>
      <c r="C109" s="750" t="s">
        <v>587</v>
      </c>
      <c r="D109" s="751" t="s">
        <v>588</v>
      </c>
      <c r="E109" s="752">
        <v>50113001</v>
      </c>
      <c r="F109" s="751" t="s">
        <v>604</v>
      </c>
      <c r="G109" s="750" t="s">
        <v>605</v>
      </c>
      <c r="H109" s="750">
        <v>100513</v>
      </c>
      <c r="I109" s="750">
        <v>513</v>
      </c>
      <c r="J109" s="750" t="s">
        <v>785</v>
      </c>
      <c r="K109" s="750" t="s">
        <v>640</v>
      </c>
      <c r="L109" s="753">
        <v>56.78000000000003</v>
      </c>
      <c r="M109" s="753">
        <v>2</v>
      </c>
      <c r="N109" s="754">
        <v>113.56000000000006</v>
      </c>
    </row>
    <row r="110" spans="1:14" ht="14.45" customHeight="1" x14ac:dyDescent="0.2">
      <c r="A110" s="748" t="s">
        <v>573</v>
      </c>
      <c r="B110" s="749" t="s">
        <v>574</v>
      </c>
      <c r="C110" s="750" t="s">
        <v>587</v>
      </c>
      <c r="D110" s="751" t="s">
        <v>588</v>
      </c>
      <c r="E110" s="752">
        <v>50113001</v>
      </c>
      <c r="F110" s="751" t="s">
        <v>604</v>
      </c>
      <c r="G110" s="750" t="s">
        <v>614</v>
      </c>
      <c r="H110" s="750">
        <v>191788</v>
      </c>
      <c r="I110" s="750">
        <v>91788</v>
      </c>
      <c r="J110" s="750" t="s">
        <v>786</v>
      </c>
      <c r="K110" s="750" t="s">
        <v>787</v>
      </c>
      <c r="L110" s="753">
        <v>9.1217391304347828</v>
      </c>
      <c r="M110" s="753">
        <v>23</v>
      </c>
      <c r="N110" s="754">
        <v>209.8</v>
      </c>
    </row>
    <row r="111" spans="1:14" ht="14.45" customHeight="1" x14ac:dyDescent="0.2">
      <c r="A111" s="748" t="s">
        <v>573</v>
      </c>
      <c r="B111" s="749" t="s">
        <v>574</v>
      </c>
      <c r="C111" s="750" t="s">
        <v>587</v>
      </c>
      <c r="D111" s="751" t="s">
        <v>588</v>
      </c>
      <c r="E111" s="752">
        <v>50113001</v>
      </c>
      <c r="F111" s="751" t="s">
        <v>604</v>
      </c>
      <c r="G111" s="750" t="s">
        <v>605</v>
      </c>
      <c r="H111" s="750">
        <v>100536</v>
      </c>
      <c r="I111" s="750">
        <v>536</v>
      </c>
      <c r="J111" s="750" t="s">
        <v>788</v>
      </c>
      <c r="K111" s="750" t="s">
        <v>607</v>
      </c>
      <c r="L111" s="753">
        <v>140.23999999999998</v>
      </c>
      <c r="M111" s="753">
        <v>1</v>
      </c>
      <c r="N111" s="754">
        <v>140.23999999999998</v>
      </c>
    </row>
    <row r="112" spans="1:14" ht="14.45" customHeight="1" x14ac:dyDescent="0.2">
      <c r="A112" s="748" t="s">
        <v>573</v>
      </c>
      <c r="B112" s="749" t="s">
        <v>574</v>
      </c>
      <c r="C112" s="750" t="s">
        <v>587</v>
      </c>
      <c r="D112" s="751" t="s">
        <v>588</v>
      </c>
      <c r="E112" s="752">
        <v>50113001</v>
      </c>
      <c r="F112" s="751" t="s">
        <v>604</v>
      </c>
      <c r="G112" s="750" t="s">
        <v>605</v>
      </c>
      <c r="H112" s="750">
        <v>216963</v>
      </c>
      <c r="I112" s="750">
        <v>216963</v>
      </c>
      <c r="J112" s="750" t="s">
        <v>789</v>
      </c>
      <c r="K112" s="750" t="s">
        <v>790</v>
      </c>
      <c r="L112" s="753">
        <v>111.88999999999997</v>
      </c>
      <c r="M112" s="753">
        <v>1</v>
      </c>
      <c r="N112" s="754">
        <v>111.88999999999997</v>
      </c>
    </row>
    <row r="113" spans="1:14" ht="14.45" customHeight="1" x14ac:dyDescent="0.2">
      <c r="A113" s="748" t="s">
        <v>573</v>
      </c>
      <c r="B113" s="749" t="s">
        <v>574</v>
      </c>
      <c r="C113" s="750" t="s">
        <v>587</v>
      </c>
      <c r="D113" s="751" t="s">
        <v>588</v>
      </c>
      <c r="E113" s="752">
        <v>50113001</v>
      </c>
      <c r="F113" s="751" t="s">
        <v>604</v>
      </c>
      <c r="G113" s="750" t="s">
        <v>614</v>
      </c>
      <c r="H113" s="750">
        <v>107981</v>
      </c>
      <c r="I113" s="750">
        <v>7981</v>
      </c>
      <c r="J113" s="750" t="s">
        <v>791</v>
      </c>
      <c r="K113" s="750" t="s">
        <v>792</v>
      </c>
      <c r="L113" s="753">
        <v>50.640381679389314</v>
      </c>
      <c r="M113" s="753">
        <v>131</v>
      </c>
      <c r="N113" s="754">
        <v>6633.89</v>
      </c>
    </row>
    <row r="114" spans="1:14" ht="14.45" customHeight="1" x14ac:dyDescent="0.2">
      <c r="A114" s="748" t="s">
        <v>573</v>
      </c>
      <c r="B114" s="749" t="s">
        <v>574</v>
      </c>
      <c r="C114" s="750" t="s">
        <v>587</v>
      </c>
      <c r="D114" s="751" t="s">
        <v>588</v>
      </c>
      <c r="E114" s="752">
        <v>50113001</v>
      </c>
      <c r="F114" s="751" t="s">
        <v>604</v>
      </c>
      <c r="G114" s="750" t="s">
        <v>614</v>
      </c>
      <c r="H114" s="750">
        <v>155824</v>
      </c>
      <c r="I114" s="750">
        <v>55824</v>
      </c>
      <c r="J114" s="750" t="s">
        <v>791</v>
      </c>
      <c r="K114" s="750" t="s">
        <v>793</v>
      </c>
      <c r="L114" s="753">
        <v>50.749090909090917</v>
      </c>
      <c r="M114" s="753">
        <v>11</v>
      </c>
      <c r="N114" s="754">
        <v>558.24000000000012</v>
      </c>
    </row>
    <row r="115" spans="1:14" ht="14.45" customHeight="1" x14ac:dyDescent="0.2">
      <c r="A115" s="748" t="s">
        <v>573</v>
      </c>
      <c r="B115" s="749" t="s">
        <v>574</v>
      </c>
      <c r="C115" s="750" t="s">
        <v>587</v>
      </c>
      <c r="D115" s="751" t="s">
        <v>588</v>
      </c>
      <c r="E115" s="752">
        <v>50113001</v>
      </c>
      <c r="F115" s="751" t="s">
        <v>604</v>
      </c>
      <c r="G115" s="750" t="s">
        <v>614</v>
      </c>
      <c r="H115" s="750">
        <v>155823</v>
      </c>
      <c r="I115" s="750">
        <v>55823</v>
      </c>
      <c r="J115" s="750" t="s">
        <v>794</v>
      </c>
      <c r="K115" s="750" t="s">
        <v>795</v>
      </c>
      <c r="L115" s="753">
        <v>33.688166666666667</v>
      </c>
      <c r="M115" s="753">
        <v>120</v>
      </c>
      <c r="N115" s="754">
        <v>4042.5800000000004</v>
      </c>
    </row>
    <row r="116" spans="1:14" ht="14.45" customHeight="1" x14ac:dyDescent="0.2">
      <c r="A116" s="748" t="s">
        <v>573</v>
      </c>
      <c r="B116" s="749" t="s">
        <v>574</v>
      </c>
      <c r="C116" s="750" t="s">
        <v>587</v>
      </c>
      <c r="D116" s="751" t="s">
        <v>588</v>
      </c>
      <c r="E116" s="752">
        <v>50113001</v>
      </c>
      <c r="F116" s="751" t="s">
        <v>604</v>
      </c>
      <c r="G116" s="750" t="s">
        <v>605</v>
      </c>
      <c r="H116" s="750">
        <v>162579</v>
      </c>
      <c r="I116" s="750">
        <v>162579</v>
      </c>
      <c r="J116" s="750" t="s">
        <v>796</v>
      </c>
      <c r="K116" s="750" t="s">
        <v>797</v>
      </c>
      <c r="L116" s="753">
        <v>44.866666666666674</v>
      </c>
      <c r="M116" s="753">
        <v>3</v>
      </c>
      <c r="N116" s="754">
        <v>134.60000000000002</v>
      </c>
    </row>
    <row r="117" spans="1:14" ht="14.45" customHeight="1" x14ac:dyDescent="0.2">
      <c r="A117" s="748" t="s">
        <v>573</v>
      </c>
      <c r="B117" s="749" t="s">
        <v>574</v>
      </c>
      <c r="C117" s="750" t="s">
        <v>587</v>
      </c>
      <c r="D117" s="751" t="s">
        <v>588</v>
      </c>
      <c r="E117" s="752">
        <v>50113001</v>
      </c>
      <c r="F117" s="751" t="s">
        <v>604</v>
      </c>
      <c r="G117" s="750" t="s">
        <v>605</v>
      </c>
      <c r="H117" s="750">
        <v>100874</v>
      </c>
      <c r="I117" s="750">
        <v>874</v>
      </c>
      <c r="J117" s="750" t="s">
        <v>798</v>
      </c>
      <c r="K117" s="750" t="s">
        <v>799</v>
      </c>
      <c r="L117" s="753">
        <v>70.31</v>
      </c>
      <c r="M117" s="753">
        <v>2</v>
      </c>
      <c r="N117" s="754">
        <v>140.62</v>
      </c>
    </row>
    <row r="118" spans="1:14" ht="14.45" customHeight="1" x14ac:dyDescent="0.2">
      <c r="A118" s="748" t="s">
        <v>573</v>
      </c>
      <c r="B118" s="749" t="s">
        <v>574</v>
      </c>
      <c r="C118" s="750" t="s">
        <v>587</v>
      </c>
      <c r="D118" s="751" t="s">
        <v>588</v>
      </c>
      <c r="E118" s="752">
        <v>50113001</v>
      </c>
      <c r="F118" s="751" t="s">
        <v>604</v>
      </c>
      <c r="G118" s="750" t="s">
        <v>605</v>
      </c>
      <c r="H118" s="750">
        <v>100876</v>
      </c>
      <c r="I118" s="750">
        <v>876</v>
      </c>
      <c r="J118" s="750" t="s">
        <v>800</v>
      </c>
      <c r="K118" s="750" t="s">
        <v>799</v>
      </c>
      <c r="L118" s="753">
        <v>74.195000000000007</v>
      </c>
      <c r="M118" s="753">
        <v>4</v>
      </c>
      <c r="N118" s="754">
        <v>296.78000000000003</v>
      </c>
    </row>
    <row r="119" spans="1:14" ht="14.45" customHeight="1" x14ac:dyDescent="0.2">
      <c r="A119" s="748" t="s">
        <v>573</v>
      </c>
      <c r="B119" s="749" t="s">
        <v>574</v>
      </c>
      <c r="C119" s="750" t="s">
        <v>587</v>
      </c>
      <c r="D119" s="751" t="s">
        <v>588</v>
      </c>
      <c r="E119" s="752">
        <v>50113001</v>
      </c>
      <c r="F119" s="751" t="s">
        <v>604</v>
      </c>
      <c r="G119" s="750" t="s">
        <v>605</v>
      </c>
      <c r="H119" s="750">
        <v>200863</v>
      </c>
      <c r="I119" s="750">
        <v>200863</v>
      </c>
      <c r="J119" s="750" t="s">
        <v>800</v>
      </c>
      <c r="K119" s="750" t="s">
        <v>801</v>
      </c>
      <c r="L119" s="753">
        <v>85.304117647058817</v>
      </c>
      <c r="M119" s="753">
        <v>17</v>
      </c>
      <c r="N119" s="754">
        <v>1450.1699999999998</v>
      </c>
    </row>
    <row r="120" spans="1:14" ht="14.45" customHeight="1" x14ac:dyDescent="0.2">
      <c r="A120" s="748" t="s">
        <v>573</v>
      </c>
      <c r="B120" s="749" t="s">
        <v>574</v>
      </c>
      <c r="C120" s="750" t="s">
        <v>587</v>
      </c>
      <c r="D120" s="751" t="s">
        <v>588</v>
      </c>
      <c r="E120" s="752">
        <v>50113001</v>
      </c>
      <c r="F120" s="751" t="s">
        <v>604</v>
      </c>
      <c r="G120" s="750" t="s">
        <v>614</v>
      </c>
      <c r="H120" s="750">
        <v>850729</v>
      </c>
      <c r="I120" s="750">
        <v>157875</v>
      </c>
      <c r="J120" s="750" t="s">
        <v>802</v>
      </c>
      <c r="K120" s="750" t="s">
        <v>803</v>
      </c>
      <c r="L120" s="753">
        <v>225.5</v>
      </c>
      <c r="M120" s="753">
        <v>2</v>
      </c>
      <c r="N120" s="754">
        <v>451</v>
      </c>
    </row>
    <row r="121" spans="1:14" ht="14.45" customHeight="1" x14ac:dyDescent="0.2">
      <c r="A121" s="748" t="s">
        <v>573</v>
      </c>
      <c r="B121" s="749" t="s">
        <v>574</v>
      </c>
      <c r="C121" s="750" t="s">
        <v>587</v>
      </c>
      <c r="D121" s="751" t="s">
        <v>588</v>
      </c>
      <c r="E121" s="752">
        <v>50113001</v>
      </c>
      <c r="F121" s="751" t="s">
        <v>604</v>
      </c>
      <c r="G121" s="750" t="s">
        <v>605</v>
      </c>
      <c r="H121" s="750">
        <v>207820</v>
      </c>
      <c r="I121" s="750">
        <v>207820</v>
      </c>
      <c r="J121" s="750" t="s">
        <v>804</v>
      </c>
      <c r="K121" s="750" t="s">
        <v>805</v>
      </c>
      <c r="L121" s="753">
        <v>30.483424657534247</v>
      </c>
      <c r="M121" s="753">
        <v>73</v>
      </c>
      <c r="N121" s="754">
        <v>2225.29</v>
      </c>
    </row>
    <row r="122" spans="1:14" ht="14.45" customHeight="1" x14ac:dyDescent="0.2">
      <c r="A122" s="748" t="s">
        <v>573</v>
      </c>
      <c r="B122" s="749" t="s">
        <v>574</v>
      </c>
      <c r="C122" s="750" t="s">
        <v>587</v>
      </c>
      <c r="D122" s="751" t="s">
        <v>588</v>
      </c>
      <c r="E122" s="752">
        <v>50113001</v>
      </c>
      <c r="F122" s="751" t="s">
        <v>604</v>
      </c>
      <c r="G122" s="750" t="s">
        <v>605</v>
      </c>
      <c r="H122" s="750">
        <v>207819</v>
      </c>
      <c r="I122" s="750">
        <v>207819</v>
      </c>
      <c r="J122" s="750" t="s">
        <v>806</v>
      </c>
      <c r="K122" s="750" t="s">
        <v>807</v>
      </c>
      <c r="L122" s="753">
        <v>22.330000000000002</v>
      </c>
      <c r="M122" s="753">
        <v>5</v>
      </c>
      <c r="N122" s="754">
        <v>111.65</v>
      </c>
    </row>
    <row r="123" spans="1:14" ht="14.45" customHeight="1" x14ac:dyDescent="0.2">
      <c r="A123" s="748" t="s">
        <v>573</v>
      </c>
      <c r="B123" s="749" t="s">
        <v>574</v>
      </c>
      <c r="C123" s="750" t="s">
        <v>587</v>
      </c>
      <c r="D123" s="751" t="s">
        <v>588</v>
      </c>
      <c r="E123" s="752">
        <v>50113001</v>
      </c>
      <c r="F123" s="751" t="s">
        <v>604</v>
      </c>
      <c r="G123" s="750" t="s">
        <v>605</v>
      </c>
      <c r="H123" s="750">
        <v>229944</v>
      </c>
      <c r="I123" s="750">
        <v>229944</v>
      </c>
      <c r="J123" s="750" t="s">
        <v>808</v>
      </c>
      <c r="K123" s="750" t="s">
        <v>772</v>
      </c>
      <c r="L123" s="753">
        <v>84.36</v>
      </c>
      <c r="M123" s="753">
        <v>1</v>
      </c>
      <c r="N123" s="754">
        <v>84.36</v>
      </c>
    </row>
    <row r="124" spans="1:14" ht="14.45" customHeight="1" x14ac:dyDescent="0.2">
      <c r="A124" s="748" t="s">
        <v>573</v>
      </c>
      <c r="B124" s="749" t="s">
        <v>574</v>
      </c>
      <c r="C124" s="750" t="s">
        <v>587</v>
      </c>
      <c r="D124" s="751" t="s">
        <v>588</v>
      </c>
      <c r="E124" s="752">
        <v>50113001</v>
      </c>
      <c r="F124" s="751" t="s">
        <v>604</v>
      </c>
      <c r="G124" s="750" t="s">
        <v>605</v>
      </c>
      <c r="H124" s="750">
        <v>849831</v>
      </c>
      <c r="I124" s="750">
        <v>162008</v>
      </c>
      <c r="J124" s="750" t="s">
        <v>809</v>
      </c>
      <c r="K124" s="750" t="s">
        <v>810</v>
      </c>
      <c r="L124" s="753">
        <v>170.84000000000003</v>
      </c>
      <c r="M124" s="753">
        <v>1</v>
      </c>
      <c r="N124" s="754">
        <v>170.84000000000003</v>
      </c>
    </row>
    <row r="125" spans="1:14" ht="14.45" customHeight="1" x14ac:dyDescent="0.2">
      <c r="A125" s="748" t="s">
        <v>573</v>
      </c>
      <c r="B125" s="749" t="s">
        <v>574</v>
      </c>
      <c r="C125" s="750" t="s">
        <v>587</v>
      </c>
      <c r="D125" s="751" t="s">
        <v>588</v>
      </c>
      <c r="E125" s="752">
        <v>50113001</v>
      </c>
      <c r="F125" s="751" t="s">
        <v>604</v>
      </c>
      <c r="G125" s="750" t="s">
        <v>614</v>
      </c>
      <c r="H125" s="750">
        <v>844738</v>
      </c>
      <c r="I125" s="750">
        <v>101227</v>
      </c>
      <c r="J125" s="750" t="s">
        <v>811</v>
      </c>
      <c r="K125" s="750" t="s">
        <v>812</v>
      </c>
      <c r="L125" s="753">
        <v>162.79</v>
      </c>
      <c r="M125" s="753">
        <v>1</v>
      </c>
      <c r="N125" s="754">
        <v>162.79</v>
      </c>
    </row>
    <row r="126" spans="1:14" ht="14.45" customHeight="1" x14ac:dyDescent="0.2">
      <c r="A126" s="748" t="s">
        <v>573</v>
      </c>
      <c r="B126" s="749" t="s">
        <v>574</v>
      </c>
      <c r="C126" s="750" t="s">
        <v>587</v>
      </c>
      <c r="D126" s="751" t="s">
        <v>588</v>
      </c>
      <c r="E126" s="752">
        <v>50113001</v>
      </c>
      <c r="F126" s="751" t="s">
        <v>604</v>
      </c>
      <c r="G126" s="750" t="s">
        <v>614</v>
      </c>
      <c r="H126" s="750">
        <v>130652</v>
      </c>
      <c r="I126" s="750">
        <v>30652</v>
      </c>
      <c r="J126" s="750" t="s">
        <v>813</v>
      </c>
      <c r="K126" s="750" t="s">
        <v>814</v>
      </c>
      <c r="L126" s="753">
        <v>114.15</v>
      </c>
      <c r="M126" s="753">
        <v>1</v>
      </c>
      <c r="N126" s="754">
        <v>114.15</v>
      </c>
    </row>
    <row r="127" spans="1:14" ht="14.45" customHeight="1" x14ac:dyDescent="0.2">
      <c r="A127" s="748" t="s">
        <v>573</v>
      </c>
      <c r="B127" s="749" t="s">
        <v>574</v>
      </c>
      <c r="C127" s="750" t="s">
        <v>587</v>
      </c>
      <c r="D127" s="751" t="s">
        <v>588</v>
      </c>
      <c r="E127" s="752">
        <v>50113001</v>
      </c>
      <c r="F127" s="751" t="s">
        <v>604</v>
      </c>
      <c r="G127" s="750" t="s">
        <v>605</v>
      </c>
      <c r="H127" s="750">
        <v>118304</v>
      </c>
      <c r="I127" s="750">
        <v>18304</v>
      </c>
      <c r="J127" s="750" t="s">
        <v>815</v>
      </c>
      <c r="K127" s="750" t="s">
        <v>816</v>
      </c>
      <c r="L127" s="753">
        <v>185.60999999999999</v>
      </c>
      <c r="M127" s="753">
        <v>2</v>
      </c>
      <c r="N127" s="754">
        <v>371.21999999999997</v>
      </c>
    </row>
    <row r="128" spans="1:14" ht="14.45" customHeight="1" x14ac:dyDescent="0.2">
      <c r="A128" s="748" t="s">
        <v>573</v>
      </c>
      <c r="B128" s="749" t="s">
        <v>574</v>
      </c>
      <c r="C128" s="750" t="s">
        <v>587</v>
      </c>
      <c r="D128" s="751" t="s">
        <v>588</v>
      </c>
      <c r="E128" s="752">
        <v>50113001</v>
      </c>
      <c r="F128" s="751" t="s">
        <v>604</v>
      </c>
      <c r="G128" s="750" t="s">
        <v>605</v>
      </c>
      <c r="H128" s="750">
        <v>118305</v>
      </c>
      <c r="I128" s="750">
        <v>18305</v>
      </c>
      <c r="J128" s="750" t="s">
        <v>815</v>
      </c>
      <c r="K128" s="750" t="s">
        <v>817</v>
      </c>
      <c r="L128" s="753">
        <v>242</v>
      </c>
      <c r="M128" s="753">
        <v>32</v>
      </c>
      <c r="N128" s="754">
        <v>7744</v>
      </c>
    </row>
    <row r="129" spans="1:14" ht="14.45" customHeight="1" x14ac:dyDescent="0.2">
      <c r="A129" s="748" t="s">
        <v>573</v>
      </c>
      <c r="B129" s="749" t="s">
        <v>574</v>
      </c>
      <c r="C129" s="750" t="s">
        <v>587</v>
      </c>
      <c r="D129" s="751" t="s">
        <v>588</v>
      </c>
      <c r="E129" s="752">
        <v>50113001</v>
      </c>
      <c r="F129" s="751" t="s">
        <v>604</v>
      </c>
      <c r="G129" s="750" t="s">
        <v>605</v>
      </c>
      <c r="H129" s="750">
        <v>208649</v>
      </c>
      <c r="I129" s="750">
        <v>208649</v>
      </c>
      <c r="J129" s="750" t="s">
        <v>818</v>
      </c>
      <c r="K129" s="750" t="s">
        <v>819</v>
      </c>
      <c r="L129" s="753">
        <v>72.919999999999987</v>
      </c>
      <c r="M129" s="753">
        <v>1</v>
      </c>
      <c r="N129" s="754">
        <v>72.919999999999987</v>
      </c>
    </row>
    <row r="130" spans="1:14" ht="14.45" customHeight="1" x14ac:dyDescent="0.2">
      <c r="A130" s="748" t="s">
        <v>573</v>
      </c>
      <c r="B130" s="749" t="s">
        <v>574</v>
      </c>
      <c r="C130" s="750" t="s">
        <v>587</v>
      </c>
      <c r="D130" s="751" t="s">
        <v>588</v>
      </c>
      <c r="E130" s="752">
        <v>50113001</v>
      </c>
      <c r="F130" s="751" t="s">
        <v>604</v>
      </c>
      <c r="G130" s="750" t="s">
        <v>614</v>
      </c>
      <c r="H130" s="750">
        <v>109709</v>
      </c>
      <c r="I130" s="750">
        <v>9709</v>
      </c>
      <c r="J130" s="750" t="s">
        <v>820</v>
      </c>
      <c r="K130" s="750" t="s">
        <v>821</v>
      </c>
      <c r="L130" s="753">
        <v>64.930000000000007</v>
      </c>
      <c r="M130" s="753">
        <v>8</v>
      </c>
      <c r="N130" s="754">
        <v>519.44000000000005</v>
      </c>
    </row>
    <row r="131" spans="1:14" ht="14.45" customHeight="1" x14ac:dyDescent="0.2">
      <c r="A131" s="748" t="s">
        <v>573</v>
      </c>
      <c r="B131" s="749" t="s">
        <v>574</v>
      </c>
      <c r="C131" s="750" t="s">
        <v>587</v>
      </c>
      <c r="D131" s="751" t="s">
        <v>588</v>
      </c>
      <c r="E131" s="752">
        <v>50113001</v>
      </c>
      <c r="F131" s="751" t="s">
        <v>604</v>
      </c>
      <c r="G131" s="750" t="s">
        <v>605</v>
      </c>
      <c r="H131" s="750">
        <v>119653</v>
      </c>
      <c r="I131" s="750">
        <v>119653</v>
      </c>
      <c r="J131" s="750" t="s">
        <v>822</v>
      </c>
      <c r="K131" s="750" t="s">
        <v>823</v>
      </c>
      <c r="L131" s="753">
        <v>157.315</v>
      </c>
      <c r="M131" s="753">
        <v>2</v>
      </c>
      <c r="N131" s="754">
        <v>314.63</v>
      </c>
    </row>
    <row r="132" spans="1:14" ht="14.45" customHeight="1" x14ac:dyDescent="0.2">
      <c r="A132" s="748" t="s">
        <v>573</v>
      </c>
      <c r="B132" s="749" t="s">
        <v>574</v>
      </c>
      <c r="C132" s="750" t="s">
        <v>587</v>
      </c>
      <c r="D132" s="751" t="s">
        <v>588</v>
      </c>
      <c r="E132" s="752">
        <v>50113001</v>
      </c>
      <c r="F132" s="751" t="s">
        <v>604</v>
      </c>
      <c r="G132" s="750" t="s">
        <v>605</v>
      </c>
      <c r="H132" s="750">
        <v>844145</v>
      </c>
      <c r="I132" s="750">
        <v>56350</v>
      </c>
      <c r="J132" s="750" t="s">
        <v>824</v>
      </c>
      <c r="K132" s="750" t="s">
        <v>825</v>
      </c>
      <c r="L132" s="753">
        <v>36.492500000000007</v>
      </c>
      <c r="M132" s="753">
        <v>8</v>
      </c>
      <c r="N132" s="754">
        <v>291.94000000000005</v>
      </c>
    </row>
    <row r="133" spans="1:14" ht="14.45" customHeight="1" x14ac:dyDescent="0.2">
      <c r="A133" s="748" t="s">
        <v>573</v>
      </c>
      <c r="B133" s="749" t="s">
        <v>574</v>
      </c>
      <c r="C133" s="750" t="s">
        <v>587</v>
      </c>
      <c r="D133" s="751" t="s">
        <v>588</v>
      </c>
      <c r="E133" s="752">
        <v>50113001</v>
      </c>
      <c r="F133" s="751" t="s">
        <v>604</v>
      </c>
      <c r="G133" s="750" t="s">
        <v>605</v>
      </c>
      <c r="H133" s="750">
        <v>188900</v>
      </c>
      <c r="I133" s="750">
        <v>88900</v>
      </c>
      <c r="J133" s="750" t="s">
        <v>826</v>
      </c>
      <c r="K133" s="750" t="s">
        <v>827</v>
      </c>
      <c r="L133" s="753">
        <v>81.03</v>
      </c>
      <c r="M133" s="753">
        <v>1</v>
      </c>
      <c r="N133" s="754">
        <v>81.03</v>
      </c>
    </row>
    <row r="134" spans="1:14" ht="14.45" customHeight="1" x14ac:dyDescent="0.2">
      <c r="A134" s="748" t="s">
        <v>573</v>
      </c>
      <c r="B134" s="749" t="s">
        <v>574</v>
      </c>
      <c r="C134" s="750" t="s">
        <v>587</v>
      </c>
      <c r="D134" s="751" t="s">
        <v>588</v>
      </c>
      <c r="E134" s="752">
        <v>50113001</v>
      </c>
      <c r="F134" s="751" t="s">
        <v>604</v>
      </c>
      <c r="G134" s="750" t="s">
        <v>605</v>
      </c>
      <c r="H134" s="750">
        <v>100610</v>
      </c>
      <c r="I134" s="750">
        <v>610</v>
      </c>
      <c r="J134" s="750" t="s">
        <v>828</v>
      </c>
      <c r="K134" s="750" t="s">
        <v>829</v>
      </c>
      <c r="L134" s="753">
        <v>72.48</v>
      </c>
      <c r="M134" s="753">
        <v>8</v>
      </c>
      <c r="N134" s="754">
        <v>579.84</v>
      </c>
    </row>
    <row r="135" spans="1:14" ht="14.45" customHeight="1" x14ac:dyDescent="0.2">
      <c r="A135" s="748" t="s">
        <v>573</v>
      </c>
      <c r="B135" s="749" t="s">
        <v>574</v>
      </c>
      <c r="C135" s="750" t="s">
        <v>587</v>
      </c>
      <c r="D135" s="751" t="s">
        <v>588</v>
      </c>
      <c r="E135" s="752">
        <v>50113001</v>
      </c>
      <c r="F135" s="751" t="s">
        <v>604</v>
      </c>
      <c r="G135" s="750" t="s">
        <v>614</v>
      </c>
      <c r="H135" s="750">
        <v>189664</v>
      </c>
      <c r="I135" s="750">
        <v>189664</v>
      </c>
      <c r="J135" s="750" t="s">
        <v>830</v>
      </c>
      <c r="K135" s="750" t="s">
        <v>831</v>
      </c>
      <c r="L135" s="753">
        <v>260.02999999999992</v>
      </c>
      <c r="M135" s="753">
        <v>1</v>
      </c>
      <c r="N135" s="754">
        <v>260.02999999999992</v>
      </c>
    </row>
    <row r="136" spans="1:14" ht="14.45" customHeight="1" x14ac:dyDescent="0.2">
      <c r="A136" s="748" t="s">
        <v>573</v>
      </c>
      <c r="B136" s="749" t="s">
        <v>574</v>
      </c>
      <c r="C136" s="750" t="s">
        <v>587</v>
      </c>
      <c r="D136" s="751" t="s">
        <v>588</v>
      </c>
      <c r="E136" s="752">
        <v>50113001</v>
      </c>
      <c r="F136" s="751" t="s">
        <v>604</v>
      </c>
      <c r="G136" s="750" t="s">
        <v>605</v>
      </c>
      <c r="H136" s="750">
        <v>131385</v>
      </c>
      <c r="I136" s="750">
        <v>31385</v>
      </c>
      <c r="J136" s="750" t="s">
        <v>832</v>
      </c>
      <c r="K136" s="750" t="s">
        <v>833</v>
      </c>
      <c r="L136" s="753">
        <v>39.190000000000012</v>
      </c>
      <c r="M136" s="753">
        <v>1</v>
      </c>
      <c r="N136" s="754">
        <v>39.190000000000012</v>
      </c>
    </row>
    <row r="137" spans="1:14" ht="14.45" customHeight="1" x14ac:dyDescent="0.2">
      <c r="A137" s="748" t="s">
        <v>573</v>
      </c>
      <c r="B137" s="749" t="s">
        <v>574</v>
      </c>
      <c r="C137" s="750" t="s">
        <v>587</v>
      </c>
      <c r="D137" s="751" t="s">
        <v>588</v>
      </c>
      <c r="E137" s="752">
        <v>50113001</v>
      </c>
      <c r="F137" s="751" t="s">
        <v>604</v>
      </c>
      <c r="G137" s="750" t="s">
        <v>605</v>
      </c>
      <c r="H137" s="750">
        <v>148578</v>
      </c>
      <c r="I137" s="750">
        <v>48578</v>
      </c>
      <c r="J137" s="750" t="s">
        <v>834</v>
      </c>
      <c r="K137" s="750" t="s">
        <v>835</v>
      </c>
      <c r="L137" s="753">
        <v>54.95</v>
      </c>
      <c r="M137" s="753">
        <v>2</v>
      </c>
      <c r="N137" s="754">
        <v>109.9</v>
      </c>
    </row>
    <row r="138" spans="1:14" ht="14.45" customHeight="1" x14ac:dyDescent="0.2">
      <c r="A138" s="748" t="s">
        <v>573</v>
      </c>
      <c r="B138" s="749" t="s">
        <v>574</v>
      </c>
      <c r="C138" s="750" t="s">
        <v>587</v>
      </c>
      <c r="D138" s="751" t="s">
        <v>588</v>
      </c>
      <c r="E138" s="752">
        <v>50113001</v>
      </c>
      <c r="F138" s="751" t="s">
        <v>604</v>
      </c>
      <c r="G138" s="750" t="s">
        <v>605</v>
      </c>
      <c r="H138" s="750">
        <v>191836</v>
      </c>
      <c r="I138" s="750">
        <v>91836</v>
      </c>
      <c r="J138" s="750" t="s">
        <v>836</v>
      </c>
      <c r="K138" s="750" t="s">
        <v>837</v>
      </c>
      <c r="L138" s="753">
        <v>44.625714285714274</v>
      </c>
      <c r="M138" s="753">
        <v>14</v>
      </c>
      <c r="N138" s="754">
        <v>624.75999999999988</v>
      </c>
    </row>
    <row r="139" spans="1:14" ht="14.45" customHeight="1" x14ac:dyDescent="0.2">
      <c r="A139" s="748" t="s">
        <v>573</v>
      </c>
      <c r="B139" s="749" t="s">
        <v>574</v>
      </c>
      <c r="C139" s="750" t="s">
        <v>587</v>
      </c>
      <c r="D139" s="751" t="s">
        <v>588</v>
      </c>
      <c r="E139" s="752">
        <v>50113001</v>
      </c>
      <c r="F139" s="751" t="s">
        <v>604</v>
      </c>
      <c r="G139" s="750" t="s">
        <v>605</v>
      </c>
      <c r="H139" s="750">
        <v>109844</v>
      </c>
      <c r="I139" s="750">
        <v>9844</v>
      </c>
      <c r="J139" s="750" t="s">
        <v>836</v>
      </c>
      <c r="K139" s="750" t="s">
        <v>838</v>
      </c>
      <c r="L139" s="753">
        <v>72.39</v>
      </c>
      <c r="M139" s="753">
        <v>1</v>
      </c>
      <c r="N139" s="754">
        <v>72.39</v>
      </c>
    </row>
    <row r="140" spans="1:14" ht="14.45" customHeight="1" x14ac:dyDescent="0.2">
      <c r="A140" s="748" t="s">
        <v>573</v>
      </c>
      <c r="B140" s="749" t="s">
        <v>574</v>
      </c>
      <c r="C140" s="750" t="s">
        <v>587</v>
      </c>
      <c r="D140" s="751" t="s">
        <v>588</v>
      </c>
      <c r="E140" s="752">
        <v>50113001</v>
      </c>
      <c r="F140" s="751" t="s">
        <v>604</v>
      </c>
      <c r="G140" s="750" t="s">
        <v>605</v>
      </c>
      <c r="H140" s="750">
        <v>132086</v>
      </c>
      <c r="I140" s="750">
        <v>32086</v>
      </c>
      <c r="J140" s="750" t="s">
        <v>839</v>
      </c>
      <c r="K140" s="750" t="s">
        <v>840</v>
      </c>
      <c r="L140" s="753">
        <v>19.344000000000001</v>
      </c>
      <c r="M140" s="753">
        <v>5</v>
      </c>
      <c r="N140" s="754">
        <v>96.72</v>
      </c>
    </row>
    <row r="141" spans="1:14" ht="14.45" customHeight="1" x14ac:dyDescent="0.2">
      <c r="A141" s="748" t="s">
        <v>573</v>
      </c>
      <c r="B141" s="749" t="s">
        <v>574</v>
      </c>
      <c r="C141" s="750" t="s">
        <v>587</v>
      </c>
      <c r="D141" s="751" t="s">
        <v>588</v>
      </c>
      <c r="E141" s="752">
        <v>50113001</v>
      </c>
      <c r="F141" s="751" t="s">
        <v>604</v>
      </c>
      <c r="G141" s="750" t="s">
        <v>605</v>
      </c>
      <c r="H141" s="750">
        <v>132090</v>
      </c>
      <c r="I141" s="750">
        <v>32090</v>
      </c>
      <c r="J141" s="750" t="s">
        <v>841</v>
      </c>
      <c r="K141" s="750" t="s">
        <v>842</v>
      </c>
      <c r="L141" s="753">
        <v>27.423684210526318</v>
      </c>
      <c r="M141" s="753">
        <v>19</v>
      </c>
      <c r="N141" s="754">
        <v>521.05000000000007</v>
      </c>
    </row>
    <row r="142" spans="1:14" ht="14.45" customHeight="1" x14ac:dyDescent="0.2">
      <c r="A142" s="748" t="s">
        <v>573</v>
      </c>
      <c r="B142" s="749" t="s">
        <v>574</v>
      </c>
      <c r="C142" s="750" t="s">
        <v>587</v>
      </c>
      <c r="D142" s="751" t="s">
        <v>588</v>
      </c>
      <c r="E142" s="752">
        <v>50113001</v>
      </c>
      <c r="F142" s="751" t="s">
        <v>604</v>
      </c>
      <c r="G142" s="750" t="s">
        <v>605</v>
      </c>
      <c r="H142" s="750">
        <v>230438</v>
      </c>
      <c r="I142" s="750">
        <v>230438</v>
      </c>
      <c r="J142" s="750" t="s">
        <v>843</v>
      </c>
      <c r="K142" s="750" t="s">
        <v>844</v>
      </c>
      <c r="L142" s="753">
        <v>71.819999999999993</v>
      </c>
      <c r="M142" s="753">
        <v>1</v>
      </c>
      <c r="N142" s="754">
        <v>71.819999999999993</v>
      </c>
    </row>
    <row r="143" spans="1:14" ht="14.45" customHeight="1" x14ac:dyDescent="0.2">
      <c r="A143" s="748" t="s">
        <v>573</v>
      </c>
      <c r="B143" s="749" t="s">
        <v>574</v>
      </c>
      <c r="C143" s="750" t="s">
        <v>587</v>
      </c>
      <c r="D143" s="751" t="s">
        <v>588</v>
      </c>
      <c r="E143" s="752">
        <v>50113001</v>
      </c>
      <c r="F143" s="751" t="s">
        <v>604</v>
      </c>
      <c r="G143" s="750" t="s">
        <v>605</v>
      </c>
      <c r="H143" s="750">
        <v>159672</v>
      </c>
      <c r="I143" s="750">
        <v>59672</v>
      </c>
      <c r="J143" s="750" t="s">
        <v>843</v>
      </c>
      <c r="K143" s="750" t="s">
        <v>845</v>
      </c>
      <c r="L143" s="753">
        <v>47.049999999999983</v>
      </c>
      <c r="M143" s="753">
        <v>2</v>
      </c>
      <c r="N143" s="754">
        <v>94.099999999999966</v>
      </c>
    </row>
    <row r="144" spans="1:14" ht="14.45" customHeight="1" x14ac:dyDescent="0.2">
      <c r="A144" s="748" t="s">
        <v>573</v>
      </c>
      <c r="B144" s="749" t="s">
        <v>574</v>
      </c>
      <c r="C144" s="750" t="s">
        <v>587</v>
      </c>
      <c r="D144" s="751" t="s">
        <v>588</v>
      </c>
      <c r="E144" s="752">
        <v>50113001</v>
      </c>
      <c r="F144" s="751" t="s">
        <v>604</v>
      </c>
      <c r="G144" s="750" t="s">
        <v>605</v>
      </c>
      <c r="H144" s="750">
        <v>214619</v>
      </c>
      <c r="I144" s="750">
        <v>214619</v>
      </c>
      <c r="J144" s="750" t="s">
        <v>846</v>
      </c>
      <c r="K144" s="750" t="s">
        <v>847</v>
      </c>
      <c r="L144" s="753">
        <v>224.38000000000005</v>
      </c>
      <c r="M144" s="753">
        <v>1</v>
      </c>
      <c r="N144" s="754">
        <v>224.38000000000005</v>
      </c>
    </row>
    <row r="145" spans="1:14" ht="14.45" customHeight="1" x14ac:dyDescent="0.2">
      <c r="A145" s="748" t="s">
        <v>573</v>
      </c>
      <c r="B145" s="749" t="s">
        <v>574</v>
      </c>
      <c r="C145" s="750" t="s">
        <v>587</v>
      </c>
      <c r="D145" s="751" t="s">
        <v>588</v>
      </c>
      <c r="E145" s="752">
        <v>50113001</v>
      </c>
      <c r="F145" s="751" t="s">
        <v>604</v>
      </c>
      <c r="G145" s="750" t="s">
        <v>614</v>
      </c>
      <c r="H145" s="750">
        <v>156981</v>
      </c>
      <c r="I145" s="750">
        <v>56981</v>
      </c>
      <c r="J145" s="750" t="s">
        <v>848</v>
      </c>
      <c r="K145" s="750" t="s">
        <v>849</v>
      </c>
      <c r="L145" s="753">
        <v>30.180000000000007</v>
      </c>
      <c r="M145" s="753">
        <v>1</v>
      </c>
      <c r="N145" s="754">
        <v>30.180000000000007</v>
      </c>
    </row>
    <row r="146" spans="1:14" ht="14.45" customHeight="1" x14ac:dyDescent="0.2">
      <c r="A146" s="748" t="s">
        <v>573</v>
      </c>
      <c r="B146" s="749" t="s">
        <v>574</v>
      </c>
      <c r="C146" s="750" t="s">
        <v>587</v>
      </c>
      <c r="D146" s="751" t="s">
        <v>588</v>
      </c>
      <c r="E146" s="752">
        <v>50113001</v>
      </c>
      <c r="F146" s="751" t="s">
        <v>604</v>
      </c>
      <c r="G146" s="750" t="s">
        <v>614</v>
      </c>
      <c r="H146" s="750">
        <v>150316</v>
      </c>
      <c r="I146" s="750">
        <v>50316</v>
      </c>
      <c r="J146" s="750" t="s">
        <v>850</v>
      </c>
      <c r="K146" s="750" t="s">
        <v>609</v>
      </c>
      <c r="L146" s="753">
        <v>69.370000000000033</v>
      </c>
      <c r="M146" s="753">
        <v>1</v>
      </c>
      <c r="N146" s="754">
        <v>69.370000000000033</v>
      </c>
    </row>
    <row r="147" spans="1:14" ht="14.45" customHeight="1" x14ac:dyDescent="0.2">
      <c r="A147" s="748" t="s">
        <v>573</v>
      </c>
      <c r="B147" s="749" t="s">
        <v>574</v>
      </c>
      <c r="C147" s="750" t="s">
        <v>587</v>
      </c>
      <c r="D147" s="751" t="s">
        <v>588</v>
      </c>
      <c r="E147" s="752">
        <v>50113001</v>
      </c>
      <c r="F147" s="751" t="s">
        <v>604</v>
      </c>
      <c r="G147" s="750" t="s">
        <v>614</v>
      </c>
      <c r="H147" s="750">
        <v>845240</v>
      </c>
      <c r="I147" s="750">
        <v>109799</v>
      </c>
      <c r="J147" s="750" t="s">
        <v>851</v>
      </c>
      <c r="K147" s="750" t="s">
        <v>772</v>
      </c>
      <c r="L147" s="753">
        <v>80.844615384615381</v>
      </c>
      <c r="M147" s="753">
        <v>13</v>
      </c>
      <c r="N147" s="754">
        <v>1050.98</v>
      </c>
    </row>
    <row r="148" spans="1:14" ht="14.45" customHeight="1" x14ac:dyDescent="0.2">
      <c r="A148" s="748" t="s">
        <v>573</v>
      </c>
      <c r="B148" s="749" t="s">
        <v>574</v>
      </c>
      <c r="C148" s="750" t="s">
        <v>587</v>
      </c>
      <c r="D148" s="751" t="s">
        <v>588</v>
      </c>
      <c r="E148" s="752">
        <v>50113001</v>
      </c>
      <c r="F148" s="751" t="s">
        <v>604</v>
      </c>
      <c r="G148" s="750" t="s">
        <v>605</v>
      </c>
      <c r="H148" s="750">
        <v>112023</v>
      </c>
      <c r="I148" s="750">
        <v>12023</v>
      </c>
      <c r="J148" s="750" t="s">
        <v>852</v>
      </c>
      <c r="K148" s="750" t="s">
        <v>853</v>
      </c>
      <c r="L148" s="753">
        <v>80.761991341991347</v>
      </c>
      <c r="M148" s="753">
        <v>1</v>
      </c>
      <c r="N148" s="754">
        <v>80.761991341991347</v>
      </c>
    </row>
    <row r="149" spans="1:14" ht="14.45" customHeight="1" x14ac:dyDescent="0.2">
      <c r="A149" s="748" t="s">
        <v>573</v>
      </c>
      <c r="B149" s="749" t="s">
        <v>574</v>
      </c>
      <c r="C149" s="750" t="s">
        <v>587</v>
      </c>
      <c r="D149" s="751" t="s">
        <v>588</v>
      </c>
      <c r="E149" s="752">
        <v>50113001</v>
      </c>
      <c r="F149" s="751" t="s">
        <v>604</v>
      </c>
      <c r="G149" s="750" t="s">
        <v>605</v>
      </c>
      <c r="H149" s="750">
        <v>840155</v>
      </c>
      <c r="I149" s="750">
        <v>0</v>
      </c>
      <c r="J149" s="750" t="s">
        <v>854</v>
      </c>
      <c r="K149" s="750" t="s">
        <v>575</v>
      </c>
      <c r="L149" s="753">
        <v>63.647894736842105</v>
      </c>
      <c r="M149" s="753">
        <v>19</v>
      </c>
      <c r="N149" s="754">
        <v>1209.31</v>
      </c>
    </row>
    <row r="150" spans="1:14" ht="14.45" customHeight="1" x14ac:dyDescent="0.2">
      <c r="A150" s="748" t="s">
        <v>573</v>
      </c>
      <c r="B150" s="749" t="s">
        <v>574</v>
      </c>
      <c r="C150" s="750" t="s">
        <v>587</v>
      </c>
      <c r="D150" s="751" t="s">
        <v>588</v>
      </c>
      <c r="E150" s="752">
        <v>50113001</v>
      </c>
      <c r="F150" s="751" t="s">
        <v>604</v>
      </c>
      <c r="G150" s="750" t="s">
        <v>605</v>
      </c>
      <c r="H150" s="750">
        <v>990977</v>
      </c>
      <c r="I150" s="750">
        <v>0</v>
      </c>
      <c r="J150" s="750" t="s">
        <v>855</v>
      </c>
      <c r="K150" s="750" t="s">
        <v>575</v>
      </c>
      <c r="L150" s="753">
        <v>91.86</v>
      </c>
      <c r="M150" s="753">
        <v>1</v>
      </c>
      <c r="N150" s="754">
        <v>91.86</v>
      </c>
    </row>
    <row r="151" spans="1:14" ht="14.45" customHeight="1" x14ac:dyDescent="0.2">
      <c r="A151" s="748" t="s">
        <v>573</v>
      </c>
      <c r="B151" s="749" t="s">
        <v>574</v>
      </c>
      <c r="C151" s="750" t="s">
        <v>587</v>
      </c>
      <c r="D151" s="751" t="s">
        <v>588</v>
      </c>
      <c r="E151" s="752">
        <v>50113001</v>
      </c>
      <c r="F151" s="751" t="s">
        <v>604</v>
      </c>
      <c r="G151" s="750" t="s">
        <v>575</v>
      </c>
      <c r="H151" s="750">
        <v>989453</v>
      </c>
      <c r="I151" s="750">
        <v>146899</v>
      </c>
      <c r="J151" s="750" t="s">
        <v>856</v>
      </c>
      <c r="K151" s="750" t="s">
        <v>857</v>
      </c>
      <c r="L151" s="753">
        <v>45.668000000000006</v>
      </c>
      <c r="M151" s="753">
        <v>5</v>
      </c>
      <c r="N151" s="754">
        <v>228.34000000000003</v>
      </c>
    </row>
    <row r="152" spans="1:14" ht="14.45" customHeight="1" x14ac:dyDescent="0.2">
      <c r="A152" s="748" t="s">
        <v>573</v>
      </c>
      <c r="B152" s="749" t="s">
        <v>574</v>
      </c>
      <c r="C152" s="750" t="s">
        <v>587</v>
      </c>
      <c r="D152" s="751" t="s">
        <v>588</v>
      </c>
      <c r="E152" s="752">
        <v>50113008</v>
      </c>
      <c r="F152" s="751" t="s">
        <v>858</v>
      </c>
      <c r="G152" s="750"/>
      <c r="H152" s="750"/>
      <c r="I152" s="750">
        <v>62464</v>
      </c>
      <c r="J152" s="750" t="s">
        <v>859</v>
      </c>
      <c r="K152" s="750" t="s">
        <v>860</v>
      </c>
      <c r="L152" s="753">
        <v>9157.759765625</v>
      </c>
      <c r="M152" s="753">
        <v>20</v>
      </c>
      <c r="N152" s="754">
        <v>183155.1953125</v>
      </c>
    </row>
    <row r="153" spans="1:14" ht="14.45" customHeight="1" x14ac:dyDescent="0.2">
      <c r="A153" s="748" t="s">
        <v>573</v>
      </c>
      <c r="B153" s="749" t="s">
        <v>574</v>
      </c>
      <c r="C153" s="750" t="s">
        <v>587</v>
      </c>
      <c r="D153" s="751" t="s">
        <v>588</v>
      </c>
      <c r="E153" s="752">
        <v>50113008</v>
      </c>
      <c r="F153" s="751" t="s">
        <v>858</v>
      </c>
      <c r="G153" s="750"/>
      <c r="H153" s="750"/>
      <c r="I153" s="750">
        <v>230687</v>
      </c>
      <c r="J153" s="750" t="s">
        <v>861</v>
      </c>
      <c r="K153" s="750" t="s">
        <v>862</v>
      </c>
      <c r="L153" s="753">
        <v>4305.3999999999996</v>
      </c>
      <c r="M153" s="753">
        <v>5</v>
      </c>
      <c r="N153" s="754">
        <v>21527</v>
      </c>
    </row>
    <row r="154" spans="1:14" ht="14.45" customHeight="1" x14ac:dyDescent="0.2">
      <c r="A154" s="748" t="s">
        <v>573</v>
      </c>
      <c r="B154" s="749" t="s">
        <v>574</v>
      </c>
      <c r="C154" s="750" t="s">
        <v>587</v>
      </c>
      <c r="D154" s="751" t="s">
        <v>588</v>
      </c>
      <c r="E154" s="752">
        <v>50113013</v>
      </c>
      <c r="F154" s="751" t="s">
        <v>863</v>
      </c>
      <c r="G154" s="750" t="s">
        <v>605</v>
      </c>
      <c r="H154" s="750">
        <v>172972</v>
      </c>
      <c r="I154" s="750">
        <v>72972</v>
      </c>
      <c r="J154" s="750" t="s">
        <v>864</v>
      </c>
      <c r="K154" s="750" t="s">
        <v>865</v>
      </c>
      <c r="L154" s="753">
        <v>181.58499999999998</v>
      </c>
      <c r="M154" s="753">
        <v>28</v>
      </c>
      <c r="N154" s="754">
        <v>5084.3799999999992</v>
      </c>
    </row>
    <row r="155" spans="1:14" ht="14.45" customHeight="1" x14ac:dyDescent="0.2">
      <c r="A155" s="748" t="s">
        <v>573</v>
      </c>
      <c r="B155" s="749" t="s">
        <v>574</v>
      </c>
      <c r="C155" s="750" t="s">
        <v>587</v>
      </c>
      <c r="D155" s="751" t="s">
        <v>588</v>
      </c>
      <c r="E155" s="752">
        <v>50113013</v>
      </c>
      <c r="F155" s="751" t="s">
        <v>863</v>
      </c>
      <c r="G155" s="750" t="s">
        <v>614</v>
      </c>
      <c r="H155" s="750">
        <v>105951</v>
      </c>
      <c r="I155" s="750">
        <v>5951</v>
      </c>
      <c r="J155" s="750" t="s">
        <v>866</v>
      </c>
      <c r="K155" s="750" t="s">
        <v>867</v>
      </c>
      <c r="L155" s="753">
        <v>114.42599999999997</v>
      </c>
      <c r="M155" s="753">
        <v>5</v>
      </c>
      <c r="N155" s="754">
        <v>572.12999999999988</v>
      </c>
    </row>
    <row r="156" spans="1:14" ht="14.45" customHeight="1" x14ac:dyDescent="0.2">
      <c r="A156" s="748" t="s">
        <v>573</v>
      </c>
      <c r="B156" s="749" t="s">
        <v>574</v>
      </c>
      <c r="C156" s="750" t="s">
        <v>587</v>
      </c>
      <c r="D156" s="751" t="s">
        <v>588</v>
      </c>
      <c r="E156" s="752">
        <v>50113013</v>
      </c>
      <c r="F156" s="751" t="s">
        <v>863</v>
      </c>
      <c r="G156" s="750" t="s">
        <v>605</v>
      </c>
      <c r="H156" s="750">
        <v>201961</v>
      </c>
      <c r="I156" s="750">
        <v>201961</v>
      </c>
      <c r="J156" s="750" t="s">
        <v>868</v>
      </c>
      <c r="K156" s="750" t="s">
        <v>869</v>
      </c>
      <c r="L156" s="753">
        <v>319.64999999999998</v>
      </c>
      <c r="M156" s="753">
        <v>9</v>
      </c>
      <c r="N156" s="754">
        <v>2876.85</v>
      </c>
    </row>
    <row r="157" spans="1:14" ht="14.45" customHeight="1" x14ac:dyDescent="0.2">
      <c r="A157" s="748" t="s">
        <v>573</v>
      </c>
      <c r="B157" s="749" t="s">
        <v>574</v>
      </c>
      <c r="C157" s="750" t="s">
        <v>587</v>
      </c>
      <c r="D157" s="751" t="s">
        <v>588</v>
      </c>
      <c r="E157" s="752">
        <v>50113013</v>
      </c>
      <c r="F157" s="751" t="s">
        <v>863</v>
      </c>
      <c r="G157" s="750" t="s">
        <v>605</v>
      </c>
      <c r="H157" s="750">
        <v>136083</v>
      </c>
      <c r="I157" s="750">
        <v>136083</v>
      </c>
      <c r="J157" s="750" t="s">
        <v>870</v>
      </c>
      <c r="K157" s="750" t="s">
        <v>871</v>
      </c>
      <c r="L157" s="753">
        <v>407.29694915254265</v>
      </c>
      <c r="M157" s="753">
        <v>11.799999999999999</v>
      </c>
      <c r="N157" s="754">
        <v>4806.104000000003</v>
      </c>
    </row>
    <row r="158" spans="1:14" ht="14.45" customHeight="1" x14ac:dyDescent="0.2">
      <c r="A158" s="748" t="s">
        <v>573</v>
      </c>
      <c r="B158" s="749" t="s">
        <v>574</v>
      </c>
      <c r="C158" s="750" t="s">
        <v>587</v>
      </c>
      <c r="D158" s="751" t="s">
        <v>588</v>
      </c>
      <c r="E158" s="752">
        <v>50113013</v>
      </c>
      <c r="F158" s="751" t="s">
        <v>863</v>
      </c>
      <c r="G158" s="750" t="s">
        <v>605</v>
      </c>
      <c r="H158" s="750">
        <v>164831</v>
      </c>
      <c r="I158" s="750">
        <v>64831</v>
      </c>
      <c r="J158" s="750" t="s">
        <v>872</v>
      </c>
      <c r="K158" s="750" t="s">
        <v>873</v>
      </c>
      <c r="L158" s="753">
        <v>198.88</v>
      </c>
      <c r="M158" s="753">
        <v>1</v>
      </c>
      <c r="N158" s="754">
        <v>198.88</v>
      </c>
    </row>
    <row r="159" spans="1:14" ht="14.45" customHeight="1" x14ac:dyDescent="0.2">
      <c r="A159" s="748" t="s">
        <v>573</v>
      </c>
      <c r="B159" s="749" t="s">
        <v>574</v>
      </c>
      <c r="C159" s="750" t="s">
        <v>587</v>
      </c>
      <c r="D159" s="751" t="s">
        <v>588</v>
      </c>
      <c r="E159" s="752">
        <v>50113013</v>
      </c>
      <c r="F159" s="751" t="s">
        <v>863</v>
      </c>
      <c r="G159" s="750" t="s">
        <v>605</v>
      </c>
      <c r="H159" s="750">
        <v>193922</v>
      </c>
      <c r="I159" s="750">
        <v>93922</v>
      </c>
      <c r="J159" s="750" t="s">
        <v>874</v>
      </c>
      <c r="K159" s="750" t="s">
        <v>875</v>
      </c>
      <c r="L159" s="753">
        <v>448.32</v>
      </c>
      <c r="M159" s="753">
        <v>1</v>
      </c>
      <c r="N159" s="754">
        <v>448.32</v>
      </c>
    </row>
    <row r="160" spans="1:14" ht="14.45" customHeight="1" x14ac:dyDescent="0.2">
      <c r="A160" s="748" t="s">
        <v>573</v>
      </c>
      <c r="B160" s="749" t="s">
        <v>574</v>
      </c>
      <c r="C160" s="750" t="s">
        <v>587</v>
      </c>
      <c r="D160" s="751" t="s">
        <v>588</v>
      </c>
      <c r="E160" s="752">
        <v>50113013</v>
      </c>
      <c r="F160" s="751" t="s">
        <v>863</v>
      </c>
      <c r="G160" s="750" t="s">
        <v>605</v>
      </c>
      <c r="H160" s="750">
        <v>111706</v>
      </c>
      <c r="I160" s="750">
        <v>11706</v>
      </c>
      <c r="J160" s="750" t="s">
        <v>876</v>
      </c>
      <c r="K160" s="750" t="s">
        <v>877</v>
      </c>
      <c r="L160" s="753">
        <v>524.08000000000004</v>
      </c>
      <c r="M160" s="753">
        <v>2</v>
      </c>
      <c r="N160" s="754">
        <v>1048.1600000000001</v>
      </c>
    </row>
    <row r="161" spans="1:14" ht="14.45" customHeight="1" x14ac:dyDescent="0.2">
      <c r="A161" s="748" t="s">
        <v>573</v>
      </c>
      <c r="B161" s="749" t="s">
        <v>574</v>
      </c>
      <c r="C161" s="750" t="s">
        <v>587</v>
      </c>
      <c r="D161" s="751" t="s">
        <v>588</v>
      </c>
      <c r="E161" s="752">
        <v>50113013</v>
      </c>
      <c r="F161" s="751" t="s">
        <v>863</v>
      </c>
      <c r="G161" s="750" t="s">
        <v>605</v>
      </c>
      <c r="H161" s="750">
        <v>182977</v>
      </c>
      <c r="I161" s="750">
        <v>182977</v>
      </c>
      <c r="J161" s="750" t="s">
        <v>878</v>
      </c>
      <c r="K161" s="750" t="s">
        <v>879</v>
      </c>
      <c r="L161" s="753">
        <v>147.15</v>
      </c>
      <c r="M161" s="753">
        <v>1</v>
      </c>
      <c r="N161" s="754">
        <v>147.15</v>
      </c>
    </row>
    <row r="162" spans="1:14" ht="14.45" customHeight="1" x14ac:dyDescent="0.2">
      <c r="A162" s="748" t="s">
        <v>573</v>
      </c>
      <c r="B162" s="749" t="s">
        <v>574</v>
      </c>
      <c r="C162" s="750" t="s">
        <v>587</v>
      </c>
      <c r="D162" s="751" t="s">
        <v>588</v>
      </c>
      <c r="E162" s="752">
        <v>50113013</v>
      </c>
      <c r="F162" s="751" t="s">
        <v>863</v>
      </c>
      <c r="G162" s="750" t="s">
        <v>605</v>
      </c>
      <c r="H162" s="750">
        <v>138422</v>
      </c>
      <c r="I162" s="750">
        <v>138422</v>
      </c>
      <c r="J162" s="750" t="s">
        <v>880</v>
      </c>
      <c r="K162" s="750" t="s">
        <v>881</v>
      </c>
      <c r="L162" s="753">
        <v>34.489999999999995</v>
      </c>
      <c r="M162" s="753">
        <v>9</v>
      </c>
      <c r="N162" s="754">
        <v>310.40999999999997</v>
      </c>
    </row>
    <row r="163" spans="1:14" ht="14.45" customHeight="1" x14ac:dyDescent="0.2">
      <c r="A163" s="748" t="s">
        <v>573</v>
      </c>
      <c r="B163" s="749" t="s">
        <v>574</v>
      </c>
      <c r="C163" s="750" t="s">
        <v>587</v>
      </c>
      <c r="D163" s="751" t="s">
        <v>588</v>
      </c>
      <c r="E163" s="752">
        <v>50113013</v>
      </c>
      <c r="F163" s="751" t="s">
        <v>863</v>
      </c>
      <c r="G163" s="750" t="s">
        <v>605</v>
      </c>
      <c r="H163" s="750">
        <v>87104</v>
      </c>
      <c r="I163" s="750">
        <v>87104</v>
      </c>
      <c r="J163" s="750" t="s">
        <v>882</v>
      </c>
      <c r="K163" s="750" t="s">
        <v>883</v>
      </c>
      <c r="L163" s="753">
        <v>44.19666666666668</v>
      </c>
      <c r="M163" s="753">
        <v>3</v>
      </c>
      <c r="N163" s="754">
        <v>132.59000000000003</v>
      </c>
    </row>
    <row r="164" spans="1:14" ht="14.45" customHeight="1" x14ac:dyDescent="0.2">
      <c r="A164" s="748" t="s">
        <v>573</v>
      </c>
      <c r="B164" s="749" t="s">
        <v>574</v>
      </c>
      <c r="C164" s="750" t="s">
        <v>587</v>
      </c>
      <c r="D164" s="751" t="s">
        <v>588</v>
      </c>
      <c r="E164" s="752">
        <v>50113013</v>
      </c>
      <c r="F164" s="751" t="s">
        <v>863</v>
      </c>
      <c r="G164" s="750" t="s">
        <v>605</v>
      </c>
      <c r="H164" s="750">
        <v>108606</v>
      </c>
      <c r="I164" s="750">
        <v>108606</v>
      </c>
      <c r="J164" s="750" t="s">
        <v>882</v>
      </c>
      <c r="K164" s="750" t="s">
        <v>884</v>
      </c>
      <c r="L164" s="753">
        <v>73.692499999999995</v>
      </c>
      <c r="M164" s="753">
        <v>4</v>
      </c>
      <c r="N164" s="754">
        <v>294.77</v>
      </c>
    </row>
    <row r="165" spans="1:14" ht="14.45" customHeight="1" x14ac:dyDescent="0.2">
      <c r="A165" s="748" t="s">
        <v>573</v>
      </c>
      <c r="B165" s="749" t="s">
        <v>574</v>
      </c>
      <c r="C165" s="750" t="s">
        <v>587</v>
      </c>
      <c r="D165" s="751" t="s">
        <v>588</v>
      </c>
      <c r="E165" s="752">
        <v>50113013</v>
      </c>
      <c r="F165" s="751" t="s">
        <v>863</v>
      </c>
      <c r="G165" s="750" t="s">
        <v>605</v>
      </c>
      <c r="H165" s="750">
        <v>162187</v>
      </c>
      <c r="I165" s="750">
        <v>162187</v>
      </c>
      <c r="J165" s="750" t="s">
        <v>885</v>
      </c>
      <c r="K165" s="750" t="s">
        <v>886</v>
      </c>
      <c r="L165" s="753">
        <v>286</v>
      </c>
      <c r="M165" s="753">
        <v>3.3</v>
      </c>
      <c r="N165" s="754">
        <v>943.8</v>
      </c>
    </row>
    <row r="166" spans="1:14" ht="14.45" customHeight="1" x14ac:dyDescent="0.2">
      <c r="A166" s="748" t="s">
        <v>573</v>
      </c>
      <c r="B166" s="749" t="s">
        <v>574</v>
      </c>
      <c r="C166" s="750" t="s">
        <v>587</v>
      </c>
      <c r="D166" s="751" t="s">
        <v>588</v>
      </c>
      <c r="E166" s="752">
        <v>50113013</v>
      </c>
      <c r="F166" s="751" t="s">
        <v>863</v>
      </c>
      <c r="G166" s="750" t="s">
        <v>614</v>
      </c>
      <c r="H166" s="750">
        <v>849655</v>
      </c>
      <c r="I166" s="750">
        <v>129836</v>
      </c>
      <c r="J166" s="750" t="s">
        <v>887</v>
      </c>
      <c r="K166" s="750" t="s">
        <v>888</v>
      </c>
      <c r="L166" s="753">
        <v>263.29178082191788</v>
      </c>
      <c r="M166" s="753">
        <v>7.2999999999999954</v>
      </c>
      <c r="N166" s="754">
        <v>1922.0299999999995</v>
      </c>
    </row>
    <row r="167" spans="1:14" ht="14.45" customHeight="1" x14ac:dyDescent="0.2">
      <c r="A167" s="748" t="s">
        <v>573</v>
      </c>
      <c r="B167" s="749" t="s">
        <v>574</v>
      </c>
      <c r="C167" s="750" t="s">
        <v>587</v>
      </c>
      <c r="D167" s="751" t="s">
        <v>588</v>
      </c>
      <c r="E167" s="752">
        <v>50113013</v>
      </c>
      <c r="F167" s="751" t="s">
        <v>863</v>
      </c>
      <c r="G167" s="750" t="s">
        <v>614</v>
      </c>
      <c r="H167" s="750">
        <v>849887</v>
      </c>
      <c r="I167" s="750">
        <v>129834</v>
      </c>
      <c r="J167" s="750" t="s">
        <v>889</v>
      </c>
      <c r="K167" s="750" t="s">
        <v>575</v>
      </c>
      <c r="L167" s="753">
        <v>154</v>
      </c>
      <c r="M167" s="753">
        <v>5</v>
      </c>
      <c r="N167" s="754">
        <v>770</v>
      </c>
    </row>
    <row r="168" spans="1:14" ht="14.45" customHeight="1" x14ac:dyDescent="0.2">
      <c r="A168" s="748" t="s">
        <v>573</v>
      </c>
      <c r="B168" s="749" t="s">
        <v>574</v>
      </c>
      <c r="C168" s="750" t="s">
        <v>587</v>
      </c>
      <c r="D168" s="751" t="s">
        <v>588</v>
      </c>
      <c r="E168" s="752">
        <v>50113013</v>
      </c>
      <c r="F168" s="751" t="s">
        <v>863</v>
      </c>
      <c r="G168" s="750" t="s">
        <v>605</v>
      </c>
      <c r="H168" s="750">
        <v>844576</v>
      </c>
      <c r="I168" s="750">
        <v>100339</v>
      </c>
      <c r="J168" s="750" t="s">
        <v>890</v>
      </c>
      <c r="K168" s="750" t="s">
        <v>891</v>
      </c>
      <c r="L168" s="753">
        <v>97.60499999999999</v>
      </c>
      <c r="M168" s="753">
        <v>2</v>
      </c>
      <c r="N168" s="754">
        <v>195.20999999999998</v>
      </c>
    </row>
    <row r="169" spans="1:14" ht="14.45" customHeight="1" x14ac:dyDescent="0.2">
      <c r="A169" s="748" t="s">
        <v>573</v>
      </c>
      <c r="B169" s="749" t="s">
        <v>574</v>
      </c>
      <c r="C169" s="750" t="s">
        <v>587</v>
      </c>
      <c r="D169" s="751" t="s">
        <v>588</v>
      </c>
      <c r="E169" s="752">
        <v>50113013</v>
      </c>
      <c r="F169" s="751" t="s">
        <v>863</v>
      </c>
      <c r="G169" s="750" t="s">
        <v>605</v>
      </c>
      <c r="H169" s="750">
        <v>101066</v>
      </c>
      <c r="I169" s="750">
        <v>1066</v>
      </c>
      <c r="J169" s="750" t="s">
        <v>892</v>
      </c>
      <c r="K169" s="750" t="s">
        <v>893</v>
      </c>
      <c r="L169" s="753">
        <v>57.408888888888882</v>
      </c>
      <c r="M169" s="753">
        <v>9</v>
      </c>
      <c r="N169" s="754">
        <v>516.67999999999995</v>
      </c>
    </row>
    <row r="170" spans="1:14" ht="14.45" customHeight="1" x14ac:dyDescent="0.2">
      <c r="A170" s="748" t="s">
        <v>573</v>
      </c>
      <c r="B170" s="749" t="s">
        <v>574</v>
      </c>
      <c r="C170" s="750" t="s">
        <v>587</v>
      </c>
      <c r="D170" s="751" t="s">
        <v>588</v>
      </c>
      <c r="E170" s="752">
        <v>50113013</v>
      </c>
      <c r="F170" s="751" t="s">
        <v>863</v>
      </c>
      <c r="G170" s="750" t="s">
        <v>605</v>
      </c>
      <c r="H170" s="750">
        <v>148262</v>
      </c>
      <c r="I170" s="750">
        <v>48262</v>
      </c>
      <c r="J170" s="750" t="s">
        <v>892</v>
      </c>
      <c r="K170" s="750" t="s">
        <v>894</v>
      </c>
      <c r="L170" s="753">
        <v>37.790000000000006</v>
      </c>
      <c r="M170" s="753">
        <v>1</v>
      </c>
      <c r="N170" s="754">
        <v>37.790000000000006</v>
      </c>
    </row>
    <row r="171" spans="1:14" ht="14.45" customHeight="1" x14ac:dyDescent="0.2">
      <c r="A171" s="748" t="s">
        <v>573</v>
      </c>
      <c r="B171" s="749" t="s">
        <v>574</v>
      </c>
      <c r="C171" s="750" t="s">
        <v>587</v>
      </c>
      <c r="D171" s="751" t="s">
        <v>588</v>
      </c>
      <c r="E171" s="752">
        <v>50113013</v>
      </c>
      <c r="F171" s="751" t="s">
        <v>863</v>
      </c>
      <c r="G171" s="750" t="s">
        <v>605</v>
      </c>
      <c r="H171" s="750">
        <v>96414</v>
      </c>
      <c r="I171" s="750">
        <v>96414</v>
      </c>
      <c r="J171" s="750" t="s">
        <v>895</v>
      </c>
      <c r="K171" s="750" t="s">
        <v>896</v>
      </c>
      <c r="L171" s="753">
        <v>59.20000000000001</v>
      </c>
      <c r="M171" s="753">
        <v>3</v>
      </c>
      <c r="N171" s="754">
        <v>177.60000000000002</v>
      </c>
    </row>
    <row r="172" spans="1:14" ht="14.45" customHeight="1" x14ac:dyDescent="0.2">
      <c r="A172" s="748" t="s">
        <v>573</v>
      </c>
      <c r="B172" s="749" t="s">
        <v>574</v>
      </c>
      <c r="C172" s="750" t="s">
        <v>587</v>
      </c>
      <c r="D172" s="751" t="s">
        <v>588</v>
      </c>
      <c r="E172" s="752">
        <v>50113013</v>
      </c>
      <c r="F172" s="751" t="s">
        <v>863</v>
      </c>
      <c r="G172" s="750" t="s">
        <v>614</v>
      </c>
      <c r="H172" s="750">
        <v>111592</v>
      </c>
      <c r="I172" s="750">
        <v>11592</v>
      </c>
      <c r="J172" s="750" t="s">
        <v>897</v>
      </c>
      <c r="K172" s="750" t="s">
        <v>898</v>
      </c>
      <c r="L172" s="753">
        <v>372.56200000000001</v>
      </c>
      <c r="M172" s="753">
        <v>7.5</v>
      </c>
      <c r="N172" s="754">
        <v>2794.2150000000001</v>
      </c>
    </row>
    <row r="173" spans="1:14" ht="14.45" customHeight="1" x14ac:dyDescent="0.2">
      <c r="A173" s="748" t="s">
        <v>573</v>
      </c>
      <c r="B173" s="749" t="s">
        <v>574</v>
      </c>
      <c r="C173" s="750" t="s">
        <v>587</v>
      </c>
      <c r="D173" s="751" t="s">
        <v>588</v>
      </c>
      <c r="E173" s="752">
        <v>50113013</v>
      </c>
      <c r="F173" s="751" t="s">
        <v>863</v>
      </c>
      <c r="G173" s="750" t="s">
        <v>605</v>
      </c>
      <c r="H173" s="750">
        <v>101076</v>
      </c>
      <c r="I173" s="750">
        <v>1076</v>
      </c>
      <c r="J173" s="750" t="s">
        <v>899</v>
      </c>
      <c r="K173" s="750" t="s">
        <v>799</v>
      </c>
      <c r="L173" s="753">
        <v>78.387500000000003</v>
      </c>
      <c r="M173" s="753">
        <v>4</v>
      </c>
      <c r="N173" s="754">
        <v>313.55</v>
      </c>
    </row>
    <row r="174" spans="1:14" ht="14.45" customHeight="1" x14ac:dyDescent="0.2">
      <c r="A174" s="748" t="s">
        <v>573</v>
      </c>
      <c r="B174" s="749" t="s">
        <v>574</v>
      </c>
      <c r="C174" s="750" t="s">
        <v>587</v>
      </c>
      <c r="D174" s="751" t="s">
        <v>588</v>
      </c>
      <c r="E174" s="752">
        <v>50113013</v>
      </c>
      <c r="F174" s="751" t="s">
        <v>863</v>
      </c>
      <c r="G174" s="750" t="s">
        <v>605</v>
      </c>
      <c r="H174" s="750">
        <v>192359</v>
      </c>
      <c r="I174" s="750">
        <v>92359</v>
      </c>
      <c r="J174" s="750" t="s">
        <v>900</v>
      </c>
      <c r="K174" s="750" t="s">
        <v>901</v>
      </c>
      <c r="L174" s="753">
        <v>43.650000000000006</v>
      </c>
      <c r="M174" s="753">
        <v>72</v>
      </c>
      <c r="N174" s="754">
        <v>3142.8</v>
      </c>
    </row>
    <row r="175" spans="1:14" ht="14.45" customHeight="1" x14ac:dyDescent="0.2">
      <c r="A175" s="748" t="s">
        <v>573</v>
      </c>
      <c r="B175" s="749" t="s">
        <v>574</v>
      </c>
      <c r="C175" s="750" t="s">
        <v>587</v>
      </c>
      <c r="D175" s="751" t="s">
        <v>588</v>
      </c>
      <c r="E175" s="752">
        <v>50113013</v>
      </c>
      <c r="F175" s="751" t="s">
        <v>863</v>
      </c>
      <c r="G175" s="750" t="s">
        <v>575</v>
      </c>
      <c r="H175" s="750">
        <v>201030</v>
      </c>
      <c r="I175" s="750">
        <v>201030</v>
      </c>
      <c r="J175" s="750" t="s">
        <v>902</v>
      </c>
      <c r="K175" s="750" t="s">
        <v>903</v>
      </c>
      <c r="L175" s="753">
        <v>31.472857142857134</v>
      </c>
      <c r="M175" s="753">
        <v>70</v>
      </c>
      <c r="N175" s="754">
        <v>2203.0999999999995</v>
      </c>
    </row>
    <row r="176" spans="1:14" ht="14.45" customHeight="1" x14ac:dyDescent="0.2">
      <c r="A176" s="748" t="s">
        <v>573</v>
      </c>
      <c r="B176" s="749" t="s">
        <v>574</v>
      </c>
      <c r="C176" s="750" t="s">
        <v>587</v>
      </c>
      <c r="D176" s="751" t="s">
        <v>588</v>
      </c>
      <c r="E176" s="752">
        <v>50113013</v>
      </c>
      <c r="F176" s="751" t="s">
        <v>863</v>
      </c>
      <c r="G176" s="750" t="s">
        <v>614</v>
      </c>
      <c r="H176" s="750">
        <v>126127</v>
      </c>
      <c r="I176" s="750">
        <v>26127</v>
      </c>
      <c r="J176" s="750" t="s">
        <v>904</v>
      </c>
      <c r="K176" s="750" t="s">
        <v>905</v>
      </c>
      <c r="L176" s="753">
        <v>3071.1499999999996</v>
      </c>
      <c r="M176" s="753">
        <v>0.20000000000000018</v>
      </c>
      <c r="N176" s="754">
        <v>614.23000000000047</v>
      </c>
    </row>
    <row r="177" spans="1:14" ht="14.45" customHeight="1" x14ac:dyDescent="0.2">
      <c r="A177" s="748" t="s">
        <v>573</v>
      </c>
      <c r="B177" s="749" t="s">
        <v>574</v>
      </c>
      <c r="C177" s="750" t="s">
        <v>587</v>
      </c>
      <c r="D177" s="751" t="s">
        <v>588</v>
      </c>
      <c r="E177" s="752">
        <v>50113013</v>
      </c>
      <c r="F177" s="751" t="s">
        <v>863</v>
      </c>
      <c r="G177" s="750" t="s">
        <v>605</v>
      </c>
      <c r="H177" s="750">
        <v>116600</v>
      </c>
      <c r="I177" s="750">
        <v>16600</v>
      </c>
      <c r="J177" s="750" t="s">
        <v>906</v>
      </c>
      <c r="K177" s="750" t="s">
        <v>907</v>
      </c>
      <c r="L177" s="753">
        <v>39.553825347759023</v>
      </c>
      <c r="M177" s="753">
        <v>1294</v>
      </c>
      <c r="N177" s="754">
        <v>51182.650000000176</v>
      </c>
    </row>
    <row r="178" spans="1:14" ht="14.45" customHeight="1" x14ac:dyDescent="0.2">
      <c r="A178" s="748" t="s">
        <v>573</v>
      </c>
      <c r="B178" s="749" t="s">
        <v>574</v>
      </c>
      <c r="C178" s="750" t="s">
        <v>587</v>
      </c>
      <c r="D178" s="751" t="s">
        <v>588</v>
      </c>
      <c r="E178" s="752">
        <v>50113013</v>
      </c>
      <c r="F178" s="751" t="s">
        <v>863</v>
      </c>
      <c r="G178" s="750" t="s">
        <v>605</v>
      </c>
      <c r="H178" s="750">
        <v>117149</v>
      </c>
      <c r="I178" s="750">
        <v>17149</v>
      </c>
      <c r="J178" s="750" t="s">
        <v>906</v>
      </c>
      <c r="K178" s="750" t="s">
        <v>908</v>
      </c>
      <c r="L178" s="753">
        <v>163.32125000000002</v>
      </c>
      <c r="M178" s="753">
        <v>8</v>
      </c>
      <c r="N178" s="754">
        <v>1306.5700000000002</v>
      </c>
    </row>
    <row r="179" spans="1:14" ht="14.45" customHeight="1" x14ac:dyDescent="0.2">
      <c r="A179" s="748" t="s">
        <v>573</v>
      </c>
      <c r="B179" s="749" t="s">
        <v>574</v>
      </c>
      <c r="C179" s="750" t="s">
        <v>587</v>
      </c>
      <c r="D179" s="751" t="s">
        <v>588</v>
      </c>
      <c r="E179" s="752">
        <v>50113013</v>
      </c>
      <c r="F179" s="751" t="s">
        <v>863</v>
      </c>
      <c r="G179" s="750" t="s">
        <v>605</v>
      </c>
      <c r="H179" s="750">
        <v>184895</v>
      </c>
      <c r="I179" s="750">
        <v>84895</v>
      </c>
      <c r="J179" s="750" t="s">
        <v>909</v>
      </c>
      <c r="K179" s="750" t="s">
        <v>910</v>
      </c>
      <c r="L179" s="753">
        <v>66.62</v>
      </c>
      <c r="M179" s="753">
        <v>2</v>
      </c>
      <c r="N179" s="754">
        <v>133.24</v>
      </c>
    </row>
    <row r="180" spans="1:14" ht="14.45" customHeight="1" x14ac:dyDescent="0.2">
      <c r="A180" s="748" t="s">
        <v>573</v>
      </c>
      <c r="B180" s="749" t="s">
        <v>574</v>
      </c>
      <c r="C180" s="750" t="s">
        <v>592</v>
      </c>
      <c r="D180" s="751" t="s">
        <v>593</v>
      </c>
      <c r="E180" s="752">
        <v>50113001</v>
      </c>
      <c r="F180" s="751" t="s">
        <v>604</v>
      </c>
      <c r="G180" s="750" t="s">
        <v>605</v>
      </c>
      <c r="H180" s="750">
        <v>100362</v>
      </c>
      <c r="I180" s="750">
        <v>362</v>
      </c>
      <c r="J180" s="750" t="s">
        <v>606</v>
      </c>
      <c r="K180" s="750" t="s">
        <v>607</v>
      </c>
      <c r="L180" s="753">
        <v>79.564999999999998</v>
      </c>
      <c r="M180" s="753">
        <v>2</v>
      </c>
      <c r="N180" s="754">
        <v>159.13</v>
      </c>
    </row>
    <row r="181" spans="1:14" ht="14.45" customHeight="1" x14ac:dyDescent="0.2">
      <c r="A181" s="748" t="s">
        <v>573</v>
      </c>
      <c r="B181" s="749" t="s">
        <v>574</v>
      </c>
      <c r="C181" s="750" t="s">
        <v>592</v>
      </c>
      <c r="D181" s="751" t="s">
        <v>593</v>
      </c>
      <c r="E181" s="752">
        <v>50113001</v>
      </c>
      <c r="F181" s="751" t="s">
        <v>604</v>
      </c>
      <c r="G181" s="750" t="s">
        <v>605</v>
      </c>
      <c r="H181" s="750">
        <v>202701</v>
      </c>
      <c r="I181" s="750">
        <v>202701</v>
      </c>
      <c r="J181" s="750" t="s">
        <v>608</v>
      </c>
      <c r="K181" s="750" t="s">
        <v>911</v>
      </c>
      <c r="L181" s="753">
        <v>135.54</v>
      </c>
      <c r="M181" s="753">
        <v>1</v>
      </c>
      <c r="N181" s="754">
        <v>135.54</v>
      </c>
    </row>
    <row r="182" spans="1:14" ht="14.45" customHeight="1" x14ac:dyDescent="0.2">
      <c r="A182" s="748" t="s">
        <v>573</v>
      </c>
      <c r="B182" s="749" t="s">
        <v>574</v>
      </c>
      <c r="C182" s="750" t="s">
        <v>592</v>
      </c>
      <c r="D182" s="751" t="s">
        <v>593</v>
      </c>
      <c r="E182" s="752">
        <v>50113001</v>
      </c>
      <c r="F182" s="751" t="s">
        <v>604</v>
      </c>
      <c r="G182" s="750" t="s">
        <v>605</v>
      </c>
      <c r="H182" s="750">
        <v>845008</v>
      </c>
      <c r="I182" s="750">
        <v>107806</v>
      </c>
      <c r="J182" s="750" t="s">
        <v>608</v>
      </c>
      <c r="K182" s="750" t="s">
        <v>609</v>
      </c>
      <c r="L182" s="753">
        <v>65.878750000000011</v>
      </c>
      <c r="M182" s="753">
        <v>8</v>
      </c>
      <c r="N182" s="754">
        <v>527.03000000000009</v>
      </c>
    </row>
    <row r="183" spans="1:14" ht="14.45" customHeight="1" x14ac:dyDescent="0.2">
      <c r="A183" s="748" t="s">
        <v>573</v>
      </c>
      <c r="B183" s="749" t="s">
        <v>574</v>
      </c>
      <c r="C183" s="750" t="s">
        <v>592</v>
      </c>
      <c r="D183" s="751" t="s">
        <v>593</v>
      </c>
      <c r="E183" s="752">
        <v>50113001</v>
      </c>
      <c r="F183" s="751" t="s">
        <v>604</v>
      </c>
      <c r="G183" s="750" t="s">
        <v>605</v>
      </c>
      <c r="H183" s="750">
        <v>185724</v>
      </c>
      <c r="I183" s="750">
        <v>185724</v>
      </c>
      <c r="J183" s="750" t="s">
        <v>912</v>
      </c>
      <c r="K183" s="750" t="s">
        <v>913</v>
      </c>
      <c r="L183" s="753">
        <v>46.959999999999994</v>
      </c>
      <c r="M183" s="753">
        <v>1</v>
      </c>
      <c r="N183" s="754">
        <v>46.959999999999994</v>
      </c>
    </row>
    <row r="184" spans="1:14" ht="14.45" customHeight="1" x14ac:dyDescent="0.2">
      <c r="A184" s="748" t="s">
        <v>573</v>
      </c>
      <c r="B184" s="749" t="s">
        <v>574</v>
      </c>
      <c r="C184" s="750" t="s">
        <v>592</v>
      </c>
      <c r="D184" s="751" t="s">
        <v>593</v>
      </c>
      <c r="E184" s="752">
        <v>50113001</v>
      </c>
      <c r="F184" s="751" t="s">
        <v>604</v>
      </c>
      <c r="G184" s="750" t="s">
        <v>614</v>
      </c>
      <c r="H184" s="750">
        <v>102954</v>
      </c>
      <c r="I184" s="750">
        <v>2954</v>
      </c>
      <c r="J184" s="750" t="s">
        <v>914</v>
      </c>
      <c r="K184" s="750" t="s">
        <v>644</v>
      </c>
      <c r="L184" s="753">
        <v>14.99</v>
      </c>
      <c r="M184" s="753">
        <v>1</v>
      </c>
      <c r="N184" s="754">
        <v>14.99</v>
      </c>
    </row>
    <row r="185" spans="1:14" ht="14.45" customHeight="1" x14ac:dyDescent="0.2">
      <c r="A185" s="748" t="s">
        <v>573</v>
      </c>
      <c r="B185" s="749" t="s">
        <v>574</v>
      </c>
      <c r="C185" s="750" t="s">
        <v>592</v>
      </c>
      <c r="D185" s="751" t="s">
        <v>593</v>
      </c>
      <c r="E185" s="752">
        <v>50113001</v>
      </c>
      <c r="F185" s="751" t="s">
        <v>604</v>
      </c>
      <c r="G185" s="750" t="s">
        <v>605</v>
      </c>
      <c r="H185" s="750">
        <v>176954</v>
      </c>
      <c r="I185" s="750">
        <v>176954</v>
      </c>
      <c r="J185" s="750" t="s">
        <v>915</v>
      </c>
      <c r="K185" s="750" t="s">
        <v>916</v>
      </c>
      <c r="L185" s="753">
        <v>94.61</v>
      </c>
      <c r="M185" s="753">
        <v>3</v>
      </c>
      <c r="N185" s="754">
        <v>283.83</v>
      </c>
    </row>
    <row r="186" spans="1:14" ht="14.45" customHeight="1" x14ac:dyDescent="0.2">
      <c r="A186" s="748" t="s">
        <v>573</v>
      </c>
      <c r="B186" s="749" t="s">
        <v>574</v>
      </c>
      <c r="C186" s="750" t="s">
        <v>592</v>
      </c>
      <c r="D186" s="751" t="s">
        <v>593</v>
      </c>
      <c r="E186" s="752">
        <v>50113001</v>
      </c>
      <c r="F186" s="751" t="s">
        <v>604</v>
      </c>
      <c r="G186" s="750" t="s">
        <v>614</v>
      </c>
      <c r="H186" s="750">
        <v>849453</v>
      </c>
      <c r="I186" s="750">
        <v>163077</v>
      </c>
      <c r="J186" s="750" t="s">
        <v>917</v>
      </c>
      <c r="K186" s="750" t="s">
        <v>918</v>
      </c>
      <c r="L186" s="753">
        <v>15.490000000000004</v>
      </c>
      <c r="M186" s="753">
        <v>1</v>
      </c>
      <c r="N186" s="754">
        <v>15.490000000000004</v>
      </c>
    </row>
    <row r="187" spans="1:14" ht="14.45" customHeight="1" x14ac:dyDescent="0.2">
      <c r="A187" s="748" t="s">
        <v>573</v>
      </c>
      <c r="B187" s="749" t="s">
        <v>574</v>
      </c>
      <c r="C187" s="750" t="s">
        <v>592</v>
      </c>
      <c r="D187" s="751" t="s">
        <v>593</v>
      </c>
      <c r="E187" s="752">
        <v>50113001</v>
      </c>
      <c r="F187" s="751" t="s">
        <v>604</v>
      </c>
      <c r="G187" s="750" t="s">
        <v>605</v>
      </c>
      <c r="H187" s="750">
        <v>207931</v>
      </c>
      <c r="I187" s="750">
        <v>207931</v>
      </c>
      <c r="J187" s="750" t="s">
        <v>617</v>
      </c>
      <c r="K187" s="750" t="s">
        <v>618</v>
      </c>
      <c r="L187" s="753">
        <v>26.864999999999995</v>
      </c>
      <c r="M187" s="753">
        <v>2</v>
      </c>
      <c r="N187" s="754">
        <v>53.72999999999999</v>
      </c>
    </row>
    <row r="188" spans="1:14" ht="14.45" customHeight="1" x14ac:dyDescent="0.2">
      <c r="A188" s="748" t="s">
        <v>573</v>
      </c>
      <c r="B188" s="749" t="s">
        <v>574</v>
      </c>
      <c r="C188" s="750" t="s">
        <v>592</v>
      </c>
      <c r="D188" s="751" t="s">
        <v>593</v>
      </c>
      <c r="E188" s="752">
        <v>50113001</v>
      </c>
      <c r="F188" s="751" t="s">
        <v>604</v>
      </c>
      <c r="G188" s="750" t="s">
        <v>605</v>
      </c>
      <c r="H188" s="750">
        <v>196610</v>
      </c>
      <c r="I188" s="750">
        <v>96610</v>
      </c>
      <c r="J188" s="750" t="s">
        <v>919</v>
      </c>
      <c r="K188" s="750" t="s">
        <v>920</v>
      </c>
      <c r="L188" s="753">
        <v>46.38</v>
      </c>
      <c r="M188" s="753">
        <v>1</v>
      </c>
      <c r="N188" s="754">
        <v>46.38</v>
      </c>
    </row>
    <row r="189" spans="1:14" ht="14.45" customHeight="1" x14ac:dyDescent="0.2">
      <c r="A189" s="748" t="s">
        <v>573</v>
      </c>
      <c r="B189" s="749" t="s">
        <v>574</v>
      </c>
      <c r="C189" s="750" t="s">
        <v>592</v>
      </c>
      <c r="D189" s="751" t="s">
        <v>593</v>
      </c>
      <c r="E189" s="752">
        <v>50113001</v>
      </c>
      <c r="F189" s="751" t="s">
        <v>604</v>
      </c>
      <c r="G189" s="750" t="s">
        <v>605</v>
      </c>
      <c r="H189" s="750">
        <v>847713</v>
      </c>
      <c r="I189" s="750">
        <v>125526</v>
      </c>
      <c r="J189" s="750" t="s">
        <v>619</v>
      </c>
      <c r="K189" s="750" t="s">
        <v>620</v>
      </c>
      <c r="L189" s="753">
        <v>111.63</v>
      </c>
      <c r="M189" s="753">
        <v>3</v>
      </c>
      <c r="N189" s="754">
        <v>334.89</v>
      </c>
    </row>
    <row r="190" spans="1:14" ht="14.45" customHeight="1" x14ac:dyDescent="0.2">
      <c r="A190" s="748" t="s">
        <v>573</v>
      </c>
      <c r="B190" s="749" t="s">
        <v>574</v>
      </c>
      <c r="C190" s="750" t="s">
        <v>592</v>
      </c>
      <c r="D190" s="751" t="s">
        <v>593</v>
      </c>
      <c r="E190" s="752">
        <v>50113001</v>
      </c>
      <c r="F190" s="751" t="s">
        <v>604</v>
      </c>
      <c r="G190" s="750" t="s">
        <v>605</v>
      </c>
      <c r="H190" s="750">
        <v>173396</v>
      </c>
      <c r="I190" s="750">
        <v>173396</v>
      </c>
      <c r="J190" s="750" t="s">
        <v>921</v>
      </c>
      <c r="K190" s="750" t="s">
        <v>922</v>
      </c>
      <c r="L190" s="753">
        <v>800.82000000000028</v>
      </c>
      <c r="M190" s="753">
        <v>1</v>
      </c>
      <c r="N190" s="754">
        <v>800.82000000000028</v>
      </c>
    </row>
    <row r="191" spans="1:14" ht="14.45" customHeight="1" x14ac:dyDescent="0.2">
      <c r="A191" s="748" t="s">
        <v>573</v>
      </c>
      <c r="B191" s="749" t="s">
        <v>574</v>
      </c>
      <c r="C191" s="750" t="s">
        <v>592</v>
      </c>
      <c r="D191" s="751" t="s">
        <v>593</v>
      </c>
      <c r="E191" s="752">
        <v>50113001</v>
      </c>
      <c r="F191" s="751" t="s">
        <v>604</v>
      </c>
      <c r="G191" s="750" t="s">
        <v>614</v>
      </c>
      <c r="H191" s="750">
        <v>142511</v>
      </c>
      <c r="I191" s="750">
        <v>42511</v>
      </c>
      <c r="J191" s="750" t="s">
        <v>923</v>
      </c>
      <c r="K191" s="750" t="s">
        <v>924</v>
      </c>
      <c r="L191" s="753">
        <v>110.45</v>
      </c>
      <c r="M191" s="753">
        <v>1</v>
      </c>
      <c r="N191" s="754">
        <v>110.45</v>
      </c>
    </row>
    <row r="192" spans="1:14" ht="14.45" customHeight="1" x14ac:dyDescent="0.2">
      <c r="A192" s="748" t="s">
        <v>573</v>
      </c>
      <c r="B192" s="749" t="s">
        <v>574</v>
      </c>
      <c r="C192" s="750" t="s">
        <v>592</v>
      </c>
      <c r="D192" s="751" t="s">
        <v>593</v>
      </c>
      <c r="E192" s="752">
        <v>50113001</v>
      </c>
      <c r="F192" s="751" t="s">
        <v>604</v>
      </c>
      <c r="G192" s="750" t="s">
        <v>605</v>
      </c>
      <c r="H192" s="750">
        <v>112892</v>
      </c>
      <c r="I192" s="750">
        <v>12892</v>
      </c>
      <c r="J192" s="750" t="s">
        <v>627</v>
      </c>
      <c r="K192" s="750" t="s">
        <v>628</v>
      </c>
      <c r="L192" s="753">
        <v>104.20999999999997</v>
      </c>
      <c r="M192" s="753">
        <v>1</v>
      </c>
      <c r="N192" s="754">
        <v>104.20999999999997</v>
      </c>
    </row>
    <row r="193" spans="1:14" ht="14.45" customHeight="1" x14ac:dyDescent="0.2">
      <c r="A193" s="748" t="s">
        <v>573</v>
      </c>
      <c r="B193" s="749" t="s">
        <v>574</v>
      </c>
      <c r="C193" s="750" t="s">
        <v>592</v>
      </c>
      <c r="D193" s="751" t="s">
        <v>593</v>
      </c>
      <c r="E193" s="752">
        <v>50113001</v>
      </c>
      <c r="F193" s="751" t="s">
        <v>604</v>
      </c>
      <c r="G193" s="750" t="s">
        <v>575</v>
      </c>
      <c r="H193" s="750">
        <v>231688</v>
      </c>
      <c r="I193" s="750">
        <v>231688</v>
      </c>
      <c r="J193" s="750" t="s">
        <v>925</v>
      </c>
      <c r="K193" s="750" t="s">
        <v>926</v>
      </c>
      <c r="L193" s="753">
        <v>97.489999999999981</v>
      </c>
      <c r="M193" s="753">
        <v>1</v>
      </c>
      <c r="N193" s="754">
        <v>97.489999999999981</v>
      </c>
    </row>
    <row r="194" spans="1:14" ht="14.45" customHeight="1" x14ac:dyDescent="0.2">
      <c r="A194" s="748" t="s">
        <v>573</v>
      </c>
      <c r="B194" s="749" t="s">
        <v>574</v>
      </c>
      <c r="C194" s="750" t="s">
        <v>592</v>
      </c>
      <c r="D194" s="751" t="s">
        <v>593</v>
      </c>
      <c r="E194" s="752">
        <v>50113001</v>
      </c>
      <c r="F194" s="751" t="s">
        <v>604</v>
      </c>
      <c r="G194" s="750" t="s">
        <v>614</v>
      </c>
      <c r="H194" s="750">
        <v>49941</v>
      </c>
      <c r="I194" s="750">
        <v>49941</v>
      </c>
      <c r="J194" s="750" t="s">
        <v>927</v>
      </c>
      <c r="K194" s="750" t="s">
        <v>928</v>
      </c>
      <c r="L194" s="753">
        <v>291.65000000000009</v>
      </c>
      <c r="M194" s="753">
        <v>1</v>
      </c>
      <c r="N194" s="754">
        <v>291.65000000000009</v>
      </c>
    </row>
    <row r="195" spans="1:14" ht="14.45" customHeight="1" x14ac:dyDescent="0.2">
      <c r="A195" s="748" t="s">
        <v>573</v>
      </c>
      <c r="B195" s="749" t="s">
        <v>574</v>
      </c>
      <c r="C195" s="750" t="s">
        <v>592</v>
      </c>
      <c r="D195" s="751" t="s">
        <v>593</v>
      </c>
      <c r="E195" s="752">
        <v>50113001</v>
      </c>
      <c r="F195" s="751" t="s">
        <v>604</v>
      </c>
      <c r="G195" s="750" t="s">
        <v>614</v>
      </c>
      <c r="H195" s="750">
        <v>215559</v>
      </c>
      <c r="I195" s="750">
        <v>215559</v>
      </c>
      <c r="J195" s="750" t="s">
        <v>929</v>
      </c>
      <c r="K195" s="750" t="s">
        <v>930</v>
      </c>
      <c r="L195" s="753">
        <v>69.780000000000015</v>
      </c>
      <c r="M195" s="753">
        <v>1</v>
      </c>
      <c r="N195" s="754">
        <v>69.780000000000015</v>
      </c>
    </row>
    <row r="196" spans="1:14" ht="14.45" customHeight="1" x14ac:dyDescent="0.2">
      <c r="A196" s="748" t="s">
        <v>573</v>
      </c>
      <c r="B196" s="749" t="s">
        <v>574</v>
      </c>
      <c r="C196" s="750" t="s">
        <v>592</v>
      </c>
      <c r="D196" s="751" t="s">
        <v>593</v>
      </c>
      <c r="E196" s="752">
        <v>50113001</v>
      </c>
      <c r="F196" s="751" t="s">
        <v>604</v>
      </c>
      <c r="G196" s="750" t="s">
        <v>605</v>
      </c>
      <c r="H196" s="750">
        <v>993603</v>
      </c>
      <c r="I196" s="750">
        <v>0</v>
      </c>
      <c r="J196" s="750" t="s">
        <v>630</v>
      </c>
      <c r="K196" s="750" t="s">
        <v>575</v>
      </c>
      <c r="L196" s="753">
        <v>178.29666666666665</v>
      </c>
      <c r="M196" s="753">
        <v>3</v>
      </c>
      <c r="N196" s="754">
        <v>534.89</v>
      </c>
    </row>
    <row r="197" spans="1:14" ht="14.45" customHeight="1" x14ac:dyDescent="0.2">
      <c r="A197" s="748" t="s">
        <v>573</v>
      </c>
      <c r="B197" s="749" t="s">
        <v>574</v>
      </c>
      <c r="C197" s="750" t="s">
        <v>592</v>
      </c>
      <c r="D197" s="751" t="s">
        <v>593</v>
      </c>
      <c r="E197" s="752">
        <v>50113001</v>
      </c>
      <c r="F197" s="751" t="s">
        <v>604</v>
      </c>
      <c r="G197" s="750" t="s">
        <v>605</v>
      </c>
      <c r="H197" s="750">
        <v>203954</v>
      </c>
      <c r="I197" s="750">
        <v>203954</v>
      </c>
      <c r="J197" s="750" t="s">
        <v>633</v>
      </c>
      <c r="K197" s="750" t="s">
        <v>634</v>
      </c>
      <c r="L197" s="753">
        <v>92.399999999999977</v>
      </c>
      <c r="M197" s="753">
        <v>7</v>
      </c>
      <c r="N197" s="754">
        <v>646.79999999999984</v>
      </c>
    </row>
    <row r="198" spans="1:14" ht="14.45" customHeight="1" x14ac:dyDescent="0.2">
      <c r="A198" s="748" t="s">
        <v>573</v>
      </c>
      <c r="B198" s="749" t="s">
        <v>574</v>
      </c>
      <c r="C198" s="750" t="s">
        <v>592</v>
      </c>
      <c r="D198" s="751" t="s">
        <v>593</v>
      </c>
      <c r="E198" s="752">
        <v>50113001</v>
      </c>
      <c r="F198" s="751" t="s">
        <v>604</v>
      </c>
      <c r="G198" s="750" t="s">
        <v>575</v>
      </c>
      <c r="H198" s="750">
        <v>158692</v>
      </c>
      <c r="I198" s="750">
        <v>158692</v>
      </c>
      <c r="J198" s="750" t="s">
        <v>635</v>
      </c>
      <c r="K198" s="750" t="s">
        <v>636</v>
      </c>
      <c r="L198" s="753">
        <v>25.88</v>
      </c>
      <c r="M198" s="753">
        <v>1</v>
      </c>
      <c r="N198" s="754">
        <v>25.88</v>
      </c>
    </row>
    <row r="199" spans="1:14" ht="14.45" customHeight="1" x14ac:dyDescent="0.2">
      <c r="A199" s="748" t="s">
        <v>573</v>
      </c>
      <c r="B199" s="749" t="s">
        <v>574</v>
      </c>
      <c r="C199" s="750" t="s">
        <v>592</v>
      </c>
      <c r="D199" s="751" t="s">
        <v>593</v>
      </c>
      <c r="E199" s="752">
        <v>50113001</v>
      </c>
      <c r="F199" s="751" t="s">
        <v>604</v>
      </c>
      <c r="G199" s="750" t="s">
        <v>605</v>
      </c>
      <c r="H199" s="750">
        <v>199466</v>
      </c>
      <c r="I199" s="750">
        <v>199466</v>
      </c>
      <c r="J199" s="750" t="s">
        <v>931</v>
      </c>
      <c r="K199" s="750" t="s">
        <v>932</v>
      </c>
      <c r="L199" s="753">
        <v>112.46000000000004</v>
      </c>
      <c r="M199" s="753">
        <v>2</v>
      </c>
      <c r="N199" s="754">
        <v>224.92000000000007</v>
      </c>
    </row>
    <row r="200" spans="1:14" ht="14.45" customHeight="1" x14ac:dyDescent="0.2">
      <c r="A200" s="748" t="s">
        <v>573</v>
      </c>
      <c r="B200" s="749" t="s">
        <v>574</v>
      </c>
      <c r="C200" s="750" t="s">
        <v>592</v>
      </c>
      <c r="D200" s="751" t="s">
        <v>593</v>
      </c>
      <c r="E200" s="752">
        <v>50113001</v>
      </c>
      <c r="F200" s="751" t="s">
        <v>604</v>
      </c>
      <c r="G200" s="750" t="s">
        <v>605</v>
      </c>
      <c r="H200" s="750">
        <v>230415</v>
      </c>
      <c r="I200" s="750">
        <v>230415</v>
      </c>
      <c r="J200" s="750" t="s">
        <v>933</v>
      </c>
      <c r="K200" s="750" t="s">
        <v>934</v>
      </c>
      <c r="L200" s="753">
        <v>27.240000000000006</v>
      </c>
      <c r="M200" s="753">
        <v>1</v>
      </c>
      <c r="N200" s="754">
        <v>27.240000000000006</v>
      </c>
    </row>
    <row r="201" spans="1:14" ht="14.45" customHeight="1" x14ac:dyDescent="0.2">
      <c r="A201" s="748" t="s">
        <v>573</v>
      </c>
      <c r="B201" s="749" t="s">
        <v>574</v>
      </c>
      <c r="C201" s="750" t="s">
        <v>592</v>
      </c>
      <c r="D201" s="751" t="s">
        <v>593</v>
      </c>
      <c r="E201" s="752">
        <v>50113001</v>
      </c>
      <c r="F201" s="751" t="s">
        <v>604</v>
      </c>
      <c r="G201" s="750" t="s">
        <v>605</v>
      </c>
      <c r="H201" s="750">
        <v>207940</v>
      </c>
      <c r="I201" s="750">
        <v>207940</v>
      </c>
      <c r="J201" s="750" t="s">
        <v>647</v>
      </c>
      <c r="K201" s="750" t="s">
        <v>648</v>
      </c>
      <c r="L201" s="753">
        <v>73.150000000000006</v>
      </c>
      <c r="M201" s="753">
        <v>1</v>
      </c>
      <c r="N201" s="754">
        <v>73.150000000000006</v>
      </c>
    </row>
    <row r="202" spans="1:14" ht="14.45" customHeight="1" x14ac:dyDescent="0.2">
      <c r="A202" s="748" t="s">
        <v>573</v>
      </c>
      <c r="B202" s="749" t="s">
        <v>574</v>
      </c>
      <c r="C202" s="750" t="s">
        <v>592</v>
      </c>
      <c r="D202" s="751" t="s">
        <v>593</v>
      </c>
      <c r="E202" s="752">
        <v>50113001</v>
      </c>
      <c r="F202" s="751" t="s">
        <v>604</v>
      </c>
      <c r="G202" s="750" t="s">
        <v>614</v>
      </c>
      <c r="H202" s="750">
        <v>214526</v>
      </c>
      <c r="I202" s="750">
        <v>214526</v>
      </c>
      <c r="J202" s="750" t="s">
        <v>935</v>
      </c>
      <c r="K202" s="750" t="s">
        <v>936</v>
      </c>
      <c r="L202" s="753">
        <v>85.67</v>
      </c>
      <c r="M202" s="753">
        <v>1</v>
      </c>
      <c r="N202" s="754">
        <v>85.67</v>
      </c>
    </row>
    <row r="203" spans="1:14" ht="14.45" customHeight="1" x14ac:dyDescent="0.2">
      <c r="A203" s="748" t="s">
        <v>573</v>
      </c>
      <c r="B203" s="749" t="s">
        <v>574</v>
      </c>
      <c r="C203" s="750" t="s">
        <v>592</v>
      </c>
      <c r="D203" s="751" t="s">
        <v>593</v>
      </c>
      <c r="E203" s="752">
        <v>50113001</v>
      </c>
      <c r="F203" s="751" t="s">
        <v>604</v>
      </c>
      <c r="G203" s="750" t="s">
        <v>614</v>
      </c>
      <c r="H203" s="750">
        <v>214427</v>
      </c>
      <c r="I203" s="750">
        <v>214427</v>
      </c>
      <c r="J203" s="750" t="s">
        <v>651</v>
      </c>
      <c r="K203" s="750" t="s">
        <v>652</v>
      </c>
      <c r="L203" s="753">
        <v>16.576666666666672</v>
      </c>
      <c r="M203" s="753">
        <v>6</v>
      </c>
      <c r="N203" s="754">
        <v>99.460000000000022</v>
      </c>
    </row>
    <row r="204" spans="1:14" ht="14.45" customHeight="1" x14ac:dyDescent="0.2">
      <c r="A204" s="748" t="s">
        <v>573</v>
      </c>
      <c r="B204" s="749" t="s">
        <v>574</v>
      </c>
      <c r="C204" s="750" t="s">
        <v>592</v>
      </c>
      <c r="D204" s="751" t="s">
        <v>593</v>
      </c>
      <c r="E204" s="752">
        <v>50113001</v>
      </c>
      <c r="F204" s="751" t="s">
        <v>604</v>
      </c>
      <c r="G204" s="750" t="s">
        <v>605</v>
      </c>
      <c r="H204" s="750">
        <v>193104</v>
      </c>
      <c r="I204" s="750">
        <v>93104</v>
      </c>
      <c r="J204" s="750" t="s">
        <v>653</v>
      </c>
      <c r="K204" s="750" t="s">
        <v>654</v>
      </c>
      <c r="L204" s="753">
        <v>47.304000000000009</v>
      </c>
      <c r="M204" s="753">
        <v>5</v>
      </c>
      <c r="N204" s="754">
        <v>236.52000000000004</v>
      </c>
    </row>
    <row r="205" spans="1:14" ht="14.45" customHeight="1" x14ac:dyDescent="0.2">
      <c r="A205" s="748" t="s">
        <v>573</v>
      </c>
      <c r="B205" s="749" t="s">
        <v>574</v>
      </c>
      <c r="C205" s="750" t="s">
        <v>592</v>
      </c>
      <c r="D205" s="751" t="s">
        <v>593</v>
      </c>
      <c r="E205" s="752">
        <v>50113001</v>
      </c>
      <c r="F205" s="751" t="s">
        <v>604</v>
      </c>
      <c r="G205" s="750" t="s">
        <v>605</v>
      </c>
      <c r="H205" s="750">
        <v>193105</v>
      </c>
      <c r="I205" s="750">
        <v>93105</v>
      </c>
      <c r="J205" s="750" t="s">
        <v>653</v>
      </c>
      <c r="K205" s="750" t="s">
        <v>937</v>
      </c>
      <c r="L205" s="753">
        <v>208.57</v>
      </c>
      <c r="M205" s="753">
        <v>2</v>
      </c>
      <c r="N205" s="754">
        <v>417.14</v>
      </c>
    </row>
    <row r="206" spans="1:14" ht="14.45" customHeight="1" x14ac:dyDescent="0.2">
      <c r="A206" s="748" t="s">
        <v>573</v>
      </c>
      <c r="B206" s="749" t="s">
        <v>574</v>
      </c>
      <c r="C206" s="750" t="s">
        <v>592</v>
      </c>
      <c r="D206" s="751" t="s">
        <v>593</v>
      </c>
      <c r="E206" s="752">
        <v>50113001</v>
      </c>
      <c r="F206" s="751" t="s">
        <v>604</v>
      </c>
      <c r="G206" s="750" t="s">
        <v>614</v>
      </c>
      <c r="H206" s="750">
        <v>144997</v>
      </c>
      <c r="I206" s="750">
        <v>44997</v>
      </c>
      <c r="J206" s="750" t="s">
        <v>655</v>
      </c>
      <c r="K206" s="750" t="s">
        <v>656</v>
      </c>
      <c r="L206" s="753">
        <v>237.26</v>
      </c>
      <c r="M206" s="753">
        <v>1</v>
      </c>
      <c r="N206" s="754">
        <v>237.26</v>
      </c>
    </row>
    <row r="207" spans="1:14" ht="14.45" customHeight="1" x14ac:dyDescent="0.2">
      <c r="A207" s="748" t="s">
        <v>573</v>
      </c>
      <c r="B207" s="749" t="s">
        <v>574</v>
      </c>
      <c r="C207" s="750" t="s">
        <v>592</v>
      </c>
      <c r="D207" s="751" t="s">
        <v>593</v>
      </c>
      <c r="E207" s="752">
        <v>50113001</v>
      </c>
      <c r="F207" s="751" t="s">
        <v>604</v>
      </c>
      <c r="G207" s="750" t="s">
        <v>605</v>
      </c>
      <c r="H207" s="750">
        <v>114075</v>
      </c>
      <c r="I207" s="750">
        <v>14075</v>
      </c>
      <c r="J207" s="750" t="s">
        <v>659</v>
      </c>
      <c r="K207" s="750" t="s">
        <v>938</v>
      </c>
      <c r="L207" s="753">
        <v>294.82499999999993</v>
      </c>
      <c r="M207" s="753">
        <v>2</v>
      </c>
      <c r="N207" s="754">
        <v>589.64999999999986</v>
      </c>
    </row>
    <row r="208" spans="1:14" ht="14.45" customHeight="1" x14ac:dyDescent="0.2">
      <c r="A208" s="748" t="s">
        <v>573</v>
      </c>
      <c r="B208" s="749" t="s">
        <v>574</v>
      </c>
      <c r="C208" s="750" t="s">
        <v>592</v>
      </c>
      <c r="D208" s="751" t="s">
        <v>593</v>
      </c>
      <c r="E208" s="752">
        <v>50113001</v>
      </c>
      <c r="F208" s="751" t="s">
        <v>604</v>
      </c>
      <c r="G208" s="750" t="s">
        <v>605</v>
      </c>
      <c r="H208" s="750">
        <v>197522</v>
      </c>
      <c r="I208" s="750">
        <v>97522</v>
      </c>
      <c r="J208" s="750" t="s">
        <v>659</v>
      </c>
      <c r="K208" s="750" t="s">
        <v>660</v>
      </c>
      <c r="L208" s="753">
        <v>159.13</v>
      </c>
      <c r="M208" s="753">
        <v>2</v>
      </c>
      <c r="N208" s="754">
        <v>318.26</v>
      </c>
    </row>
    <row r="209" spans="1:14" ht="14.45" customHeight="1" x14ac:dyDescent="0.2">
      <c r="A209" s="748" t="s">
        <v>573</v>
      </c>
      <c r="B209" s="749" t="s">
        <v>574</v>
      </c>
      <c r="C209" s="750" t="s">
        <v>592</v>
      </c>
      <c r="D209" s="751" t="s">
        <v>593</v>
      </c>
      <c r="E209" s="752">
        <v>50113001</v>
      </c>
      <c r="F209" s="751" t="s">
        <v>604</v>
      </c>
      <c r="G209" s="750" t="s">
        <v>605</v>
      </c>
      <c r="H209" s="750">
        <v>184090</v>
      </c>
      <c r="I209" s="750">
        <v>84090</v>
      </c>
      <c r="J209" s="750" t="s">
        <v>661</v>
      </c>
      <c r="K209" s="750" t="s">
        <v>662</v>
      </c>
      <c r="L209" s="753">
        <v>60.14</v>
      </c>
      <c r="M209" s="753">
        <v>4</v>
      </c>
      <c r="N209" s="754">
        <v>240.56</v>
      </c>
    </row>
    <row r="210" spans="1:14" ht="14.45" customHeight="1" x14ac:dyDescent="0.2">
      <c r="A210" s="748" t="s">
        <v>573</v>
      </c>
      <c r="B210" s="749" t="s">
        <v>574</v>
      </c>
      <c r="C210" s="750" t="s">
        <v>592</v>
      </c>
      <c r="D210" s="751" t="s">
        <v>593</v>
      </c>
      <c r="E210" s="752">
        <v>50113001</v>
      </c>
      <c r="F210" s="751" t="s">
        <v>604</v>
      </c>
      <c r="G210" s="750" t="s">
        <v>605</v>
      </c>
      <c r="H210" s="750">
        <v>501994</v>
      </c>
      <c r="I210" s="750">
        <v>0</v>
      </c>
      <c r="J210" s="750" t="s">
        <v>663</v>
      </c>
      <c r="K210" s="750" t="s">
        <v>664</v>
      </c>
      <c r="L210" s="753">
        <v>264.92399999999998</v>
      </c>
      <c r="M210" s="753">
        <v>2</v>
      </c>
      <c r="N210" s="754">
        <v>529.84799999999996</v>
      </c>
    </row>
    <row r="211" spans="1:14" ht="14.45" customHeight="1" x14ac:dyDescent="0.2">
      <c r="A211" s="748" t="s">
        <v>573</v>
      </c>
      <c r="B211" s="749" t="s">
        <v>574</v>
      </c>
      <c r="C211" s="750" t="s">
        <v>592</v>
      </c>
      <c r="D211" s="751" t="s">
        <v>593</v>
      </c>
      <c r="E211" s="752">
        <v>50113001</v>
      </c>
      <c r="F211" s="751" t="s">
        <v>604</v>
      </c>
      <c r="G211" s="750" t="s">
        <v>605</v>
      </c>
      <c r="H211" s="750">
        <v>141824</v>
      </c>
      <c r="I211" s="750">
        <v>41824</v>
      </c>
      <c r="J211" s="750" t="s">
        <v>939</v>
      </c>
      <c r="K211" s="750" t="s">
        <v>940</v>
      </c>
      <c r="L211" s="753">
        <v>243.16000000000005</v>
      </c>
      <c r="M211" s="753">
        <v>1</v>
      </c>
      <c r="N211" s="754">
        <v>243.16000000000005</v>
      </c>
    </row>
    <row r="212" spans="1:14" ht="14.45" customHeight="1" x14ac:dyDescent="0.2">
      <c r="A212" s="748" t="s">
        <v>573</v>
      </c>
      <c r="B212" s="749" t="s">
        <v>574</v>
      </c>
      <c r="C212" s="750" t="s">
        <v>592</v>
      </c>
      <c r="D212" s="751" t="s">
        <v>593</v>
      </c>
      <c r="E212" s="752">
        <v>50113001</v>
      </c>
      <c r="F212" s="751" t="s">
        <v>604</v>
      </c>
      <c r="G212" s="750" t="s">
        <v>605</v>
      </c>
      <c r="H212" s="750">
        <v>230420</v>
      </c>
      <c r="I212" s="750">
        <v>230420</v>
      </c>
      <c r="J212" s="750" t="s">
        <v>665</v>
      </c>
      <c r="K212" s="750" t="s">
        <v>666</v>
      </c>
      <c r="L212" s="753">
        <v>77.08</v>
      </c>
      <c r="M212" s="753">
        <v>3</v>
      </c>
      <c r="N212" s="754">
        <v>231.24</v>
      </c>
    </row>
    <row r="213" spans="1:14" ht="14.45" customHeight="1" x14ac:dyDescent="0.2">
      <c r="A213" s="748" t="s">
        <v>573</v>
      </c>
      <c r="B213" s="749" t="s">
        <v>574</v>
      </c>
      <c r="C213" s="750" t="s">
        <v>592</v>
      </c>
      <c r="D213" s="751" t="s">
        <v>593</v>
      </c>
      <c r="E213" s="752">
        <v>50113001</v>
      </c>
      <c r="F213" s="751" t="s">
        <v>604</v>
      </c>
      <c r="G213" s="750" t="s">
        <v>605</v>
      </c>
      <c r="H213" s="750">
        <v>231751</v>
      </c>
      <c r="I213" s="750">
        <v>231751</v>
      </c>
      <c r="J213" s="750" t="s">
        <v>669</v>
      </c>
      <c r="K213" s="750" t="s">
        <v>670</v>
      </c>
      <c r="L213" s="753">
        <v>111.46857142857142</v>
      </c>
      <c r="M213" s="753">
        <v>70</v>
      </c>
      <c r="N213" s="754">
        <v>7802.7999999999993</v>
      </c>
    </row>
    <row r="214" spans="1:14" ht="14.45" customHeight="1" x14ac:dyDescent="0.2">
      <c r="A214" s="748" t="s">
        <v>573</v>
      </c>
      <c r="B214" s="749" t="s">
        <v>574</v>
      </c>
      <c r="C214" s="750" t="s">
        <v>592</v>
      </c>
      <c r="D214" s="751" t="s">
        <v>593</v>
      </c>
      <c r="E214" s="752">
        <v>50113001</v>
      </c>
      <c r="F214" s="751" t="s">
        <v>604</v>
      </c>
      <c r="G214" s="750" t="s">
        <v>605</v>
      </c>
      <c r="H214" s="750">
        <v>108499</v>
      </c>
      <c r="I214" s="750">
        <v>8499</v>
      </c>
      <c r="J214" s="750" t="s">
        <v>669</v>
      </c>
      <c r="K214" s="750" t="s">
        <v>670</v>
      </c>
      <c r="L214" s="753">
        <v>111.36285714285715</v>
      </c>
      <c r="M214" s="753">
        <v>70</v>
      </c>
      <c r="N214" s="754">
        <v>7795.4000000000005</v>
      </c>
    </row>
    <row r="215" spans="1:14" ht="14.45" customHeight="1" x14ac:dyDescent="0.2">
      <c r="A215" s="748" t="s">
        <v>573</v>
      </c>
      <c r="B215" s="749" t="s">
        <v>574</v>
      </c>
      <c r="C215" s="750" t="s">
        <v>592</v>
      </c>
      <c r="D215" s="751" t="s">
        <v>593</v>
      </c>
      <c r="E215" s="752">
        <v>50113001</v>
      </c>
      <c r="F215" s="751" t="s">
        <v>604</v>
      </c>
      <c r="G215" s="750" t="s">
        <v>605</v>
      </c>
      <c r="H215" s="750">
        <v>102479</v>
      </c>
      <c r="I215" s="750">
        <v>2479</v>
      </c>
      <c r="J215" s="750" t="s">
        <v>671</v>
      </c>
      <c r="K215" s="750" t="s">
        <v>673</v>
      </c>
      <c r="L215" s="753">
        <v>65.87</v>
      </c>
      <c r="M215" s="753">
        <v>2</v>
      </c>
      <c r="N215" s="754">
        <v>131.74</v>
      </c>
    </row>
    <row r="216" spans="1:14" ht="14.45" customHeight="1" x14ac:dyDescent="0.2">
      <c r="A216" s="748" t="s">
        <v>573</v>
      </c>
      <c r="B216" s="749" t="s">
        <v>574</v>
      </c>
      <c r="C216" s="750" t="s">
        <v>592</v>
      </c>
      <c r="D216" s="751" t="s">
        <v>593</v>
      </c>
      <c r="E216" s="752">
        <v>50113001</v>
      </c>
      <c r="F216" s="751" t="s">
        <v>604</v>
      </c>
      <c r="G216" s="750" t="s">
        <v>605</v>
      </c>
      <c r="H216" s="750">
        <v>104071</v>
      </c>
      <c r="I216" s="750">
        <v>4071</v>
      </c>
      <c r="J216" s="750" t="s">
        <v>671</v>
      </c>
      <c r="K216" s="750" t="s">
        <v>672</v>
      </c>
      <c r="L216" s="753">
        <v>224.38000000000005</v>
      </c>
      <c r="M216" s="753">
        <v>1</v>
      </c>
      <c r="N216" s="754">
        <v>224.38000000000005</v>
      </c>
    </row>
    <row r="217" spans="1:14" ht="14.45" customHeight="1" x14ac:dyDescent="0.2">
      <c r="A217" s="748" t="s">
        <v>573</v>
      </c>
      <c r="B217" s="749" t="s">
        <v>574</v>
      </c>
      <c r="C217" s="750" t="s">
        <v>592</v>
      </c>
      <c r="D217" s="751" t="s">
        <v>593</v>
      </c>
      <c r="E217" s="752">
        <v>50113001</v>
      </c>
      <c r="F217" s="751" t="s">
        <v>604</v>
      </c>
      <c r="G217" s="750" t="s">
        <v>605</v>
      </c>
      <c r="H217" s="750">
        <v>58880</v>
      </c>
      <c r="I217" s="750">
        <v>58880</v>
      </c>
      <c r="J217" s="750" t="s">
        <v>941</v>
      </c>
      <c r="K217" s="750" t="s">
        <v>942</v>
      </c>
      <c r="L217" s="753">
        <v>105.22999999999999</v>
      </c>
      <c r="M217" s="753">
        <v>1</v>
      </c>
      <c r="N217" s="754">
        <v>105.22999999999999</v>
      </c>
    </row>
    <row r="218" spans="1:14" ht="14.45" customHeight="1" x14ac:dyDescent="0.2">
      <c r="A218" s="748" t="s">
        <v>573</v>
      </c>
      <c r="B218" s="749" t="s">
        <v>574</v>
      </c>
      <c r="C218" s="750" t="s">
        <v>592</v>
      </c>
      <c r="D218" s="751" t="s">
        <v>593</v>
      </c>
      <c r="E218" s="752">
        <v>50113001</v>
      </c>
      <c r="F218" s="751" t="s">
        <v>604</v>
      </c>
      <c r="G218" s="750" t="s">
        <v>605</v>
      </c>
      <c r="H218" s="750">
        <v>154539</v>
      </c>
      <c r="I218" s="750">
        <v>54539</v>
      </c>
      <c r="J218" s="750" t="s">
        <v>678</v>
      </c>
      <c r="K218" s="750" t="s">
        <v>679</v>
      </c>
      <c r="L218" s="753">
        <v>60.172222222222231</v>
      </c>
      <c r="M218" s="753">
        <v>9</v>
      </c>
      <c r="N218" s="754">
        <v>541.55000000000007</v>
      </c>
    </row>
    <row r="219" spans="1:14" ht="14.45" customHeight="1" x14ac:dyDescent="0.2">
      <c r="A219" s="748" t="s">
        <v>573</v>
      </c>
      <c r="B219" s="749" t="s">
        <v>574</v>
      </c>
      <c r="C219" s="750" t="s">
        <v>592</v>
      </c>
      <c r="D219" s="751" t="s">
        <v>593</v>
      </c>
      <c r="E219" s="752">
        <v>50113001</v>
      </c>
      <c r="F219" s="751" t="s">
        <v>604</v>
      </c>
      <c r="G219" s="750" t="s">
        <v>605</v>
      </c>
      <c r="H219" s="750">
        <v>226523</v>
      </c>
      <c r="I219" s="750">
        <v>226523</v>
      </c>
      <c r="J219" s="750" t="s">
        <v>682</v>
      </c>
      <c r="K219" s="750" t="s">
        <v>943</v>
      </c>
      <c r="L219" s="753">
        <v>51.960000000000015</v>
      </c>
      <c r="M219" s="753">
        <v>1</v>
      </c>
      <c r="N219" s="754">
        <v>51.960000000000015</v>
      </c>
    </row>
    <row r="220" spans="1:14" ht="14.45" customHeight="1" x14ac:dyDescent="0.2">
      <c r="A220" s="748" t="s">
        <v>573</v>
      </c>
      <c r="B220" s="749" t="s">
        <v>574</v>
      </c>
      <c r="C220" s="750" t="s">
        <v>592</v>
      </c>
      <c r="D220" s="751" t="s">
        <v>593</v>
      </c>
      <c r="E220" s="752">
        <v>50113001</v>
      </c>
      <c r="F220" s="751" t="s">
        <v>604</v>
      </c>
      <c r="G220" s="750" t="s">
        <v>605</v>
      </c>
      <c r="H220" s="750">
        <v>905098</v>
      </c>
      <c r="I220" s="750">
        <v>23989</v>
      </c>
      <c r="J220" s="750" t="s">
        <v>944</v>
      </c>
      <c r="K220" s="750" t="s">
        <v>575</v>
      </c>
      <c r="L220" s="753">
        <v>407.92526362269518</v>
      </c>
      <c r="M220" s="753">
        <v>2</v>
      </c>
      <c r="N220" s="754">
        <v>815.85052724539037</v>
      </c>
    </row>
    <row r="221" spans="1:14" ht="14.45" customHeight="1" x14ac:dyDescent="0.2">
      <c r="A221" s="748" t="s">
        <v>573</v>
      </c>
      <c r="B221" s="749" t="s">
        <v>574</v>
      </c>
      <c r="C221" s="750" t="s">
        <v>592</v>
      </c>
      <c r="D221" s="751" t="s">
        <v>593</v>
      </c>
      <c r="E221" s="752">
        <v>50113001</v>
      </c>
      <c r="F221" s="751" t="s">
        <v>604</v>
      </c>
      <c r="G221" s="750" t="s">
        <v>605</v>
      </c>
      <c r="H221" s="750">
        <v>187076</v>
      </c>
      <c r="I221" s="750">
        <v>87076</v>
      </c>
      <c r="J221" s="750" t="s">
        <v>696</v>
      </c>
      <c r="K221" s="750" t="s">
        <v>697</v>
      </c>
      <c r="L221" s="753">
        <v>133.51</v>
      </c>
      <c r="M221" s="753">
        <v>1</v>
      </c>
      <c r="N221" s="754">
        <v>133.51</v>
      </c>
    </row>
    <row r="222" spans="1:14" ht="14.45" customHeight="1" x14ac:dyDescent="0.2">
      <c r="A222" s="748" t="s">
        <v>573</v>
      </c>
      <c r="B222" s="749" t="s">
        <v>574</v>
      </c>
      <c r="C222" s="750" t="s">
        <v>592</v>
      </c>
      <c r="D222" s="751" t="s">
        <v>593</v>
      </c>
      <c r="E222" s="752">
        <v>50113001</v>
      </c>
      <c r="F222" s="751" t="s">
        <v>604</v>
      </c>
      <c r="G222" s="750" t="s">
        <v>605</v>
      </c>
      <c r="H222" s="750">
        <v>846413</v>
      </c>
      <c r="I222" s="750">
        <v>57585</v>
      </c>
      <c r="J222" s="750" t="s">
        <v>700</v>
      </c>
      <c r="K222" s="750" t="s">
        <v>701</v>
      </c>
      <c r="L222" s="753">
        <v>133.28</v>
      </c>
      <c r="M222" s="753">
        <v>2</v>
      </c>
      <c r="N222" s="754">
        <v>266.56</v>
      </c>
    </row>
    <row r="223" spans="1:14" ht="14.45" customHeight="1" x14ac:dyDescent="0.2">
      <c r="A223" s="748" t="s">
        <v>573</v>
      </c>
      <c r="B223" s="749" t="s">
        <v>574</v>
      </c>
      <c r="C223" s="750" t="s">
        <v>592</v>
      </c>
      <c r="D223" s="751" t="s">
        <v>593</v>
      </c>
      <c r="E223" s="752">
        <v>50113001</v>
      </c>
      <c r="F223" s="751" t="s">
        <v>604</v>
      </c>
      <c r="G223" s="750" t="s">
        <v>605</v>
      </c>
      <c r="H223" s="750">
        <v>225508</v>
      </c>
      <c r="I223" s="750">
        <v>225508</v>
      </c>
      <c r="J223" s="750" t="s">
        <v>945</v>
      </c>
      <c r="K223" s="750" t="s">
        <v>946</v>
      </c>
      <c r="L223" s="753">
        <v>48.880000000000017</v>
      </c>
      <c r="M223" s="753">
        <v>1</v>
      </c>
      <c r="N223" s="754">
        <v>48.880000000000017</v>
      </c>
    </row>
    <row r="224" spans="1:14" ht="14.45" customHeight="1" x14ac:dyDescent="0.2">
      <c r="A224" s="748" t="s">
        <v>573</v>
      </c>
      <c r="B224" s="749" t="s">
        <v>574</v>
      </c>
      <c r="C224" s="750" t="s">
        <v>592</v>
      </c>
      <c r="D224" s="751" t="s">
        <v>593</v>
      </c>
      <c r="E224" s="752">
        <v>50113001</v>
      </c>
      <c r="F224" s="751" t="s">
        <v>604</v>
      </c>
      <c r="G224" s="750" t="s">
        <v>614</v>
      </c>
      <c r="H224" s="750">
        <v>169189</v>
      </c>
      <c r="I224" s="750">
        <v>69189</v>
      </c>
      <c r="J224" s="750" t="s">
        <v>947</v>
      </c>
      <c r="K224" s="750" t="s">
        <v>948</v>
      </c>
      <c r="L224" s="753">
        <v>61.110000000000021</v>
      </c>
      <c r="M224" s="753">
        <v>1</v>
      </c>
      <c r="N224" s="754">
        <v>61.110000000000021</v>
      </c>
    </row>
    <row r="225" spans="1:14" ht="14.45" customHeight="1" x14ac:dyDescent="0.2">
      <c r="A225" s="748" t="s">
        <v>573</v>
      </c>
      <c r="B225" s="749" t="s">
        <v>574</v>
      </c>
      <c r="C225" s="750" t="s">
        <v>592</v>
      </c>
      <c r="D225" s="751" t="s">
        <v>593</v>
      </c>
      <c r="E225" s="752">
        <v>50113001</v>
      </c>
      <c r="F225" s="751" t="s">
        <v>604</v>
      </c>
      <c r="G225" s="750" t="s">
        <v>614</v>
      </c>
      <c r="H225" s="750">
        <v>114439</v>
      </c>
      <c r="I225" s="750">
        <v>14439</v>
      </c>
      <c r="J225" s="750" t="s">
        <v>949</v>
      </c>
      <c r="K225" s="750" t="s">
        <v>950</v>
      </c>
      <c r="L225" s="753">
        <v>74.449999999999989</v>
      </c>
      <c r="M225" s="753">
        <v>1</v>
      </c>
      <c r="N225" s="754">
        <v>74.449999999999989</v>
      </c>
    </row>
    <row r="226" spans="1:14" ht="14.45" customHeight="1" x14ac:dyDescent="0.2">
      <c r="A226" s="748" t="s">
        <v>573</v>
      </c>
      <c r="B226" s="749" t="s">
        <v>574</v>
      </c>
      <c r="C226" s="750" t="s">
        <v>592</v>
      </c>
      <c r="D226" s="751" t="s">
        <v>593</v>
      </c>
      <c r="E226" s="752">
        <v>50113001</v>
      </c>
      <c r="F226" s="751" t="s">
        <v>604</v>
      </c>
      <c r="G226" s="750" t="s">
        <v>605</v>
      </c>
      <c r="H226" s="750">
        <v>152334</v>
      </c>
      <c r="I226" s="750">
        <v>52334</v>
      </c>
      <c r="J226" s="750" t="s">
        <v>705</v>
      </c>
      <c r="K226" s="750" t="s">
        <v>706</v>
      </c>
      <c r="L226" s="753">
        <v>197.16699999999997</v>
      </c>
      <c r="M226" s="753">
        <v>10</v>
      </c>
      <c r="N226" s="754">
        <v>1971.6699999999998</v>
      </c>
    </row>
    <row r="227" spans="1:14" ht="14.45" customHeight="1" x14ac:dyDescent="0.2">
      <c r="A227" s="748" t="s">
        <v>573</v>
      </c>
      <c r="B227" s="749" t="s">
        <v>574</v>
      </c>
      <c r="C227" s="750" t="s">
        <v>592</v>
      </c>
      <c r="D227" s="751" t="s">
        <v>593</v>
      </c>
      <c r="E227" s="752">
        <v>50113001</v>
      </c>
      <c r="F227" s="751" t="s">
        <v>604</v>
      </c>
      <c r="G227" s="750" t="s">
        <v>614</v>
      </c>
      <c r="H227" s="750">
        <v>213477</v>
      </c>
      <c r="I227" s="750">
        <v>213477</v>
      </c>
      <c r="J227" s="750" t="s">
        <v>709</v>
      </c>
      <c r="K227" s="750" t="s">
        <v>710</v>
      </c>
      <c r="L227" s="753">
        <v>3300</v>
      </c>
      <c r="M227" s="753">
        <v>14</v>
      </c>
      <c r="N227" s="754">
        <v>46200</v>
      </c>
    </row>
    <row r="228" spans="1:14" ht="14.45" customHeight="1" x14ac:dyDescent="0.2">
      <c r="A228" s="748" t="s">
        <v>573</v>
      </c>
      <c r="B228" s="749" t="s">
        <v>574</v>
      </c>
      <c r="C228" s="750" t="s">
        <v>592</v>
      </c>
      <c r="D228" s="751" t="s">
        <v>593</v>
      </c>
      <c r="E228" s="752">
        <v>50113001</v>
      </c>
      <c r="F228" s="751" t="s">
        <v>604</v>
      </c>
      <c r="G228" s="750" t="s">
        <v>614</v>
      </c>
      <c r="H228" s="750">
        <v>156804</v>
      </c>
      <c r="I228" s="750">
        <v>56804</v>
      </c>
      <c r="J228" s="750" t="s">
        <v>951</v>
      </c>
      <c r="K228" s="750" t="s">
        <v>952</v>
      </c>
      <c r="L228" s="753">
        <v>31.65</v>
      </c>
      <c r="M228" s="753">
        <v>2</v>
      </c>
      <c r="N228" s="754">
        <v>63.3</v>
      </c>
    </row>
    <row r="229" spans="1:14" ht="14.45" customHeight="1" x14ac:dyDescent="0.2">
      <c r="A229" s="748" t="s">
        <v>573</v>
      </c>
      <c r="B229" s="749" t="s">
        <v>574</v>
      </c>
      <c r="C229" s="750" t="s">
        <v>592</v>
      </c>
      <c r="D229" s="751" t="s">
        <v>593</v>
      </c>
      <c r="E229" s="752">
        <v>50113001</v>
      </c>
      <c r="F229" s="751" t="s">
        <v>604</v>
      </c>
      <c r="G229" s="750" t="s">
        <v>605</v>
      </c>
      <c r="H229" s="750">
        <v>31915</v>
      </c>
      <c r="I229" s="750">
        <v>31915</v>
      </c>
      <c r="J229" s="750" t="s">
        <v>713</v>
      </c>
      <c r="K229" s="750" t="s">
        <v>714</v>
      </c>
      <c r="L229" s="753">
        <v>173.69000000000003</v>
      </c>
      <c r="M229" s="753">
        <v>11</v>
      </c>
      <c r="N229" s="754">
        <v>1910.5900000000001</v>
      </c>
    </row>
    <row r="230" spans="1:14" ht="14.45" customHeight="1" x14ac:dyDescent="0.2">
      <c r="A230" s="748" t="s">
        <v>573</v>
      </c>
      <c r="B230" s="749" t="s">
        <v>574</v>
      </c>
      <c r="C230" s="750" t="s">
        <v>592</v>
      </c>
      <c r="D230" s="751" t="s">
        <v>593</v>
      </c>
      <c r="E230" s="752">
        <v>50113001</v>
      </c>
      <c r="F230" s="751" t="s">
        <v>604</v>
      </c>
      <c r="G230" s="750" t="s">
        <v>605</v>
      </c>
      <c r="H230" s="750">
        <v>207769</v>
      </c>
      <c r="I230" s="750">
        <v>207769</v>
      </c>
      <c r="J230" s="750" t="s">
        <v>953</v>
      </c>
      <c r="K230" s="750" t="s">
        <v>954</v>
      </c>
      <c r="L230" s="753">
        <v>152.26</v>
      </c>
      <c r="M230" s="753">
        <v>1</v>
      </c>
      <c r="N230" s="754">
        <v>152.26</v>
      </c>
    </row>
    <row r="231" spans="1:14" ht="14.45" customHeight="1" x14ac:dyDescent="0.2">
      <c r="A231" s="748" t="s">
        <v>573</v>
      </c>
      <c r="B231" s="749" t="s">
        <v>574</v>
      </c>
      <c r="C231" s="750" t="s">
        <v>592</v>
      </c>
      <c r="D231" s="751" t="s">
        <v>593</v>
      </c>
      <c r="E231" s="752">
        <v>50113001</v>
      </c>
      <c r="F231" s="751" t="s">
        <v>604</v>
      </c>
      <c r="G231" s="750" t="s">
        <v>605</v>
      </c>
      <c r="H231" s="750">
        <v>47244</v>
      </c>
      <c r="I231" s="750">
        <v>47244</v>
      </c>
      <c r="J231" s="750" t="s">
        <v>715</v>
      </c>
      <c r="K231" s="750" t="s">
        <v>714</v>
      </c>
      <c r="L231" s="753">
        <v>143</v>
      </c>
      <c r="M231" s="753">
        <v>2</v>
      </c>
      <c r="N231" s="754">
        <v>286</v>
      </c>
    </row>
    <row r="232" spans="1:14" ht="14.45" customHeight="1" x14ac:dyDescent="0.2">
      <c r="A232" s="748" t="s">
        <v>573</v>
      </c>
      <c r="B232" s="749" t="s">
        <v>574</v>
      </c>
      <c r="C232" s="750" t="s">
        <v>592</v>
      </c>
      <c r="D232" s="751" t="s">
        <v>593</v>
      </c>
      <c r="E232" s="752">
        <v>50113001</v>
      </c>
      <c r="F232" s="751" t="s">
        <v>604</v>
      </c>
      <c r="G232" s="750" t="s">
        <v>605</v>
      </c>
      <c r="H232" s="750">
        <v>158249</v>
      </c>
      <c r="I232" s="750">
        <v>58249</v>
      </c>
      <c r="J232" s="750" t="s">
        <v>955</v>
      </c>
      <c r="K232" s="750" t="s">
        <v>575</v>
      </c>
      <c r="L232" s="753">
        <v>202.42000000000004</v>
      </c>
      <c r="M232" s="753">
        <v>1</v>
      </c>
      <c r="N232" s="754">
        <v>202.42000000000004</v>
      </c>
    </row>
    <row r="233" spans="1:14" ht="14.45" customHeight="1" x14ac:dyDescent="0.2">
      <c r="A233" s="748" t="s">
        <v>573</v>
      </c>
      <c r="B233" s="749" t="s">
        <v>574</v>
      </c>
      <c r="C233" s="750" t="s">
        <v>592</v>
      </c>
      <c r="D233" s="751" t="s">
        <v>593</v>
      </c>
      <c r="E233" s="752">
        <v>50113001</v>
      </c>
      <c r="F233" s="751" t="s">
        <v>604</v>
      </c>
      <c r="G233" s="750" t="s">
        <v>605</v>
      </c>
      <c r="H233" s="750">
        <v>125366</v>
      </c>
      <c r="I233" s="750">
        <v>25366</v>
      </c>
      <c r="J233" s="750" t="s">
        <v>716</v>
      </c>
      <c r="K233" s="750" t="s">
        <v>956</v>
      </c>
      <c r="L233" s="753">
        <v>72.09666666666665</v>
      </c>
      <c r="M233" s="753">
        <v>9</v>
      </c>
      <c r="N233" s="754">
        <v>648.86999999999989</v>
      </c>
    </row>
    <row r="234" spans="1:14" ht="14.45" customHeight="1" x14ac:dyDescent="0.2">
      <c r="A234" s="748" t="s">
        <v>573</v>
      </c>
      <c r="B234" s="749" t="s">
        <v>574</v>
      </c>
      <c r="C234" s="750" t="s">
        <v>592</v>
      </c>
      <c r="D234" s="751" t="s">
        <v>593</v>
      </c>
      <c r="E234" s="752">
        <v>50113001</v>
      </c>
      <c r="F234" s="751" t="s">
        <v>604</v>
      </c>
      <c r="G234" s="750" t="s">
        <v>605</v>
      </c>
      <c r="H234" s="750">
        <v>109139</v>
      </c>
      <c r="I234" s="750">
        <v>176129</v>
      </c>
      <c r="J234" s="750" t="s">
        <v>718</v>
      </c>
      <c r="K234" s="750" t="s">
        <v>719</v>
      </c>
      <c r="L234" s="753">
        <v>639.89</v>
      </c>
      <c r="M234" s="753">
        <v>1</v>
      </c>
      <c r="N234" s="754">
        <v>639.89</v>
      </c>
    </row>
    <row r="235" spans="1:14" ht="14.45" customHeight="1" x14ac:dyDescent="0.2">
      <c r="A235" s="748" t="s">
        <v>573</v>
      </c>
      <c r="B235" s="749" t="s">
        <v>574</v>
      </c>
      <c r="C235" s="750" t="s">
        <v>592</v>
      </c>
      <c r="D235" s="751" t="s">
        <v>593</v>
      </c>
      <c r="E235" s="752">
        <v>50113001</v>
      </c>
      <c r="F235" s="751" t="s">
        <v>604</v>
      </c>
      <c r="G235" s="750" t="s">
        <v>605</v>
      </c>
      <c r="H235" s="750">
        <v>849143</v>
      </c>
      <c r="I235" s="750">
        <v>155940</v>
      </c>
      <c r="J235" s="750" t="s">
        <v>957</v>
      </c>
      <c r="K235" s="750" t="s">
        <v>575</v>
      </c>
      <c r="L235" s="753">
        <v>111.07</v>
      </c>
      <c r="M235" s="753">
        <v>1</v>
      </c>
      <c r="N235" s="754">
        <v>111.07</v>
      </c>
    </row>
    <row r="236" spans="1:14" ht="14.45" customHeight="1" x14ac:dyDescent="0.2">
      <c r="A236" s="748" t="s">
        <v>573</v>
      </c>
      <c r="B236" s="749" t="s">
        <v>574</v>
      </c>
      <c r="C236" s="750" t="s">
        <v>592</v>
      </c>
      <c r="D236" s="751" t="s">
        <v>593</v>
      </c>
      <c r="E236" s="752">
        <v>50113001</v>
      </c>
      <c r="F236" s="751" t="s">
        <v>604</v>
      </c>
      <c r="G236" s="750" t="s">
        <v>614</v>
      </c>
      <c r="H236" s="750">
        <v>100308</v>
      </c>
      <c r="I236" s="750">
        <v>100308</v>
      </c>
      <c r="J236" s="750" t="s">
        <v>958</v>
      </c>
      <c r="K236" s="750" t="s">
        <v>959</v>
      </c>
      <c r="L236" s="753">
        <v>42.35499999999999</v>
      </c>
      <c r="M236" s="753">
        <v>4</v>
      </c>
      <c r="N236" s="754">
        <v>169.41999999999996</v>
      </c>
    </row>
    <row r="237" spans="1:14" ht="14.45" customHeight="1" x14ac:dyDescent="0.2">
      <c r="A237" s="748" t="s">
        <v>573</v>
      </c>
      <c r="B237" s="749" t="s">
        <v>574</v>
      </c>
      <c r="C237" s="750" t="s">
        <v>592</v>
      </c>
      <c r="D237" s="751" t="s">
        <v>593</v>
      </c>
      <c r="E237" s="752">
        <v>50113001</v>
      </c>
      <c r="F237" s="751" t="s">
        <v>604</v>
      </c>
      <c r="G237" s="750" t="s">
        <v>614</v>
      </c>
      <c r="H237" s="750">
        <v>846694</v>
      </c>
      <c r="I237" s="750">
        <v>100311</v>
      </c>
      <c r="J237" s="750" t="s">
        <v>960</v>
      </c>
      <c r="K237" s="750" t="s">
        <v>959</v>
      </c>
      <c r="L237" s="753">
        <v>59.77</v>
      </c>
      <c r="M237" s="753">
        <v>3</v>
      </c>
      <c r="N237" s="754">
        <v>179.31</v>
      </c>
    </row>
    <row r="238" spans="1:14" ht="14.45" customHeight="1" x14ac:dyDescent="0.2">
      <c r="A238" s="748" t="s">
        <v>573</v>
      </c>
      <c r="B238" s="749" t="s">
        <v>574</v>
      </c>
      <c r="C238" s="750" t="s">
        <v>592</v>
      </c>
      <c r="D238" s="751" t="s">
        <v>593</v>
      </c>
      <c r="E238" s="752">
        <v>50113001</v>
      </c>
      <c r="F238" s="751" t="s">
        <v>604</v>
      </c>
      <c r="G238" s="750" t="s">
        <v>605</v>
      </c>
      <c r="H238" s="750">
        <v>214355</v>
      </c>
      <c r="I238" s="750">
        <v>214355</v>
      </c>
      <c r="J238" s="750" t="s">
        <v>720</v>
      </c>
      <c r="K238" s="750" t="s">
        <v>721</v>
      </c>
      <c r="L238" s="753">
        <v>215.14000000000001</v>
      </c>
      <c r="M238" s="753">
        <v>5</v>
      </c>
      <c r="N238" s="754">
        <v>1075.7</v>
      </c>
    </row>
    <row r="239" spans="1:14" ht="14.45" customHeight="1" x14ac:dyDescent="0.2">
      <c r="A239" s="748" t="s">
        <v>573</v>
      </c>
      <c r="B239" s="749" t="s">
        <v>574</v>
      </c>
      <c r="C239" s="750" t="s">
        <v>592</v>
      </c>
      <c r="D239" s="751" t="s">
        <v>593</v>
      </c>
      <c r="E239" s="752">
        <v>50113001</v>
      </c>
      <c r="F239" s="751" t="s">
        <v>604</v>
      </c>
      <c r="G239" s="750" t="s">
        <v>605</v>
      </c>
      <c r="H239" s="750">
        <v>176205</v>
      </c>
      <c r="I239" s="750">
        <v>180825</v>
      </c>
      <c r="J239" s="750" t="s">
        <v>722</v>
      </c>
      <c r="K239" s="750" t="s">
        <v>666</v>
      </c>
      <c r="L239" s="753">
        <v>104.67</v>
      </c>
      <c r="M239" s="753">
        <v>1</v>
      </c>
      <c r="N239" s="754">
        <v>104.67</v>
      </c>
    </row>
    <row r="240" spans="1:14" ht="14.45" customHeight="1" x14ac:dyDescent="0.2">
      <c r="A240" s="748" t="s">
        <v>573</v>
      </c>
      <c r="B240" s="749" t="s">
        <v>574</v>
      </c>
      <c r="C240" s="750" t="s">
        <v>592</v>
      </c>
      <c r="D240" s="751" t="s">
        <v>593</v>
      </c>
      <c r="E240" s="752">
        <v>50113001</v>
      </c>
      <c r="F240" s="751" t="s">
        <v>604</v>
      </c>
      <c r="G240" s="750" t="s">
        <v>614</v>
      </c>
      <c r="H240" s="750">
        <v>216670</v>
      </c>
      <c r="I240" s="750">
        <v>216670</v>
      </c>
      <c r="J240" s="750" t="s">
        <v>723</v>
      </c>
      <c r="K240" s="750" t="s">
        <v>724</v>
      </c>
      <c r="L240" s="753">
        <v>318.47666666666663</v>
      </c>
      <c r="M240" s="753">
        <v>3</v>
      </c>
      <c r="N240" s="754">
        <v>955.43</v>
      </c>
    </row>
    <row r="241" spans="1:14" ht="14.45" customHeight="1" x14ac:dyDescent="0.2">
      <c r="A241" s="748" t="s">
        <v>573</v>
      </c>
      <c r="B241" s="749" t="s">
        <v>574</v>
      </c>
      <c r="C241" s="750" t="s">
        <v>592</v>
      </c>
      <c r="D241" s="751" t="s">
        <v>593</v>
      </c>
      <c r="E241" s="752">
        <v>50113001</v>
      </c>
      <c r="F241" s="751" t="s">
        <v>604</v>
      </c>
      <c r="G241" s="750" t="s">
        <v>575</v>
      </c>
      <c r="H241" s="750">
        <v>216572</v>
      </c>
      <c r="I241" s="750">
        <v>216572</v>
      </c>
      <c r="J241" s="750" t="s">
        <v>725</v>
      </c>
      <c r="K241" s="750" t="s">
        <v>726</v>
      </c>
      <c r="L241" s="753">
        <v>36.27000000000001</v>
      </c>
      <c r="M241" s="753">
        <v>140</v>
      </c>
      <c r="N241" s="754">
        <v>5077.8000000000011</v>
      </c>
    </row>
    <row r="242" spans="1:14" ht="14.45" customHeight="1" x14ac:dyDescent="0.2">
      <c r="A242" s="748" t="s">
        <v>573</v>
      </c>
      <c r="B242" s="749" t="s">
        <v>574</v>
      </c>
      <c r="C242" s="750" t="s">
        <v>592</v>
      </c>
      <c r="D242" s="751" t="s">
        <v>593</v>
      </c>
      <c r="E242" s="752">
        <v>50113001</v>
      </c>
      <c r="F242" s="751" t="s">
        <v>604</v>
      </c>
      <c r="G242" s="750" t="s">
        <v>605</v>
      </c>
      <c r="H242" s="750">
        <v>223200</v>
      </c>
      <c r="I242" s="750">
        <v>223200</v>
      </c>
      <c r="J242" s="750" t="s">
        <v>961</v>
      </c>
      <c r="K242" s="750" t="s">
        <v>962</v>
      </c>
      <c r="L242" s="753">
        <v>147.43000000000004</v>
      </c>
      <c r="M242" s="753">
        <v>1</v>
      </c>
      <c r="N242" s="754">
        <v>147.43000000000004</v>
      </c>
    </row>
    <row r="243" spans="1:14" ht="14.45" customHeight="1" x14ac:dyDescent="0.2">
      <c r="A243" s="748" t="s">
        <v>573</v>
      </c>
      <c r="B243" s="749" t="s">
        <v>574</v>
      </c>
      <c r="C243" s="750" t="s">
        <v>592</v>
      </c>
      <c r="D243" s="751" t="s">
        <v>593</v>
      </c>
      <c r="E243" s="752">
        <v>50113001</v>
      </c>
      <c r="F243" s="751" t="s">
        <v>604</v>
      </c>
      <c r="G243" s="750" t="s">
        <v>605</v>
      </c>
      <c r="H243" s="750">
        <v>51367</v>
      </c>
      <c r="I243" s="750">
        <v>51367</v>
      </c>
      <c r="J243" s="750" t="s">
        <v>731</v>
      </c>
      <c r="K243" s="750" t="s">
        <v>732</v>
      </c>
      <c r="L243" s="753">
        <v>92.950000000000031</v>
      </c>
      <c r="M243" s="753">
        <v>13</v>
      </c>
      <c r="N243" s="754">
        <v>1208.3500000000004</v>
      </c>
    </row>
    <row r="244" spans="1:14" ht="14.45" customHeight="1" x14ac:dyDescent="0.2">
      <c r="A244" s="748" t="s">
        <v>573</v>
      </c>
      <c r="B244" s="749" t="s">
        <v>574</v>
      </c>
      <c r="C244" s="750" t="s">
        <v>592</v>
      </c>
      <c r="D244" s="751" t="s">
        <v>593</v>
      </c>
      <c r="E244" s="752">
        <v>50113001</v>
      </c>
      <c r="F244" s="751" t="s">
        <v>604</v>
      </c>
      <c r="G244" s="750" t="s">
        <v>605</v>
      </c>
      <c r="H244" s="750">
        <v>51366</v>
      </c>
      <c r="I244" s="750">
        <v>51366</v>
      </c>
      <c r="J244" s="750" t="s">
        <v>731</v>
      </c>
      <c r="K244" s="750" t="s">
        <v>734</v>
      </c>
      <c r="L244" s="753">
        <v>171.6</v>
      </c>
      <c r="M244" s="753">
        <v>74</v>
      </c>
      <c r="N244" s="754">
        <v>12698.4</v>
      </c>
    </row>
    <row r="245" spans="1:14" ht="14.45" customHeight="1" x14ac:dyDescent="0.2">
      <c r="A245" s="748" t="s">
        <v>573</v>
      </c>
      <c r="B245" s="749" t="s">
        <v>574</v>
      </c>
      <c r="C245" s="750" t="s">
        <v>592</v>
      </c>
      <c r="D245" s="751" t="s">
        <v>593</v>
      </c>
      <c r="E245" s="752">
        <v>50113001</v>
      </c>
      <c r="F245" s="751" t="s">
        <v>604</v>
      </c>
      <c r="G245" s="750" t="s">
        <v>605</v>
      </c>
      <c r="H245" s="750">
        <v>207893</v>
      </c>
      <c r="I245" s="750">
        <v>207893</v>
      </c>
      <c r="J245" s="750" t="s">
        <v>736</v>
      </c>
      <c r="K245" s="750" t="s">
        <v>737</v>
      </c>
      <c r="L245" s="753">
        <v>84.34</v>
      </c>
      <c r="M245" s="753">
        <v>2</v>
      </c>
      <c r="N245" s="754">
        <v>168.68</v>
      </c>
    </row>
    <row r="246" spans="1:14" ht="14.45" customHeight="1" x14ac:dyDescent="0.2">
      <c r="A246" s="748" t="s">
        <v>573</v>
      </c>
      <c r="B246" s="749" t="s">
        <v>574</v>
      </c>
      <c r="C246" s="750" t="s">
        <v>592</v>
      </c>
      <c r="D246" s="751" t="s">
        <v>593</v>
      </c>
      <c r="E246" s="752">
        <v>50113001</v>
      </c>
      <c r="F246" s="751" t="s">
        <v>604</v>
      </c>
      <c r="G246" s="750" t="s">
        <v>605</v>
      </c>
      <c r="H246" s="750">
        <v>157607</v>
      </c>
      <c r="I246" s="750">
        <v>57607</v>
      </c>
      <c r="J246" s="750" t="s">
        <v>738</v>
      </c>
      <c r="K246" s="750" t="s">
        <v>963</v>
      </c>
      <c r="L246" s="753">
        <v>42.64</v>
      </c>
      <c r="M246" s="753">
        <v>1</v>
      </c>
      <c r="N246" s="754">
        <v>42.64</v>
      </c>
    </row>
    <row r="247" spans="1:14" ht="14.45" customHeight="1" x14ac:dyDescent="0.2">
      <c r="A247" s="748" t="s">
        <v>573</v>
      </c>
      <c r="B247" s="749" t="s">
        <v>574</v>
      </c>
      <c r="C247" s="750" t="s">
        <v>592</v>
      </c>
      <c r="D247" s="751" t="s">
        <v>593</v>
      </c>
      <c r="E247" s="752">
        <v>50113001</v>
      </c>
      <c r="F247" s="751" t="s">
        <v>604</v>
      </c>
      <c r="G247" s="750" t="s">
        <v>605</v>
      </c>
      <c r="H247" s="750">
        <v>208988</v>
      </c>
      <c r="I247" s="750">
        <v>208988</v>
      </c>
      <c r="J247" s="750" t="s">
        <v>964</v>
      </c>
      <c r="K247" s="750" t="s">
        <v>965</v>
      </c>
      <c r="L247" s="753">
        <v>555.16999999999985</v>
      </c>
      <c r="M247" s="753">
        <v>1</v>
      </c>
      <c r="N247" s="754">
        <v>555.16999999999985</v>
      </c>
    </row>
    <row r="248" spans="1:14" ht="14.45" customHeight="1" x14ac:dyDescent="0.2">
      <c r="A248" s="748" t="s">
        <v>573</v>
      </c>
      <c r="B248" s="749" t="s">
        <v>574</v>
      </c>
      <c r="C248" s="750" t="s">
        <v>592</v>
      </c>
      <c r="D248" s="751" t="s">
        <v>593</v>
      </c>
      <c r="E248" s="752">
        <v>50113001</v>
      </c>
      <c r="F248" s="751" t="s">
        <v>604</v>
      </c>
      <c r="G248" s="750" t="s">
        <v>605</v>
      </c>
      <c r="H248" s="750">
        <v>850674</v>
      </c>
      <c r="I248" s="750">
        <v>500892</v>
      </c>
      <c r="J248" s="750" t="s">
        <v>966</v>
      </c>
      <c r="K248" s="750" t="s">
        <v>967</v>
      </c>
      <c r="L248" s="753">
        <v>77.299999999999969</v>
      </c>
      <c r="M248" s="753">
        <v>1</v>
      </c>
      <c r="N248" s="754">
        <v>77.299999999999969</v>
      </c>
    </row>
    <row r="249" spans="1:14" ht="14.45" customHeight="1" x14ac:dyDescent="0.2">
      <c r="A249" s="748" t="s">
        <v>573</v>
      </c>
      <c r="B249" s="749" t="s">
        <v>574</v>
      </c>
      <c r="C249" s="750" t="s">
        <v>592</v>
      </c>
      <c r="D249" s="751" t="s">
        <v>593</v>
      </c>
      <c r="E249" s="752">
        <v>50113001</v>
      </c>
      <c r="F249" s="751" t="s">
        <v>604</v>
      </c>
      <c r="G249" s="750" t="s">
        <v>605</v>
      </c>
      <c r="H249" s="750">
        <v>224964</v>
      </c>
      <c r="I249" s="750">
        <v>224964</v>
      </c>
      <c r="J249" s="750" t="s">
        <v>968</v>
      </c>
      <c r="K249" s="750" t="s">
        <v>969</v>
      </c>
      <c r="L249" s="753">
        <v>107.87000000000002</v>
      </c>
      <c r="M249" s="753">
        <v>3</v>
      </c>
      <c r="N249" s="754">
        <v>323.61000000000007</v>
      </c>
    </row>
    <row r="250" spans="1:14" ht="14.45" customHeight="1" x14ac:dyDescent="0.2">
      <c r="A250" s="748" t="s">
        <v>573</v>
      </c>
      <c r="B250" s="749" t="s">
        <v>574</v>
      </c>
      <c r="C250" s="750" t="s">
        <v>592</v>
      </c>
      <c r="D250" s="751" t="s">
        <v>593</v>
      </c>
      <c r="E250" s="752">
        <v>50113001</v>
      </c>
      <c r="F250" s="751" t="s">
        <v>604</v>
      </c>
      <c r="G250" s="750" t="s">
        <v>605</v>
      </c>
      <c r="H250" s="750">
        <v>196696</v>
      </c>
      <c r="I250" s="750">
        <v>96696</v>
      </c>
      <c r="J250" s="750" t="s">
        <v>970</v>
      </c>
      <c r="K250" s="750" t="s">
        <v>971</v>
      </c>
      <c r="L250" s="753">
        <v>46.660000000000018</v>
      </c>
      <c r="M250" s="753">
        <v>1</v>
      </c>
      <c r="N250" s="754">
        <v>46.660000000000018</v>
      </c>
    </row>
    <row r="251" spans="1:14" ht="14.45" customHeight="1" x14ac:dyDescent="0.2">
      <c r="A251" s="748" t="s">
        <v>573</v>
      </c>
      <c r="B251" s="749" t="s">
        <v>574</v>
      </c>
      <c r="C251" s="750" t="s">
        <v>592</v>
      </c>
      <c r="D251" s="751" t="s">
        <v>593</v>
      </c>
      <c r="E251" s="752">
        <v>50113001</v>
      </c>
      <c r="F251" s="751" t="s">
        <v>604</v>
      </c>
      <c r="G251" s="750" t="s">
        <v>605</v>
      </c>
      <c r="H251" s="750">
        <v>208466</v>
      </c>
      <c r="I251" s="750">
        <v>208466</v>
      </c>
      <c r="J251" s="750" t="s">
        <v>972</v>
      </c>
      <c r="K251" s="750" t="s">
        <v>973</v>
      </c>
      <c r="L251" s="753">
        <v>792.77</v>
      </c>
      <c r="M251" s="753">
        <v>2</v>
      </c>
      <c r="N251" s="754">
        <v>1585.54</v>
      </c>
    </row>
    <row r="252" spans="1:14" ht="14.45" customHeight="1" x14ac:dyDescent="0.2">
      <c r="A252" s="748" t="s">
        <v>573</v>
      </c>
      <c r="B252" s="749" t="s">
        <v>574</v>
      </c>
      <c r="C252" s="750" t="s">
        <v>592</v>
      </c>
      <c r="D252" s="751" t="s">
        <v>593</v>
      </c>
      <c r="E252" s="752">
        <v>50113001</v>
      </c>
      <c r="F252" s="751" t="s">
        <v>604</v>
      </c>
      <c r="G252" s="750" t="s">
        <v>614</v>
      </c>
      <c r="H252" s="750">
        <v>215964</v>
      </c>
      <c r="I252" s="750">
        <v>215964</v>
      </c>
      <c r="J252" s="750" t="s">
        <v>974</v>
      </c>
      <c r="K252" s="750" t="s">
        <v>975</v>
      </c>
      <c r="L252" s="753">
        <v>130.57</v>
      </c>
      <c r="M252" s="753">
        <v>1</v>
      </c>
      <c r="N252" s="754">
        <v>130.57</v>
      </c>
    </row>
    <row r="253" spans="1:14" ht="14.45" customHeight="1" x14ac:dyDescent="0.2">
      <c r="A253" s="748" t="s">
        <v>573</v>
      </c>
      <c r="B253" s="749" t="s">
        <v>574</v>
      </c>
      <c r="C253" s="750" t="s">
        <v>592</v>
      </c>
      <c r="D253" s="751" t="s">
        <v>593</v>
      </c>
      <c r="E253" s="752">
        <v>50113001</v>
      </c>
      <c r="F253" s="751" t="s">
        <v>604</v>
      </c>
      <c r="G253" s="750" t="s">
        <v>605</v>
      </c>
      <c r="H253" s="750">
        <v>117189</v>
      </c>
      <c r="I253" s="750">
        <v>17189</v>
      </c>
      <c r="J253" s="750" t="s">
        <v>744</v>
      </c>
      <c r="K253" s="750" t="s">
        <v>745</v>
      </c>
      <c r="L253" s="753">
        <v>55.869999999999962</v>
      </c>
      <c r="M253" s="753">
        <v>1</v>
      </c>
      <c r="N253" s="754">
        <v>55.869999999999962</v>
      </c>
    </row>
    <row r="254" spans="1:14" ht="14.45" customHeight="1" x14ac:dyDescent="0.2">
      <c r="A254" s="748" t="s">
        <v>573</v>
      </c>
      <c r="B254" s="749" t="s">
        <v>574</v>
      </c>
      <c r="C254" s="750" t="s">
        <v>592</v>
      </c>
      <c r="D254" s="751" t="s">
        <v>593</v>
      </c>
      <c r="E254" s="752">
        <v>50113001</v>
      </c>
      <c r="F254" s="751" t="s">
        <v>604</v>
      </c>
      <c r="G254" s="750" t="s">
        <v>605</v>
      </c>
      <c r="H254" s="750">
        <v>102486</v>
      </c>
      <c r="I254" s="750">
        <v>2486</v>
      </c>
      <c r="J254" s="750" t="s">
        <v>746</v>
      </c>
      <c r="K254" s="750" t="s">
        <v>747</v>
      </c>
      <c r="L254" s="753">
        <v>123.02142857142856</v>
      </c>
      <c r="M254" s="753">
        <v>7</v>
      </c>
      <c r="N254" s="754">
        <v>861.14999999999986</v>
      </c>
    </row>
    <row r="255" spans="1:14" ht="14.45" customHeight="1" x14ac:dyDescent="0.2">
      <c r="A255" s="748" t="s">
        <v>573</v>
      </c>
      <c r="B255" s="749" t="s">
        <v>574</v>
      </c>
      <c r="C255" s="750" t="s">
        <v>592</v>
      </c>
      <c r="D255" s="751" t="s">
        <v>593</v>
      </c>
      <c r="E255" s="752">
        <v>50113001</v>
      </c>
      <c r="F255" s="751" t="s">
        <v>604</v>
      </c>
      <c r="G255" s="750" t="s">
        <v>614</v>
      </c>
      <c r="H255" s="750">
        <v>169654</v>
      </c>
      <c r="I255" s="750">
        <v>169654</v>
      </c>
      <c r="J255" s="750" t="s">
        <v>976</v>
      </c>
      <c r="K255" s="750" t="s">
        <v>609</v>
      </c>
      <c r="L255" s="753">
        <v>50.52</v>
      </c>
      <c r="M255" s="753">
        <v>1</v>
      </c>
      <c r="N255" s="754">
        <v>50.52</v>
      </c>
    </row>
    <row r="256" spans="1:14" ht="14.45" customHeight="1" x14ac:dyDescent="0.2">
      <c r="A256" s="748" t="s">
        <v>573</v>
      </c>
      <c r="B256" s="749" t="s">
        <v>574</v>
      </c>
      <c r="C256" s="750" t="s">
        <v>592</v>
      </c>
      <c r="D256" s="751" t="s">
        <v>593</v>
      </c>
      <c r="E256" s="752">
        <v>50113001</v>
      </c>
      <c r="F256" s="751" t="s">
        <v>604</v>
      </c>
      <c r="G256" s="750" t="s">
        <v>605</v>
      </c>
      <c r="H256" s="750">
        <v>930661</v>
      </c>
      <c r="I256" s="750">
        <v>0</v>
      </c>
      <c r="J256" s="750" t="s">
        <v>751</v>
      </c>
      <c r="K256" s="750" t="s">
        <v>575</v>
      </c>
      <c r="L256" s="753">
        <v>332.76401058563152</v>
      </c>
      <c r="M256" s="753">
        <v>3</v>
      </c>
      <c r="N256" s="754">
        <v>998.29203175689452</v>
      </c>
    </row>
    <row r="257" spans="1:14" ht="14.45" customHeight="1" x14ac:dyDescent="0.2">
      <c r="A257" s="748" t="s">
        <v>573</v>
      </c>
      <c r="B257" s="749" t="s">
        <v>574</v>
      </c>
      <c r="C257" s="750" t="s">
        <v>592</v>
      </c>
      <c r="D257" s="751" t="s">
        <v>593</v>
      </c>
      <c r="E257" s="752">
        <v>50113001</v>
      </c>
      <c r="F257" s="751" t="s">
        <v>604</v>
      </c>
      <c r="G257" s="750" t="s">
        <v>605</v>
      </c>
      <c r="H257" s="750">
        <v>900881</v>
      </c>
      <c r="I257" s="750">
        <v>0</v>
      </c>
      <c r="J257" s="750" t="s">
        <v>977</v>
      </c>
      <c r="K257" s="750" t="s">
        <v>575</v>
      </c>
      <c r="L257" s="753">
        <v>148.68239490231764</v>
      </c>
      <c r="M257" s="753">
        <v>1</v>
      </c>
      <c r="N257" s="754">
        <v>148.68239490231764</v>
      </c>
    </row>
    <row r="258" spans="1:14" ht="14.45" customHeight="1" x14ac:dyDescent="0.2">
      <c r="A258" s="748" t="s">
        <v>573</v>
      </c>
      <c r="B258" s="749" t="s">
        <v>574</v>
      </c>
      <c r="C258" s="750" t="s">
        <v>592</v>
      </c>
      <c r="D258" s="751" t="s">
        <v>593</v>
      </c>
      <c r="E258" s="752">
        <v>50113001</v>
      </c>
      <c r="F258" s="751" t="s">
        <v>604</v>
      </c>
      <c r="G258" s="750" t="s">
        <v>605</v>
      </c>
      <c r="H258" s="750">
        <v>920362</v>
      </c>
      <c r="I258" s="750">
        <v>0</v>
      </c>
      <c r="J258" s="750" t="s">
        <v>753</v>
      </c>
      <c r="K258" s="750" t="s">
        <v>575</v>
      </c>
      <c r="L258" s="753">
        <v>493.35707333921903</v>
      </c>
      <c r="M258" s="753">
        <v>2</v>
      </c>
      <c r="N258" s="754">
        <v>986.71414667843806</v>
      </c>
    </row>
    <row r="259" spans="1:14" ht="14.45" customHeight="1" x14ac:dyDescent="0.2">
      <c r="A259" s="748" t="s">
        <v>573</v>
      </c>
      <c r="B259" s="749" t="s">
        <v>574</v>
      </c>
      <c r="C259" s="750" t="s">
        <v>592</v>
      </c>
      <c r="D259" s="751" t="s">
        <v>593</v>
      </c>
      <c r="E259" s="752">
        <v>50113001</v>
      </c>
      <c r="F259" s="751" t="s">
        <v>604</v>
      </c>
      <c r="G259" s="750" t="s">
        <v>605</v>
      </c>
      <c r="H259" s="750">
        <v>843067</v>
      </c>
      <c r="I259" s="750">
        <v>0</v>
      </c>
      <c r="J259" s="750" t="s">
        <v>755</v>
      </c>
      <c r="K259" s="750" t="s">
        <v>575</v>
      </c>
      <c r="L259" s="753">
        <v>415.76755963057167</v>
      </c>
      <c r="M259" s="753">
        <v>13</v>
      </c>
      <c r="N259" s="754">
        <v>5404.9782751974317</v>
      </c>
    </row>
    <row r="260" spans="1:14" ht="14.45" customHeight="1" x14ac:dyDescent="0.2">
      <c r="A260" s="748" t="s">
        <v>573</v>
      </c>
      <c r="B260" s="749" t="s">
        <v>574</v>
      </c>
      <c r="C260" s="750" t="s">
        <v>592</v>
      </c>
      <c r="D260" s="751" t="s">
        <v>593</v>
      </c>
      <c r="E260" s="752">
        <v>50113001</v>
      </c>
      <c r="F260" s="751" t="s">
        <v>604</v>
      </c>
      <c r="G260" s="750" t="s">
        <v>605</v>
      </c>
      <c r="H260" s="750">
        <v>119571</v>
      </c>
      <c r="I260" s="750">
        <v>19571</v>
      </c>
      <c r="J260" s="750" t="s">
        <v>978</v>
      </c>
      <c r="K260" s="750" t="s">
        <v>979</v>
      </c>
      <c r="L260" s="753">
        <v>225.6100000000001</v>
      </c>
      <c r="M260" s="753">
        <v>1</v>
      </c>
      <c r="N260" s="754">
        <v>225.6100000000001</v>
      </c>
    </row>
    <row r="261" spans="1:14" ht="14.45" customHeight="1" x14ac:dyDescent="0.2">
      <c r="A261" s="748" t="s">
        <v>573</v>
      </c>
      <c r="B261" s="749" t="s">
        <v>574</v>
      </c>
      <c r="C261" s="750" t="s">
        <v>592</v>
      </c>
      <c r="D261" s="751" t="s">
        <v>593</v>
      </c>
      <c r="E261" s="752">
        <v>50113001</v>
      </c>
      <c r="F261" s="751" t="s">
        <v>604</v>
      </c>
      <c r="G261" s="750" t="s">
        <v>614</v>
      </c>
      <c r="H261" s="750">
        <v>187425</v>
      </c>
      <c r="I261" s="750">
        <v>187425</v>
      </c>
      <c r="J261" s="750" t="s">
        <v>980</v>
      </c>
      <c r="K261" s="750" t="s">
        <v>981</v>
      </c>
      <c r="L261" s="753">
        <v>49.38</v>
      </c>
      <c r="M261" s="753">
        <v>1</v>
      </c>
      <c r="N261" s="754">
        <v>49.38</v>
      </c>
    </row>
    <row r="262" spans="1:14" ht="14.45" customHeight="1" x14ac:dyDescent="0.2">
      <c r="A262" s="748" t="s">
        <v>573</v>
      </c>
      <c r="B262" s="749" t="s">
        <v>574</v>
      </c>
      <c r="C262" s="750" t="s">
        <v>592</v>
      </c>
      <c r="D262" s="751" t="s">
        <v>593</v>
      </c>
      <c r="E262" s="752">
        <v>50113001</v>
      </c>
      <c r="F262" s="751" t="s">
        <v>604</v>
      </c>
      <c r="G262" s="750" t="s">
        <v>605</v>
      </c>
      <c r="H262" s="750">
        <v>188219</v>
      </c>
      <c r="I262" s="750">
        <v>88219</v>
      </c>
      <c r="J262" s="750" t="s">
        <v>982</v>
      </c>
      <c r="K262" s="750" t="s">
        <v>983</v>
      </c>
      <c r="L262" s="753">
        <v>141.053</v>
      </c>
      <c r="M262" s="753">
        <v>10</v>
      </c>
      <c r="N262" s="754">
        <v>1410.53</v>
      </c>
    </row>
    <row r="263" spans="1:14" ht="14.45" customHeight="1" x14ac:dyDescent="0.2">
      <c r="A263" s="748" t="s">
        <v>573</v>
      </c>
      <c r="B263" s="749" t="s">
        <v>574</v>
      </c>
      <c r="C263" s="750" t="s">
        <v>592</v>
      </c>
      <c r="D263" s="751" t="s">
        <v>593</v>
      </c>
      <c r="E263" s="752">
        <v>50113001</v>
      </c>
      <c r="F263" s="751" t="s">
        <v>604</v>
      </c>
      <c r="G263" s="750" t="s">
        <v>605</v>
      </c>
      <c r="H263" s="750">
        <v>218239</v>
      </c>
      <c r="I263" s="750">
        <v>218239</v>
      </c>
      <c r="J263" s="750" t="s">
        <v>984</v>
      </c>
      <c r="K263" s="750" t="s">
        <v>985</v>
      </c>
      <c r="L263" s="753">
        <v>59.9</v>
      </c>
      <c r="M263" s="753">
        <v>2</v>
      </c>
      <c r="N263" s="754">
        <v>119.8</v>
      </c>
    </row>
    <row r="264" spans="1:14" ht="14.45" customHeight="1" x14ac:dyDescent="0.2">
      <c r="A264" s="748" t="s">
        <v>573</v>
      </c>
      <c r="B264" s="749" t="s">
        <v>574</v>
      </c>
      <c r="C264" s="750" t="s">
        <v>592</v>
      </c>
      <c r="D264" s="751" t="s">
        <v>593</v>
      </c>
      <c r="E264" s="752">
        <v>50113001</v>
      </c>
      <c r="F264" s="751" t="s">
        <v>604</v>
      </c>
      <c r="G264" s="750" t="s">
        <v>614</v>
      </c>
      <c r="H264" s="750">
        <v>149909</v>
      </c>
      <c r="I264" s="750">
        <v>49909</v>
      </c>
      <c r="J264" s="750" t="s">
        <v>986</v>
      </c>
      <c r="K264" s="750" t="s">
        <v>987</v>
      </c>
      <c r="L264" s="753">
        <v>27.93</v>
      </c>
      <c r="M264" s="753">
        <v>1</v>
      </c>
      <c r="N264" s="754">
        <v>27.93</v>
      </c>
    </row>
    <row r="265" spans="1:14" ht="14.45" customHeight="1" x14ac:dyDescent="0.2">
      <c r="A265" s="748" t="s">
        <v>573</v>
      </c>
      <c r="B265" s="749" t="s">
        <v>574</v>
      </c>
      <c r="C265" s="750" t="s">
        <v>592</v>
      </c>
      <c r="D265" s="751" t="s">
        <v>593</v>
      </c>
      <c r="E265" s="752">
        <v>50113001</v>
      </c>
      <c r="F265" s="751" t="s">
        <v>604</v>
      </c>
      <c r="G265" s="750" t="s">
        <v>605</v>
      </c>
      <c r="H265" s="750">
        <v>220635</v>
      </c>
      <c r="I265" s="750">
        <v>220635</v>
      </c>
      <c r="J265" s="750" t="s">
        <v>988</v>
      </c>
      <c r="K265" s="750" t="s">
        <v>989</v>
      </c>
      <c r="L265" s="753">
        <v>135.09000000000003</v>
      </c>
      <c r="M265" s="753">
        <v>1</v>
      </c>
      <c r="N265" s="754">
        <v>135.09000000000003</v>
      </c>
    </row>
    <row r="266" spans="1:14" ht="14.45" customHeight="1" x14ac:dyDescent="0.2">
      <c r="A266" s="748" t="s">
        <v>573</v>
      </c>
      <c r="B266" s="749" t="s">
        <v>574</v>
      </c>
      <c r="C266" s="750" t="s">
        <v>592</v>
      </c>
      <c r="D266" s="751" t="s">
        <v>593</v>
      </c>
      <c r="E266" s="752">
        <v>50113001</v>
      </c>
      <c r="F266" s="751" t="s">
        <v>604</v>
      </c>
      <c r="G266" s="750" t="s">
        <v>605</v>
      </c>
      <c r="H266" s="750">
        <v>67558</v>
      </c>
      <c r="I266" s="750">
        <v>67558</v>
      </c>
      <c r="J266" s="750" t="s">
        <v>763</v>
      </c>
      <c r="K266" s="750" t="s">
        <v>764</v>
      </c>
      <c r="L266" s="753">
        <v>27.490000000000002</v>
      </c>
      <c r="M266" s="753">
        <v>41</v>
      </c>
      <c r="N266" s="754">
        <v>1127.0900000000001</v>
      </c>
    </row>
    <row r="267" spans="1:14" ht="14.45" customHeight="1" x14ac:dyDescent="0.2">
      <c r="A267" s="748" t="s">
        <v>573</v>
      </c>
      <c r="B267" s="749" t="s">
        <v>574</v>
      </c>
      <c r="C267" s="750" t="s">
        <v>592</v>
      </c>
      <c r="D267" s="751" t="s">
        <v>593</v>
      </c>
      <c r="E267" s="752">
        <v>50113001</v>
      </c>
      <c r="F267" s="751" t="s">
        <v>604</v>
      </c>
      <c r="G267" s="750" t="s">
        <v>605</v>
      </c>
      <c r="H267" s="750">
        <v>117992</v>
      </c>
      <c r="I267" s="750">
        <v>17992</v>
      </c>
      <c r="J267" s="750" t="s">
        <v>765</v>
      </c>
      <c r="K267" s="750" t="s">
        <v>766</v>
      </c>
      <c r="L267" s="753">
        <v>85.360000000000014</v>
      </c>
      <c r="M267" s="753">
        <v>3</v>
      </c>
      <c r="N267" s="754">
        <v>256.08000000000004</v>
      </c>
    </row>
    <row r="268" spans="1:14" ht="14.45" customHeight="1" x14ac:dyDescent="0.2">
      <c r="A268" s="748" t="s">
        <v>573</v>
      </c>
      <c r="B268" s="749" t="s">
        <v>574</v>
      </c>
      <c r="C268" s="750" t="s">
        <v>592</v>
      </c>
      <c r="D268" s="751" t="s">
        <v>593</v>
      </c>
      <c r="E268" s="752">
        <v>50113001</v>
      </c>
      <c r="F268" s="751" t="s">
        <v>604</v>
      </c>
      <c r="G268" s="750" t="s">
        <v>605</v>
      </c>
      <c r="H268" s="750">
        <v>100498</v>
      </c>
      <c r="I268" s="750">
        <v>498</v>
      </c>
      <c r="J268" s="750" t="s">
        <v>770</v>
      </c>
      <c r="K268" s="750" t="s">
        <v>640</v>
      </c>
      <c r="L268" s="753">
        <v>108.71625</v>
      </c>
      <c r="M268" s="753">
        <v>8</v>
      </c>
      <c r="N268" s="754">
        <v>869.73</v>
      </c>
    </row>
    <row r="269" spans="1:14" ht="14.45" customHeight="1" x14ac:dyDescent="0.2">
      <c r="A269" s="748" t="s">
        <v>573</v>
      </c>
      <c r="B269" s="749" t="s">
        <v>574</v>
      </c>
      <c r="C269" s="750" t="s">
        <v>592</v>
      </c>
      <c r="D269" s="751" t="s">
        <v>593</v>
      </c>
      <c r="E269" s="752">
        <v>50113001</v>
      </c>
      <c r="F269" s="751" t="s">
        <v>604</v>
      </c>
      <c r="G269" s="750" t="s">
        <v>605</v>
      </c>
      <c r="H269" s="750">
        <v>234736</v>
      </c>
      <c r="I269" s="750">
        <v>234736</v>
      </c>
      <c r="J269" s="750" t="s">
        <v>990</v>
      </c>
      <c r="K269" s="750" t="s">
        <v>991</v>
      </c>
      <c r="L269" s="753">
        <v>120.25666666666667</v>
      </c>
      <c r="M269" s="753">
        <v>3</v>
      </c>
      <c r="N269" s="754">
        <v>360.77000000000004</v>
      </c>
    </row>
    <row r="270" spans="1:14" ht="14.45" customHeight="1" x14ac:dyDescent="0.2">
      <c r="A270" s="748" t="s">
        <v>573</v>
      </c>
      <c r="B270" s="749" t="s">
        <v>574</v>
      </c>
      <c r="C270" s="750" t="s">
        <v>592</v>
      </c>
      <c r="D270" s="751" t="s">
        <v>593</v>
      </c>
      <c r="E270" s="752">
        <v>50113001</v>
      </c>
      <c r="F270" s="751" t="s">
        <v>604</v>
      </c>
      <c r="G270" s="750" t="s">
        <v>575</v>
      </c>
      <c r="H270" s="750">
        <v>201290</v>
      </c>
      <c r="I270" s="750">
        <v>201290</v>
      </c>
      <c r="J270" s="750" t="s">
        <v>771</v>
      </c>
      <c r="K270" s="750" t="s">
        <v>772</v>
      </c>
      <c r="L270" s="753">
        <v>43.395094339622645</v>
      </c>
      <c r="M270" s="753">
        <v>53</v>
      </c>
      <c r="N270" s="754">
        <v>2299.94</v>
      </c>
    </row>
    <row r="271" spans="1:14" ht="14.45" customHeight="1" x14ac:dyDescent="0.2">
      <c r="A271" s="748" t="s">
        <v>573</v>
      </c>
      <c r="B271" s="749" t="s">
        <v>574</v>
      </c>
      <c r="C271" s="750" t="s">
        <v>592</v>
      </c>
      <c r="D271" s="751" t="s">
        <v>593</v>
      </c>
      <c r="E271" s="752">
        <v>50113001</v>
      </c>
      <c r="F271" s="751" t="s">
        <v>604</v>
      </c>
      <c r="G271" s="750" t="s">
        <v>605</v>
      </c>
      <c r="H271" s="750">
        <v>102684</v>
      </c>
      <c r="I271" s="750">
        <v>2684</v>
      </c>
      <c r="J271" s="750" t="s">
        <v>773</v>
      </c>
      <c r="K271" s="750" t="s">
        <v>775</v>
      </c>
      <c r="L271" s="753">
        <v>106.21600000000004</v>
      </c>
      <c r="M271" s="753">
        <v>5</v>
      </c>
      <c r="N271" s="754">
        <v>531.08000000000015</v>
      </c>
    </row>
    <row r="272" spans="1:14" ht="14.45" customHeight="1" x14ac:dyDescent="0.2">
      <c r="A272" s="748" t="s">
        <v>573</v>
      </c>
      <c r="B272" s="749" t="s">
        <v>574</v>
      </c>
      <c r="C272" s="750" t="s">
        <v>592</v>
      </c>
      <c r="D272" s="751" t="s">
        <v>593</v>
      </c>
      <c r="E272" s="752">
        <v>50113001</v>
      </c>
      <c r="F272" s="751" t="s">
        <v>604</v>
      </c>
      <c r="G272" s="750" t="s">
        <v>575</v>
      </c>
      <c r="H272" s="750">
        <v>216736</v>
      </c>
      <c r="I272" s="750">
        <v>216736</v>
      </c>
      <c r="J272" s="750" t="s">
        <v>776</v>
      </c>
      <c r="K272" s="750" t="s">
        <v>778</v>
      </c>
      <c r="L272" s="753">
        <v>197.75</v>
      </c>
      <c r="M272" s="753">
        <v>2</v>
      </c>
      <c r="N272" s="754">
        <v>395.5</v>
      </c>
    </row>
    <row r="273" spans="1:14" ht="14.45" customHeight="1" x14ac:dyDescent="0.2">
      <c r="A273" s="748" t="s">
        <v>573</v>
      </c>
      <c r="B273" s="749" t="s">
        <v>574</v>
      </c>
      <c r="C273" s="750" t="s">
        <v>592</v>
      </c>
      <c r="D273" s="751" t="s">
        <v>593</v>
      </c>
      <c r="E273" s="752">
        <v>50113001</v>
      </c>
      <c r="F273" s="751" t="s">
        <v>604</v>
      </c>
      <c r="G273" s="750" t="s">
        <v>575</v>
      </c>
      <c r="H273" s="750">
        <v>205931</v>
      </c>
      <c r="I273" s="750">
        <v>205931</v>
      </c>
      <c r="J273" s="750" t="s">
        <v>776</v>
      </c>
      <c r="K273" s="750" t="s">
        <v>777</v>
      </c>
      <c r="L273" s="753">
        <v>73.405625000000001</v>
      </c>
      <c r="M273" s="753">
        <v>32</v>
      </c>
      <c r="N273" s="754">
        <v>2348.98</v>
      </c>
    </row>
    <row r="274" spans="1:14" ht="14.45" customHeight="1" x14ac:dyDescent="0.2">
      <c r="A274" s="748" t="s">
        <v>573</v>
      </c>
      <c r="B274" s="749" t="s">
        <v>574</v>
      </c>
      <c r="C274" s="750" t="s">
        <v>592</v>
      </c>
      <c r="D274" s="751" t="s">
        <v>593</v>
      </c>
      <c r="E274" s="752">
        <v>50113001</v>
      </c>
      <c r="F274" s="751" t="s">
        <v>604</v>
      </c>
      <c r="G274" s="750" t="s">
        <v>605</v>
      </c>
      <c r="H274" s="750">
        <v>231597</v>
      </c>
      <c r="I274" s="750">
        <v>231597</v>
      </c>
      <c r="J274" s="750" t="s">
        <v>992</v>
      </c>
      <c r="K274" s="750" t="s">
        <v>993</v>
      </c>
      <c r="L274" s="753">
        <v>84.07</v>
      </c>
      <c r="M274" s="753">
        <v>1</v>
      </c>
      <c r="N274" s="754">
        <v>84.07</v>
      </c>
    </row>
    <row r="275" spans="1:14" ht="14.45" customHeight="1" x14ac:dyDescent="0.2">
      <c r="A275" s="748" t="s">
        <v>573</v>
      </c>
      <c r="B275" s="749" t="s">
        <v>574</v>
      </c>
      <c r="C275" s="750" t="s">
        <v>592</v>
      </c>
      <c r="D275" s="751" t="s">
        <v>593</v>
      </c>
      <c r="E275" s="752">
        <v>50113001</v>
      </c>
      <c r="F275" s="751" t="s">
        <v>604</v>
      </c>
      <c r="G275" s="750" t="s">
        <v>605</v>
      </c>
      <c r="H275" s="750">
        <v>142451</v>
      </c>
      <c r="I275" s="750">
        <v>42451</v>
      </c>
      <c r="J275" s="750" t="s">
        <v>779</v>
      </c>
      <c r="K275" s="750" t="s">
        <v>780</v>
      </c>
      <c r="L275" s="753">
        <v>473.02999999999992</v>
      </c>
      <c r="M275" s="753">
        <v>1</v>
      </c>
      <c r="N275" s="754">
        <v>473.02999999999992</v>
      </c>
    </row>
    <row r="276" spans="1:14" ht="14.45" customHeight="1" x14ac:dyDescent="0.2">
      <c r="A276" s="748" t="s">
        <v>573</v>
      </c>
      <c r="B276" s="749" t="s">
        <v>574</v>
      </c>
      <c r="C276" s="750" t="s">
        <v>592</v>
      </c>
      <c r="D276" s="751" t="s">
        <v>593</v>
      </c>
      <c r="E276" s="752">
        <v>50113001</v>
      </c>
      <c r="F276" s="751" t="s">
        <v>604</v>
      </c>
      <c r="G276" s="750" t="s">
        <v>605</v>
      </c>
      <c r="H276" s="750">
        <v>118563</v>
      </c>
      <c r="I276" s="750">
        <v>18563</v>
      </c>
      <c r="J276" s="750" t="s">
        <v>994</v>
      </c>
      <c r="K276" s="750" t="s">
        <v>995</v>
      </c>
      <c r="L276" s="753">
        <v>487.12000000000023</v>
      </c>
      <c r="M276" s="753">
        <v>1</v>
      </c>
      <c r="N276" s="754">
        <v>487.12000000000023</v>
      </c>
    </row>
    <row r="277" spans="1:14" ht="14.45" customHeight="1" x14ac:dyDescent="0.2">
      <c r="A277" s="748" t="s">
        <v>573</v>
      </c>
      <c r="B277" s="749" t="s">
        <v>574</v>
      </c>
      <c r="C277" s="750" t="s">
        <v>592</v>
      </c>
      <c r="D277" s="751" t="s">
        <v>593</v>
      </c>
      <c r="E277" s="752">
        <v>50113001</v>
      </c>
      <c r="F277" s="751" t="s">
        <v>604</v>
      </c>
      <c r="G277" s="750" t="s">
        <v>605</v>
      </c>
      <c r="H277" s="750">
        <v>501637</v>
      </c>
      <c r="I277" s="750">
        <v>0</v>
      </c>
      <c r="J277" s="750" t="s">
        <v>996</v>
      </c>
      <c r="K277" s="750" t="s">
        <v>575</v>
      </c>
      <c r="L277" s="753">
        <v>8.3006666666666664</v>
      </c>
      <c r="M277" s="753">
        <v>1</v>
      </c>
      <c r="N277" s="754">
        <v>8.3006666666666664</v>
      </c>
    </row>
    <row r="278" spans="1:14" ht="14.45" customHeight="1" x14ac:dyDescent="0.2">
      <c r="A278" s="748" t="s">
        <v>573</v>
      </c>
      <c r="B278" s="749" t="s">
        <v>574</v>
      </c>
      <c r="C278" s="750" t="s">
        <v>592</v>
      </c>
      <c r="D278" s="751" t="s">
        <v>593</v>
      </c>
      <c r="E278" s="752">
        <v>50113001</v>
      </c>
      <c r="F278" s="751" t="s">
        <v>604</v>
      </c>
      <c r="G278" s="750" t="s">
        <v>605</v>
      </c>
      <c r="H278" s="750">
        <v>194804</v>
      </c>
      <c r="I278" s="750">
        <v>94804</v>
      </c>
      <c r="J278" s="750" t="s">
        <v>997</v>
      </c>
      <c r="K278" s="750" t="s">
        <v>772</v>
      </c>
      <c r="L278" s="753">
        <v>58.6</v>
      </c>
      <c r="M278" s="753">
        <v>1</v>
      </c>
      <c r="N278" s="754">
        <v>58.6</v>
      </c>
    </row>
    <row r="279" spans="1:14" ht="14.45" customHeight="1" x14ac:dyDescent="0.2">
      <c r="A279" s="748" t="s">
        <v>573</v>
      </c>
      <c r="B279" s="749" t="s">
        <v>574</v>
      </c>
      <c r="C279" s="750" t="s">
        <v>592</v>
      </c>
      <c r="D279" s="751" t="s">
        <v>593</v>
      </c>
      <c r="E279" s="752">
        <v>50113001</v>
      </c>
      <c r="F279" s="751" t="s">
        <v>604</v>
      </c>
      <c r="G279" s="750" t="s">
        <v>605</v>
      </c>
      <c r="H279" s="750">
        <v>223144</v>
      </c>
      <c r="I279" s="750">
        <v>223144</v>
      </c>
      <c r="J279" s="750" t="s">
        <v>998</v>
      </c>
      <c r="K279" s="750" t="s">
        <v>999</v>
      </c>
      <c r="L279" s="753">
        <v>89.250000000000014</v>
      </c>
      <c r="M279" s="753">
        <v>1</v>
      </c>
      <c r="N279" s="754">
        <v>89.250000000000014</v>
      </c>
    </row>
    <row r="280" spans="1:14" ht="14.45" customHeight="1" x14ac:dyDescent="0.2">
      <c r="A280" s="748" t="s">
        <v>573</v>
      </c>
      <c r="B280" s="749" t="s">
        <v>574</v>
      </c>
      <c r="C280" s="750" t="s">
        <v>592</v>
      </c>
      <c r="D280" s="751" t="s">
        <v>593</v>
      </c>
      <c r="E280" s="752">
        <v>50113001</v>
      </c>
      <c r="F280" s="751" t="s">
        <v>604</v>
      </c>
      <c r="G280" s="750" t="s">
        <v>605</v>
      </c>
      <c r="H280" s="750">
        <v>157525</v>
      </c>
      <c r="I280" s="750">
        <v>57525</v>
      </c>
      <c r="J280" s="750" t="s">
        <v>781</v>
      </c>
      <c r="K280" s="750" t="s">
        <v>782</v>
      </c>
      <c r="L280" s="753">
        <v>97.53000000000003</v>
      </c>
      <c r="M280" s="753">
        <v>2</v>
      </c>
      <c r="N280" s="754">
        <v>195.06000000000006</v>
      </c>
    </row>
    <row r="281" spans="1:14" ht="14.45" customHeight="1" x14ac:dyDescent="0.2">
      <c r="A281" s="748" t="s">
        <v>573</v>
      </c>
      <c r="B281" s="749" t="s">
        <v>574</v>
      </c>
      <c r="C281" s="750" t="s">
        <v>592</v>
      </c>
      <c r="D281" s="751" t="s">
        <v>593</v>
      </c>
      <c r="E281" s="752">
        <v>50113001</v>
      </c>
      <c r="F281" s="751" t="s">
        <v>604</v>
      </c>
      <c r="G281" s="750" t="s">
        <v>605</v>
      </c>
      <c r="H281" s="750">
        <v>502030</v>
      </c>
      <c r="I281" s="750">
        <v>99999</v>
      </c>
      <c r="J281" s="750" t="s">
        <v>1000</v>
      </c>
      <c r="K281" s="750" t="s">
        <v>1001</v>
      </c>
      <c r="L281" s="753">
        <v>1383.6399999999999</v>
      </c>
      <c r="M281" s="753">
        <v>0.2</v>
      </c>
      <c r="N281" s="754">
        <v>276.72800000000001</v>
      </c>
    </row>
    <row r="282" spans="1:14" ht="14.45" customHeight="1" x14ac:dyDescent="0.2">
      <c r="A282" s="748" t="s">
        <v>573</v>
      </c>
      <c r="B282" s="749" t="s">
        <v>574</v>
      </c>
      <c r="C282" s="750" t="s">
        <v>592</v>
      </c>
      <c r="D282" s="751" t="s">
        <v>593</v>
      </c>
      <c r="E282" s="752">
        <v>50113001</v>
      </c>
      <c r="F282" s="751" t="s">
        <v>604</v>
      </c>
      <c r="G282" s="750" t="s">
        <v>605</v>
      </c>
      <c r="H282" s="750">
        <v>194763</v>
      </c>
      <c r="I282" s="750">
        <v>94763</v>
      </c>
      <c r="J282" s="750" t="s">
        <v>783</v>
      </c>
      <c r="K282" s="750" t="s">
        <v>784</v>
      </c>
      <c r="L282" s="753">
        <v>83.8</v>
      </c>
      <c r="M282" s="753">
        <v>1</v>
      </c>
      <c r="N282" s="754">
        <v>83.8</v>
      </c>
    </row>
    <row r="283" spans="1:14" ht="14.45" customHeight="1" x14ac:dyDescent="0.2">
      <c r="A283" s="748" t="s">
        <v>573</v>
      </c>
      <c r="B283" s="749" t="s">
        <v>574</v>
      </c>
      <c r="C283" s="750" t="s">
        <v>592</v>
      </c>
      <c r="D283" s="751" t="s">
        <v>593</v>
      </c>
      <c r="E283" s="752">
        <v>50113001</v>
      </c>
      <c r="F283" s="751" t="s">
        <v>604</v>
      </c>
      <c r="G283" s="750" t="s">
        <v>605</v>
      </c>
      <c r="H283" s="750">
        <v>100527</v>
      </c>
      <c r="I283" s="750">
        <v>527</v>
      </c>
      <c r="J283" s="750" t="s">
        <v>1002</v>
      </c>
      <c r="K283" s="750" t="s">
        <v>1003</v>
      </c>
      <c r="L283" s="753">
        <v>136.54000000000002</v>
      </c>
      <c r="M283" s="753">
        <v>2</v>
      </c>
      <c r="N283" s="754">
        <v>273.08000000000004</v>
      </c>
    </row>
    <row r="284" spans="1:14" ht="14.45" customHeight="1" x14ac:dyDescent="0.2">
      <c r="A284" s="748" t="s">
        <v>573</v>
      </c>
      <c r="B284" s="749" t="s">
        <v>574</v>
      </c>
      <c r="C284" s="750" t="s">
        <v>592</v>
      </c>
      <c r="D284" s="751" t="s">
        <v>593</v>
      </c>
      <c r="E284" s="752">
        <v>50113001</v>
      </c>
      <c r="F284" s="751" t="s">
        <v>604</v>
      </c>
      <c r="G284" s="750" t="s">
        <v>605</v>
      </c>
      <c r="H284" s="750">
        <v>230353</v>
      </c>
      <c r="I284" s="750">
        <v>230353</v>
      </c>
      <c r="J284" s="750" t="s">
        <v>1004</v>
      </c>
      <c r="K284" s="750" t="s">
        <v>1005</v>
      </c>
      <c r="L284" s="753">
        <v>1592.8000000000002</v>
      </c>
      <c r="M284" s="753">
        <v>2</v>
      </c>
      <c r="N284" s="754">
        <v>3185.6000000000004</v>
      </c>
    </row>
    <row r="285" spans="1:14" ht="14.45" customHeight="1" x14ac:dyDescent="0.2">
      <c r="A285" s="748" t="s">
        <v>573</v>
      </c>
      <c r="B285" s="749" t="s">
        <v>574</v>
      </c>
      <c r="C285" s="750" t="s">
        <v>592</v>
      </c>
      <c r="D285" s="751" t="s">
        <v>593</v>
      </c>
      <c r="E285" s="752">
        <v>50113001</v>
      </c>
      <c r="F285" s="751" t="s">
        <v>604</v>
      </c>
      <c r="G285" s="750" t="s">
        <v>614</v>
      </c>
      <c r="H285" s="750">
        <v>191788</v>
      </c>
      <c r="I285" s="750">
        <v>91788</v>
      </c>
      <c r="J285" s="750" t="s">
        <v>786</v>
      </c>
      <c r="K285" s="750" t="s">
        <v>787</v>
      </c>
      <c r="L285" s="753">
        <v>9.115294117647057</v>
      </c>
      <c r="M285" s="753">
        <v>17</v>
      </c>
      <c r="N285" s="754">
        <v>154.95999999999998</v>
      </c>
    </row>
    <row r="286" spans="1:14" ht="14.45" customHeight="1" x14ac:dyDescent="0.2">
      <c r="A286" s="748" t="s">
        <v>573</v>
      </c>
      <c r="B286" s="749" t="s">
        <v>574</v>
      </c>
      <c r="C286" s="750" t="s">
        <v>592</v>
      </c>
      <c r="D286" s="751" t="s">
        <v>593</v>
      </c>
      <c r="E286" s="752">
        <v>50113001</v>
      </c>
      <c r="F286" s="751" t="s">
        <v>604</v>
      </c>
      <c r="G286" s="750" t="s">
        <v>614</v>
      </c>
      <c r="H286" s="750">
        <v>106618</v>
      </c>
      <c r="I286" s="750">
        <v>6618</v>
      </c>
      <c r="J286" s="750" t="s">
        <v>1006</v>
      </c>
      <c r="K286" s="750" t="s">
        <v>1007</v>
      </c>
      <c r="L286" s="753">
        <v>19.590000000000003</v>
      </c>
      <c r="M286" s="753">
        <v>3</v>
      </c>
      <c r="N286" s="754">
        <v>58.77000000000001</v>
      </c>
    </row>
    <row r="287" spans="1:14" ht="14.45" customHeight="1" x14ac:dyDescent="0.2">
      <c r="A287" s="748" t="s">
        <v>573</v>
      </c>
      <c r="B287" s="749" t="s">
        <v>574</v>
      </c>
      <c r="C287" s="750" t="s">
        <v>592</v>
      </c>
      <c r="D287" s="751" t="s">
        <v>593</v>
      </c>
      <c r="E287" s="752">
        <v>50113001</v>
      </c>
      <c r="F287" s="751" t="s">
        <v>604</v>
      </c>
      <c r="G287" s="750" t="s">
        <v>614</v>
      </c>
      <c r="H287" s="750">
        <v>184398</v>
      </c>
      <c r="I287" s="750">
        <v>84398</v>
      </c>
      <c r="J287" s="750" t="s">
        <v>1008</v>
      </c>
      <c r="K287" s="750" t="s">
        <v>1009</v>
      </c>
      <c r="L287" s="753">
        <v>114.06</v>
      </c>
      <c r="M287" s="753">
        <v>1</v>
      </c>
      <c r="N287" s="754">
        <v>114.06</v>
      </c>
    </row>
    <row r="288" spans="1:14" ht="14.45" customHeight="1" x14ac:dyDescent="0.2">
      <c r="A288" s="748" t="s">
        <v>573</v>
      </c>
      <c r="B288" s="749" t="s">
        <v>574</v>
      </c>
      <c r="C288" s="750" t="s">
        <v>592</v>
      </c>
      <c r="D288" s="751" t="s">
        <v>593</v>
      </c>
      <c r="E288" s="752">
        <v>50113001</v>
      </c>
      <c r="F288" s="751" t="s">
        <v>604</v>
      </c>
      <c r="G288" s="750" t="s">
        <v>614</v>
      </c>
      <c r="H288" s="750">
        <v>184400</v>
      </c>
      <c r="I288" s="750">
        <v>84400</v>
      </c>
      <c r="J288" s="750" t="s">
        <v>1010</v>
      </c>
      <c r="K288" s="750" t="s">
        <v>1011</v>
      </c>
      <c r="L288" s="753">
        <v>255.02000000000007</v>
      </c>
      <c r="M288" s="753">
        <v>1</v>
      </c>
      <c r="N288" s="754">
        <v>255.02000000000007</v>
      </c>
    </row>
    <row r="289" spans="1:14" ht="14.45" customHeight="1" x14ac:dyDescent="0.2">
      <c r="A289" s="748" t="s">
        <v>573</v>
      </c>
      <c r="B289" s="749" t="s">
        <v>574</v>
      </c>
      <c r="C289" s="750" t="s">
        <v>592</v>
      </c>
      <c r="D289" s="751" t="s">
        <v>593</v>
      </c>
      <c r="E289" s="752">
        <v>50113001</v>
      </c>
      <c r="F289" s="751" t="s">
        <v>604</v>
      </c>
      <c r="G289" s="750" t="s">
        <v>614</v>
      </c>
      <c r="H289" s="750">
        <v>184399</v>
      </c>
      <c r="I289" s="750">
        <v>84399</v>
      </c>
      <c r="J289" s="750" t="s">
        <v>1012</v>
      </c>
      <c r="K289" s="750" t="s">
        <v>1013</v>
      </c>
      <c r="L289" s="753">
        <v>126.35000000000001</v>
      </c>
      <c r="M289" s="753">
        <v>2</v>
      </c>
      <c r="N289" s="754">
        <v>252.70000000000002</v>
      </c>
    </row>
    <row r="290" spans="1:14" ht="14.45" customHeight="1" x14ac:dyDescent="0.2">
      <c r="A290" s="748" t="s">
        <v>573</v>
      </c>
      <c r="B290" s="749" t="s">
        <v>574</v>
      </c>
      <c r="C290" s="750" t="s">
        <v>592</v>
      </c>
      <c r="D290" s="751" t="s">
        <v>593</v>
      </c>
      <c r="E290" s="752">
        <v>50113001</v>
      </c>
      <c r="F290" s="751" t="s">
        <v>604</v>
      </c>
      <c r="G290" s="750" t="s">
        <v>614</v>
      </c>
      <c r="H290" s="750">
        <v>84401</v>
      </c>
      <c r="I290" s="750">
        <v>84401</v>
      </c>
      <c r="J290" s="750" t="s">
        <v>1014</v>
      </c>
      <c r="K290" s="750" t="s">
        <v>1015</v>
      </c>
      <c r="L290" s="753">
        <v>168.49</v>
      </c>
      <c r="M290" s="753">
        <v>1</v>
      </c>
      <c r="N290" s="754">
        <v>168.49</v>
      </c>
    </row>
    <row r="291" spans="1:14" ht="14.45" customHeight="1" x14ac:dyDescent="0.2">
      <c r="A291" s="748" t="s">
        <v>573</v>
      </c>
      <c r="B291" s="749" t="s">
        <v>574</v>
      </c>
      <c r="C291" s="750" t="s">
        <v>592</v>
      </c>
      <c r="D291" s="751" t="s">
        <v>593</v>
      </c>
      <c r="E291" s="752">
        <v>50113001</v>
      </c>
      <c r="F291" s="751" t="s">
        <v>604</v>
      </c>
      <c r="G291" s="750" t="s">
        <v>605</v>
      </c>
      <c r="H291" s="750">
        <v>188860</v>
      </c>
      <c r="I291" s="750">
        <v>154078</v>
      </c>
      <c r="J291" s="750" t="s">
        <v>1016</v>
      </c>
      <c r="K291" s="750" t="s">
        <v>1017</v>
      </c>
      <c r="L291" s="753">
        <v>833.62000000000035</v>
      </c>
      <c r="M291" s="753">
        <v>4</v>
      </c>
      <c r="N291" s="754">
        <v>3334.4800000000014</v>
      </c>
    </row>
    <row r="292" spans="1:14" ht="14.45" customHeight="1" x14ac:dyDescent="0.2">
      <c r="A292" s="748" t="s">
        <v>573</v>
      </c>
      <c r="B292" s="749" t="s">
        <v>574</v>
      </c>
      <c r="C292" s="750" t="s">
        <v>592</v>
      </c>
      <c r="D292" s="751" t="s">
        <v>593</v>
      </c>
      <c r="E292" s="752">
        <v>50113001</v>
      </c>
      <c r="F292" s="751" t="s">
        <v>604</v>
      </c>
      <c r="G292" s="750" t="s">
        <v>605</v>
      </c>
      <c r="H292" s="750">
        <v>988466</v>
      </c>
      <c r="I292" s="750">
        <v>192729</v>
      </c>
      <c r="J292" s="750" t="s">
        <v>1018</v>
      </c>
      <c r="K292" s="750" t="s">
        <v>1019</v>
      </c>
      <c r="L292" s="753">
        <v>54.1</v>
      </c>
      <c r="M292" s="753">
        <v>2</v>
      </c>
      <c r="N292" s="754">
        <v>108.2</v>
      </c>
    </row>
    <row r="293" spans="1:14" ht="14.45" customHeight="1" x14ac:dyDescent="0.2">
      <c r="A293" s="748" t="s">
        <v>573</v>
      </c>
      <c r="B293" s="749" t="s">
        <v>574</v>
      </c>
      <c r="C293" s="750" t="s">
        <v>592</v>
      </c>
      <c r="D293" s="751" t="s">
        <v>593</v>
      </c>
      <c r="E293" s="752">
        <v>50113001</v>
      </c>
      <c r="F293" s="751" t="s">
        <v>604</v>
      </c>
      <c r="G293" s="750" t="s">
        <v>614</v>
      </c>
      <c r="H293" s="750">
        <v>155824</v>
      </c>
      <c r="I293" s="750">
        <v>55824</v>
      </c>
      <c r="J293" s="750" t="s">
        <v>791</v>
      </c>
      <c r="K293" s="750" t="s">
        <v>793</v>
      </c>
      <c r="L293" s="753">
        <v>50.64</v>
      </c>
      <c r="M293" s="753">
        <v>8</v>
      </c>
      <c r="N293" s="754">
        <v>405.12</v>
      </c>
    </row>
    <row r="294" spans="1:14" ht="14.45" customHeight="1" x14ac:dyDescent="0.2">
      <c r="A294" s="748" t="s">
        <v>573</v>
      </c>
      <c r="B294" s="749" t="s">
        <v>574</v>
      </c>
      <c r="C294" s="750" t="s">
        <v>592</v>
      </c>
      <c r="D294" s="751" t="s">
        <v>593</v>
      </c>
      <c r="E294" s="752">
        <v>50113001</v>
      </c>
      <c r="F294" s="751" t="s">
        <v>604</v>
      </c>
      <c r="G294" s="750" t="s">
        <v>614</v>
      </c>
      <c r="H294" s="750">
        <v>107981</v>
      </c>
      <c r="I294" s="750">
        <v>7981</v>
      </c>
      <c r="J294" s="750" t="s">
        <v>791</v>
      </c>
      <c r="K294" s="750" t="s">
        <v>792</v>
      </c>
      <c r="L294" s="753">
        <v>50.642597402597403</v>
      </c>
      <c r="M294" s="753">
        <v>77</v>
      </c>
      <c r="N294" s="754">
        <v>3899.48</v>
      </c>
    </row>
    <row r="295" spans="1:14" ht="14.45" customHeight="1" x14ac:dyDescent="0.2">
      <c r="A295" s="748" t="s">
        <v>573</v>
      </c>
      <c r="B295" s="749" t="s">
        <v>574</v>
      </c>
      <c r="C295" s="750" t="s">
        <v>592</v>
      </c>
      <c r="D295" s="751" t="s">
        <v>593</v>
      </c>
      <c r="E295" s="752">
        <v>50113001</v>
      </c>
      <c r="F295" s="751" t="s">
        <v>604</v>
      </c>
      <c r="G295" s="750" t="s">
        <v>614</v>
      </c>
      <c r="H295" s="750">
        <v>155823</v>
      </c>
      <c r="I295" s="750">
        <v>55823</v>
      </c>
      <c r="J295" s="750" t="s">
        <v>794</v>
      </c>
      <c r="K295" s="750" t="s">
        <v>795</v>
      </c>
      <c r="L295" s="753">
        <v>33.651308411214956</v>
      </c>
      <c r="M295" s="753">
        <v>107</v>
      </c>
      <c r="N295" s="754">
        <v>3600.69</v>
      </c>
    </row>
    <row r="296" spans="1:14" ht="14.45" customHeight="1" x14ac:dyDescent="0.2">
      <c r="A296" s="748" t="s">
        <v>573</v>
      </c>
      <c r="B296" s="749" t="s">
        <v>574</v>
      </c>
      <c r="C296" s="750" t="s">
        <v>592</v>
      </c>
      <c r="D296" s="751" t="s">
        <v>593</v>
      </c>
      <c r="E296" s="752">
        <v>50113001</v>
      </c>
      <c r="F296" s="751" t="s">
        <v>604</v>
      </c>
      <c r="G296" s="750" t="s">
        <v>605</v>
      </c>
      <c r="H296" s="750">
        <v>100874</v>
      </c>
      <c r="I296" s="750">
        <v>874</v>
      </c>
      <c r="J296" s="750" t="s">
        <v>798</v>
      </c>
      <c r="K296" s="750" t="s">
        <v>799</v>
      </c>
      <c r="L296" s="753">
        <v>74.36</v>
      </c>
      <c r="M296" s="753">
        <v>2</v>
      </c>
      <c r="N296" s="754">
        <v>148.72</v>
      </c>
    </row>
    <row r="297" spans="1:14" ht="14.45" customHeight="1" x14ac:dyDescent="0.2">
      <c r="A297" s="748" t="s">
        <v>573</v>
      </c>
      <c r="B297" s="749" t="s">
        <v>574</v>
      </c>
      <c r="C297" s="750" t="s">
        <v>592</v>
      </c>
      <c r="D297" s="751" t="s">
        <v>593</v>
      </c>
      <c r="E297" s="752">
        <v>50113001</v>
      </c>
      <c r="F297" s="751" t="s">
        <v>604</v>
      </c>
      <c r="G297" s="750" t="s">
        <v>605</v>
      </c>
      <c r="H297" s="750">
        <v>200863</v>
      </c>
      <c r="I297" s="750">
        <v>200863</v>
      </c>
      <c r="J297" s="750" t="s">
        <v>800</v>
      </c>
      <c r="K297" s="750" t="s">
        <v>801</v>
      </c>
      <c r="L297" s="753">
        <v>85.55</v>
      </c>
      <c r="M297" s="753">
        <v>1</v>
      </c>
      <c r="N297" s="754">
        <v>85.55</v>
      </c>
    </row>
    <row r="298" spans="1:14" ht="14.45" customHeight="1" x14ac:dyDescent="0.2">
      <c r="A298" s="748" t="s">
        <v>573</v>
      </c>
      <c r="B298" s="749" t="s">
        <v>574</v>
      </c>
      <c r="C298" s="750" t="s">
        <v>592</v>
      </c>
      <c r="D298" s="751" t="s">
        <v>593</v>
      </c>
      <c r="E298" s="752">
        <v>50113001</v>
      </c>
      <c r="F298" s="751" t="s">
        <v>604</v>
      </c>
      <c r="G298" s="750" t="s">
        <v>605</v>
      </c>
      <c r="H298" s="750">
        <v>207820</v>
      </c>
      <c r="I298" s="750">
        <v>207820</v>
      </c>
      <c r="J298" s="750" t="s">
        <v>804</v>
      </c>
      <c r="K298" s="750" t="s">
        <v>805</v>
      </c>
      <c r="L298" s="753">
        <v>30.592424242424237</v>
      </c>
      <c r="M298" s="753">
        <v>33</v>
      </c>
      <c r="N298" s="754">
        <v>1009.5499999999998</v>
      </c>
    </row>
    <row r="299" spans="1:14" ht="14.45" customHeight="1" x14ac:dyDescent="0.2">
      <c r="A299" s="748" t="s">
        <v>573</v>
      </c>
      <c r="B299" s="749" t="s">
        <v>574</v>
      </c>
      <c r="C299" s="750" t="s">
        <v>592</v>
      </c>
      <c r="D299" s="751" t="s">
        <v>593</v>
      </c>
      <c r="E299" s="752">
        <v>50113001</v>
      </c>
      <c r="F299" s="751" t="s">
        <v>604</v>
      </c>
      <c r="G299" s="750" t="s">
        <v>575</v>
      </c>
      <c r="H299" s="750">
        <v>210703</v>
      </c>
      <c r="I299" s="750">
        <v>210703</v>
      </c>
      <c r="J299" s="750" t="s">
        <v>1020</v>
      </c>
      <c r="K299" s="750" t="s">
        <v>1021</v>
      </c>
      <c r="L299" s="753">
        <v>237.15</v>
      </c>
      <c r="M299" s="753">
        <v>1</v>
      </c>
      <c r="N299" s="754">
        <v>237.15</v>
      </c>
    </row>
    <row r="300" spans="1:14" ht="14.45" customHeight="1" x14ac:dyDescent="0.2">
      <c r="A300" s="748" t="s">
        <v>573</v>
      </c>
      <c r="B300" s="749" t="s">
        <v>574</v>
      </c>
      <c r="C300" s="750" t="s">
        <v>592</v>
      </c>
      <c r="D300" s="751" t="s">
        <v>593</v>
      </c>
      <c r="E300" s="752">
        <v>50113001</v>
      </c>
      <c r="F300" s="751" t="s">
        <v>604</v>
      </c>
      <c r="G300" s="750" t="s">
        <v>614</v>
      </c>
      <c r="H300" s="750">
        <v>846980</v>
      </c>
      <c r="I300" s="750">
        <v>124129</v>
      </c>
      <c r="J300" s="750" t="s">
        <v>1022</v>
      </c>
      <c r="K300" s="750" t="s">
        <v>772</v>
      </c>
      <c r="L300" s="753">
        <v>254.25</v>
      </c>
      <c r="M300" s="753">
        <v>2</v>
      </c>
      <c r="N300" s="754">
        <v>508.5</v>
      </c>
    </row>
    <row r="301" spans="1:14" ht="14.45" customHeight="1" x14ac:dyDescent="0.2">
      <c r="A301" s="748" t="s">
        <v>573</v>
      </c>
      <c r="B301" s="749" t="s">
        <v>574</v>
      </c>
      <c r="C301" s="750" t="s">
        <v>592</v>
      </c>
      <c r="D301" s="751" t="s">
        <v>593</v>
      </c>
      <c r="E301" s="752">
        <v>50113001</v>
      </c>
      <c r="F301" s="751" t="s">
        <v>604</v>
      </c>
      <c r="G301" s="750" t="s">
        <v>614</v>
      </c>
      <c r="H301" s="750">
        <v>846824</v>
      </c>
      <c r="I301" s="750">
        <v>124087</v>
      </c>
      <c r="J301" s="750" t="s">
        <v>1023</v>
      </c>
      <c r="K301" s="750" t="s">
        <v>772</v>
      </c>
      <c r="L301" s="753">
        <v>158.97999999999999</v>
      </c>
      <c r="M301" s="753">
        <v>1</v>
      </c>
      <c r="N301" s="754">
        <v>158.97999999999999</v>
      </c>
    </row>
    <row r="302" spans="1:14" ht="14.45" customHeight="1" x14ac:dyDescent="0.2">
      <c r="A302" s="748" t="s">
        <v>573</v>
      </c>
      <c r="B302" s="749" t="s">
        <v>574</v>
      </c>
      <c r="C302" s="750" t="s">
        <v>592</v>
      </c>
      <c r="D302" s="751" t="s">
        <v>593</v>
      </c>
      <c r="E302" s="752">
        <v>50113001</v>
      </c>
      <c r="F302" s="751" t="s">
        <v>604</v>
      </c>
      <c r="G302" s="750" t="s">
        <v>614</v>
      </c>
      <c r="H302" s="750">
        <v>844651</v>
      </c>
      <c r="I302" s="750">
        <v>101205</v>
      </c>
      <c r="J302" s="750" t="s">
        <v>1024</v>
      </c>
      <c r="K302" s="750" t="s">
        <v>1025</v>
      </c>
      <c r="L302" s="753">
        <v>86.080000000000013</v>
      </c>
      <c r="M302" s="753">
        <v>1</v>
      </c>
      <c r="N302" s="754">
        <v>86.080000000000013</v>
      </c>
    </row>
    <row r="303" spans="1:14" ht="14.45" customHeight="1" x14ac:dyDescent="0.2">
      <c r="A303" s="748" t="s">
        <v>573</v>
      </c>
      <c r="B303" s="749" t="s">
        <v>574</v>
      </c>
      <c r="C303" s="750" t="s">
        <v>592</v>
      </c>
      <c r="D303" s="751" t="s">
        <v>593</v>
      </c>
      <c r="E303" s="752">
        <v>50113001</v>
      </c>
      <c r="F303" s="751" t="s">
        <v>604</v>
      </c>
      <c r="G303" s="750" t="s">
        <v>614</v>
      </c>
      <c r="H303" s="750">
        <v>845220</v>
      </c>
      <c r="I303" s="750">
        <v>101211</v>
      </c>
      <c r="J303" s="750" t="s">
        <v>1024</v>
      </c>
      <c r="K303" s="750" t="s">
        <v>1026</v>
      </c>
      <c r="L303" s="753">
        <v>219.57</v>
      </c>
      <c r="M303" s="753">
        <v>1</v>
      </c>
      <c r="N303" s="754">
        <v>219.57</v>
      </c>
    </row>
    <row r="304" spans="1:14" ht="14.45" customHeight="1" x14ac:dyDescent="0.2">
      <c r="A304" s="748" t="s">
        <v>573</v>
      </c>
      <c r="B304" s="749" t="s">
        <v>574</v>
      </c>
      <c r="C304" s="750" t="s">
        <v>592</v>
      </c>
      <c r="D304" s="751" t="s">
        <v>593</v>
      </c>
      <c r="E304" s="752">
        <v>50113001</v>
      </c>
      <c r="F304" s="751" t="s">
        <v>604</v>
      </c>
      <c r="G304" s="750" t="s">
        <v>605</v>
      </c>
      <c r="H304" s="750">
        <v>849831</v>
      </c>
      <c r="I304" s="750">
        <v>162008</v>
      </c>
      <c r="J304" s="750" t="s">
        <v>809</v>
      </c>
      <c r="K304" s="750" t="s">
        <v>810</v>
      </c>
      <c r="L304" s="753">
        <v>170.84000000000006</v>
      </c>
      <c r="M304" s="753">
        <v>1</v>
      </c>
      <c r="N304" s="754">
        <v>170.84000000000006</v>
      </c>
    </row>
    <row r="305" spans="1:14" ht="14.45" customHeight="1" x14ac:dyDescent="0.2">
      <c r="A305" s="748" t="s">
        <v>573</v>
      </c>
      <c r="B305" s="749" t="s">
        <v>574</v>
      </c>
      <c r="C305" s="750" t="s">
        <v>592</v>
      </c>
      <c r="D305" s="751" t="s">
        <v>593</v>
      </c>
      <c r="E305" s="752">
        <v>50113001</v>
      </c>
      <c r="F305" s="751" t="s">
        <v>604</v>
      </c>
      <c r="G305" s="750" t="s">
        <v>605</v>
      </c>
      <c r="H305" s="750">
        <v>846338</v>
      </c>
      <c r="I305" s="750">
        <v>122685</v>
      </c>
      <c r="J305" s="750" t="s">
        <v>1027</v>
      </c>
      <c r="K305" s="750" t="s">
        <v>810</v>
      </c>
      <c r="L305" s="753">
        <v>115.99000000000001</v>
      </c>
      <c r="M305" s="753">
        <v>2</v>
      </c>
      <c r="N305" s="754">
        <v>231.98000000000002</v>
      </c>
    </row>
    <row r="306" spans="1:14" ht="14.45" customHeight="1" x14ac:dyDescent="0.2">
      <c r="A306" s="748" t="s">
        <v>573</v>
      </c>
      <c r="B306" s="749" t="s">
        <v>574</v>
      </c>
      <c r="C306" s="750" t="s">
        <v>592</v>
      </c>
      <c r="D306" s="751" t="s">
        <v>593</v>
      </c>
      <c r="E306" s="752">
        <v>50113001</v>
      </c>
      <c r="F306" s="751" t="s">
        <v>604</v>
      </c>
      <c r="G306" s="750" t="s">
        <v>605</v>
      </c>
      <c r="H306" s="750">
        <v>117679</v>
      </c>
      <c r="I306" s="750">
        <v>224840</v>
      </c>
      <c r="J306" s="750" t="s">
        <v>1028</v>
      </c>
      <c r="K306" s="750" t="s">
        <v>1029</v>
      </c>
      <c r="L306" s="753">
        <v>127.14</v>
      </c>
      <c r="M306" s="753">
        <v>1</v>
      </c>
      <c r="N306" s="754">
        <v>127.14</v>
      </c>
    </row>
    <row r="307" spans="1:14" ht="14.45" customHeight="1" x14ac:dyDescent="0.2">
      <c r="A307" s="748" t="s">
        <v>573</v>
      </c>
      <c r="B307" s="749" t="s">
        <v>574</v>
      </c>
      <c r="C307" s="750" t="s">
        <v>592</v>
      </c>
      <c r="D307" s="751" t="s">
        <v>593</v>
      </c>
      <c r="E307" s="752">
        <v>50113001</v>
      </c>
      <c r="F307" s="751" t="s">
        <v>604</v>
      </c>
      <c r="G307" s="750" t="s">
        <v>614</v>
      </c>
      <c r="H307" s="750">
        <v>191280</v>
      </c>
      <c r="I307" s="750">
        <v>91280</v>
      </c>
      <c r="J307" s="750" t="s">
        <v>1030</v>
      </c>
      <c r="K307" s="750" t="s">
        <v>1031</v>
      </c>
      <c r="L307" s="753">
        <v>60.58</v>
      </c>
      <c r="M307" s="753">
        <v>2</v>
      </c>
      <c r="N307" s="754">
        <v>121.16</v>
      </c>
    </row>
    <row r="308" spans="1:14" ht="14.45" customHeight="1" x14ac:dyDescent="0.2">
      <c r="A308" s="748" t="s">
        <v>573</v>
      </c>
      <c r="B308" s="749" t="s">
        <v>574</v>
      </c>
      <c r="C308" s="750" t="s">
        <v>592</v>
      </c>
      <c r="D308" s="751" t="s">
        <v>593</v>
      </c>
      <c r="E308" s="752">
        <v>50113001</v>
      </c>
      <c r="F308" s="751" t="s">
        <v>604</v>
      </c>
      <c r="G308" s="750" t="s">
        <v>614</v>
      </c>
      <c r="H308" s="750">
        <v>130652</v>
      </c>
      <c r="I308" s="750">
        <v>30652</v>
      </c>
      <c r="J308" s="750" t="s">
        <v>813</v>
      </c>
      <c r="K308" s="750" t="s">
        <v>814</v>
      </c>
      <c r="L308" s="753">
        <v>114.14999999999999</v>
      </c>
      <c r="M308" s="753">
        <v>2</v>
      </c>
      <c r="N308" s="754">
        <v>228.29999999999998</v>
      </c>
    </row>
    <row r="309" spans="1:14" ht="14.45" customHeight="1" x14ac:dyDescent="0.2">
      <c r="A309" s="748" t="s">
        <v>573</v>
      </c>
      <c r="B309" s="749" t="s">
        <v>574</v>
      </c>
      <c r="C309" s="750" t="s">
        <v>592</v>
      </c>
      <c r="D309" s="751" t="s">
        <v>593</v>
      </c>
      <c r="E309" s="752">
        <v>50113001</v>
      </c>
      <c r="F309" s="751" t="s">
        <v>604</v>
      </c>
      <c r="G309" s="750" t="s">
        <v>605</v>
      </c>
      <c r="H309" s="750">
        <v>118304</v>
      </c>
      <c r="I309" s="750">
        <v>18304</v>
      </c>
      <c r="J309" s="750" t="s">
        <v>815</v>
      </c>
      <c r="K309" s="750" t="s">
        <v>816</v>
      </c>
      <c r="L309" s="753">
        <v>185.61</v>
      </c>
      <c r="M309" s="753">
        <v>1</v>
      </c>
      <c r="N309" s="754">
        <v>185.61</v>
      </c>
    </row>
    <row r="310" spans="1:14" ht="14.45" customHeight="1" x14ac:dyDescent="0.2">
      <c r="A310" s="748" t="s">
        <v>573</v>
      </c>
      <c r="B310" s="749" t="s">
        <v>574</v>
      </c>
      <c r="C310" s="750" t="s">
        <v>592</v>
      </c>
      <c r="D310" s="751" t="s">
        <v>593</v>
      </c>
      <c r="E310" s="752">
        <v>50113001</v>
      </c>
      <c r="F310" s="751" t="s">
        <v>604</v>
      </c>
      <c r="G310" s="750" t="s">
        <v>605</v>
      </c>
      <c r="H310" s="750">
        <v>118305</v>
      </c>
      <c r="I310" s="750">
        <v>18305</v>
      </c>
      <c r="J310" s="750" t="s">
        <v>815</v>
      </c>
      <c r="K310" s="750" t="s">
        <v>817</v>
      </c>
      <c r="L310" s="753">
        <v>242</v>
      </c>
      <c r="M310" s="753">
        <v>29</v>
      </c>
      <c r="N310" s="754">
        <v>7018</v>
      </c>
    </row>
    <row r="311" spans="1:14" ht="14.45" customHeight="1" x14ac:dyDescent="0.2">
      <c r="A311" s="748" t="s">
        <v>573</v>
      </c>
      <c r="B311" s="749" t="s">
        <v>574</v>
      </c>
      <c r="C311" s="750" t="s">
        <v>592</v>
      </c>
      <c r="D311" s="751" t="s">
        <v>593</v>
      </c>
      <c r="E311" s="752">
        <v>50113001</v>
      </c>
      <c r="F311" s="751" t="s">
        <v>604</v>
      </c>
      <c r="G311" s="750" t="s">
        <v>605</v>
      </c>
      <c r="H311" s="750">
        <v>159357</v>
      </c>
      <c r="I311" s="750">
        <v>59357</v>
      </c>
      <c r="J311" s="750" t="s">
        <v>1032</v>
      </c>
      <c r="K311" s="750" t="s">
        <v>1033</v>
      </c>
      <c r="L311" s="753">
        <v>188.88</v>
      </c>
      <c r="M311" s="753">
        <v>4</v>
      </c>
      <c r="N311" s="754">
        <v>755.52</v>
      </c>
    </row>
    <row r="312" spans="1:14" ht="14.45" customHeight="1" x14ac:dyDescent="0.2">
      <c r="A312" s="748" t="s">
        <v>573</v>
      </c>
      <c r="B312" s="749" t="s">
        <v>574</v>
      </c>
      <c r="C312" s="750" t="s">
        <v>592</v>
      </c>
      <c r="D312" s="751" t="s">
        <v>593</v>
      </c>
      <c r="E312" s="752">
        <v>50113001</v>
      </c>
      <c r="F312" s="751" t="s">
        <v>604</v>
      </c>
      <c r="G312" s="750" t="s">
        <v>605</v>
      </c>
      <c r="H312" s="750">
        <v>208649</v>
      </c>
      <c r="I312" s="750">
        <v>208649</v>
      </c>
      <c r="J312" s="750" t="s">
        <v>818</v>
      </c>
      <c r="K312" s="750" t="s">
        <v>819</v>
      </c>
      <c r="L312" s="753">
        <v>70.680000000000007</v>
      </c>
      <c r="M312" s="753">
        <v>2</v>
      </c>
      <c r="N312" s="754">
        <v>141.36000000000001</v>
      </c>
    </row>
    <row r="313" spans="1:14" ht="14.45" customHeight="1" x14ac:dyDescent="0.2">
      <c r="A313" s="748" t="s">
        <v>573</v>
      </c>
      <c r="B313" s="749" t="s">
        <v>574</v>
      </c>
      <c r="C313" s="750" t="s">
        <v>592</v>
      </c>
      <c r="D313" s="751" t="s">
        <v>593</v>
      </c>
      <c r="E313" s="752">
        <v>50113001</v>
      </c>
      <c r="F313" s="751" t="s">
        <v>604</v>
      </c>
      <c r="G313" s="750" t="s">
        <v>614</v>
      </c>
      <c r="H313" s="750">
        <v>208207</v>
      </c>
      <c r="I313" s="750">
        <v>208207</v>
      </c>
      <c r="J313" s="750" t="s">
        <v>1034</v>
      </c>
      <c r="K313" s="750" t="s">
        <v>1035</v>
      </c>
      <c r="L313" s="753">
        <v>81.09</v>
      </c>
      <c r="M313" s="753">
        <v>1</v>
      </c>
      <c r="N313" s="754">
        <v>81.09</v>
      </c>
    </row>
    <row r="314" spans="1:14" ht="14.45" customHeight="1" x14ac:dyDescent="0.2">
      <c r="A314" s="748" t="s">
        <v>573</v>
      </c>
      <c r="B314" s="749" t="s">
        <v>574</v>
      </c>
      <c r="C314" s="750" t="s">
        <v>592</v>
      </c>
      <c r="D314" s="751" t="s">
        <v>593</v>
      </c>
      <c r="E314" s="752">
        <v>50113001</v>
      </c>
      <c r="F314" s="751" t="s">
        <v>604</v>
      </c>
      <c r="G314" s="750" t="s">
        <v>614</v>
      </c>
      <c r="H314" s="750">
        <v>109709</v>
      </c>
      <c r="I314" s="750">
        <v>9709</v>
      </c>
      <c r="J314" s="750" t="s">
        <v>820</v>
      </c>
      <c r="K314" s="750" t="s">
        <v>821</v>
      </c>
      <c r="L314" s="753">
        <v>64.925714285714278</v>
      </c>
      <c r="M314" s="753">
        <v>7</v>
      </c>
      <c r="N314" s="754">
        <v>454.47999999999996</v>
      </c>
    </row>
    <row r="315" spans="1:14" ht="14.45" customHeight="1" x14ac:dyDescent="0.2">
      <c r="A315" s="748" t="s">
        <v>573</v>
      </c>
      <c r="B315" s="749" t="s">
        <v>574</v>
      </c>
      <c r="C315" s="750" t="s">
        <v>592</v>
      </c>
      <c r="D315" s="751" t="s">
        <v>593</v>
      </c>
      <c r="E315" s="752">
        <v>50113001</v>
      </c>
      <c r="F315" s="751" t="s">
        <v>604</v>
      </c>
      <c r="G315" s="750" t="s">
        <v>605</v>
      </c>
      <c r="H315" s="750">
        <v>848866</v>
      </c>
      <c r="I315" s="750">
        <v>119654</v>
      </c>
      <c r="J315" s="750" t="s">
        <v>822</v>
      </c>
      <c r="K315" s="750" t="s">
        <v>1036</v>
      </c>
      <c r="L315" s="753">
        <v>255.39999999999992</v>
      </c>
      <c r="M315" s="753">
        <v>1</v>
      </c>
      <c r="N315" s="754">
        <v>255.39999999999992</v>
      </c>
    </row>
    <row r="316" spans="1:14" ht="14.45" customHeight="1" x14ac:dyDescent="0.2">
      <c r="A316" s="748" t="s">
        <v>573</v>
      </c>
      <c r="B316" s="749" t="s">
        <v>574</v>
      </c>
      <c r="C316" s="750" t="s">
        <v>592</v>
      </c>
      <c r="D316" s="751" t="s">
        <v>593</v>
      </c>
      <c r="E316" s="752">
        <v>50113001</v>
      </c>
      <c r="F316" s="751" t="s">
        <v>604</v>
      </c>
      <c r="G316" s="750" t="s">
        <v>605</v>
      </c>
      <c r="H316" s="750">
        <v>149014</v>
      </c>
      <c r="I316" s="750">
        <v>49014</v>
      </c>
      <c r="J316" s="750" t="s">
        <v>1037</v>
      </c>
      <c r="K316" s="750" t="s">
        <v>1038</v>
      </c>
      <c r="L316" s="753">
        <v>101.5</v>
      </c>
      <c r="M316" s="753">
        <v>1</v>
      </c>
      <c r="N316" s="754">
        <v>101.5</v>
      </c>
    </row>
    <row r="317" spans="1:14" ht="14.45" customHeight="1" x14ac:dyDescent="0.2">
      <c r="A317" s="748" t="s">
        <v>573</v>
      </c>
      <c r="B317" s="749" t="s">
        <v>574</v>
      </c>
      <c r="C317" s="750" t="s">
        <v>592</v>
      </c>
      <c r="D317" s="751" t="s">
        <v>593</v>
      </c>
      <c r="E317" s="752">
        <v>50113001</v>
      </c>
      <c r="F317" s="751" t="s">
        <v>604</v>
      </c>
      <c r="G317" s="750" t="s">
        <v>605</v>
      </c>
      <c r="H317" s="750">
        <v>844145</v>
      </c>
      <c r="I317" s="750">
        <v>56350</v>
      </c>
      <c r="J317" s="750" t="s">
        <v>824</v>
      </c>
      <c r="K317" s="750" t="s">
        <v>825</v>
      </c>
      <c r="L317" s="753">
        <v>36.482500000000002</v>
      </c>
      <c r="M317" s="753">
        <v>8</v>
      </c>
      <c r="N317" s="754">
        <v>291.86</v>
      </c>
    </row>
    <row r="318" spans="1:14" ht="14.45" customHeight="1" x14ac:dyDescent="0.2">
      <c r="A318" s="748" t="s">
        <v>573</v>
      </c>
      <c r="B318" s="749" t="s">
        <v>574</v>
      </c>
      <c r="C318" s="750" t="s">
        <v>592</v>
      </c>
      <c r="D318" s="751" t="s">
        <v>593</v>
      </c>
      <c r="E318" s="752">
        <v>50113001</v>
      </c>
      <c r="F318" s="751" t="s">
        <v>604</v>
      </c>
      <c r="G318" s="750" t="s">
        <v>605</v>
      </c>
      <c r="H318" s="750">
        <v>162243</v>
      </c>
      <c r="I318" s="750">
        <v>162243</v>
      </c>
      <c r="J318" s="750" t="s">
        <v>1039</v>
      </c>
      <c r="K318" s="750" t="s">
        <v>1040</v>
      </c>
      <c r="L318" s="753">
        <v>115.32</v>
      </c>
      <c r="M318" s="753">
        <v>1</v>
      </c>
      <c r="N318" s="754">
        <v>115.32</v>
      </c>
    </row>
    <row r="319" spans="1:14" ht="14.45" customHeight="1" x14ac:dyDescent="0.2">
      <c r="A319" s="748" t="s">
        <v>573</v>
      </c>
      <c r="B319" s="749" t="s">
        <v>574</v>
      </c>
      <c r="C319" s="750" t="s">
        <v>592</v>
      </c>
      <c r="D319" s="751" t="s">
        <v>593</v>
      </c>
      <c r="E319" s="752">
        <v>50113001</v>
      </c>
      <c r="F319" s="751" t="s">
        <v>604</v>
      </c>
      <c r="G319" s="750" t="s">
        <v>605</v>
      </c>
      <c r="H319" s="750">
        <v>234945</v>
      </c>
      <c r="I319" s="750">
        <v>234945</v>
      </c>
      <c r="J319" s="750" t="s">
        <v>1041</v>
      </c>
      <c r="K319" s="750" t="s">
        <v>1042</v>
      </c>
      <c r="L319" s="753">
        <v>44.96</v>
      </c>
      <c r="M319" s="753">
        <v>1</v>
      </c>
      <c r="N319" s="754">
        <v>44.96</v>
      </c>
    </row>
    <row r="320" spans="1:14" ht="14.45" customHeight="1" x14ac:dyDescent="0.2">
      <c r="A320" s="748" t="s">
        <v>573</v>
      </c>
      <c r="B320" s="749" t="s">
        <v>574</v>
      </c>
      <c r="C320" s="750" t="s">
        <v>592</v>
      </c>
      <c r="D320" s="751" t="s">
        <v>593</v>
      </c>
      <c r="E320" s="752">
        <v>50113001</v>
      </c>
      <c r="F320" s="751" t="s">
        <v>604</v>
      </c>
      <c r="G320" s="750" t="s">
        <v>605</v>
      </c>
      <c r="H320" s="750">
        <v>100610</v>
      </c>
      <c r="I320" s="750">
        <v>610</v>
      </c>
      <c r="J320" s="750" t="s">
        <v>828</v>
      </c>
      <c r="K320" s="750" t="s">
        <v>829</v>
      </c>
      <c r="L320" s="753">
        <v>72.478571428571428</v>
      </c>
      <c r="M320" s="753">
        <v>7</v>
      </c>
      <c r="N320" s="754">
        <v>507.35</v>
      </c>
    </row>
    <row r="321" spans="1:14" ht="14.45" customHeight="1" x14ac:dyDescent="0.2">
      <c r="A321" s="748" t="s">
        <v>573</v>
      </c>
      <c r="B321" s="749" t="s">
        <v>574</v>
      </c>
      <c r="C321" s="750" t="s">
        <v>592</v>
      </c>
      <c r="D321" s="751" t="s">
        <v>593</v>
      </c>
      <c r="E321" s="752">
        <v>50113001</v>
      </c>
      <c r="F321" s="751" t="s">
        <v>604</v>
      </c>
      <c r="G321" s="750" t="s">
        <v>614</v>
      </c>
      <c r="H321" s="750">
        <v>158191</v>
      </c>
      <c r="I321" s="750">
        <v>158191</v>
      </c>
      <c r="J321" s="750" t="s">
        <v>1043</v>
      </c>
      <c r="K321" s="750" t="s">
        <v>1044</v>
      </c>
      <c r="L321" s="753">
        <v>59.41</v>
      </c>
      <c r="M321" s="753">
        <v>1</v>
      </c>
      <c r="N321" s="754">
        <v>59.41</v>
      </c>
    </row>
    <row r="322" spans="1:14" ht="14.45" customHeight="1" x14ac:dyDescent="0.2">
      <c r="A322" s="748" t="s">
        <v>573</v>
      </c>
      <c r="B322" s="749" t="s">
        <v>574</v>
      </c>
      <c r="C322" s="750" t="s">
        <v>592</v>
      </c>
      <c r="D322" s="751" t="s">
        <v>593</v>
      </c>
      <c r="E322" s="752">
        <v>50113001</v>
      </c>
      <c r="F322" s="751" t="s">
        <v>604</v>
      </c>
      <c r="G322" s="750" t="s">
        <v>605</v>
      </c>
      <c r="H322" s="750">
        <v>184360</v>
      </c>
      <c r="I322" s="750">
        <v>84360</v>
      </c>
      <c r="J322" s="750" t="s">
        <v>1045</v>
      </c>
      <c r="K322" s="750" t="s">
        <v>1046</v>
      </c>
      <c r="L322" s="753">
        <v>149.68000000000004</v>
      </c>
      <c r="M322" s="753">
        <v>1</v>
      </c>
      <c r="N322" s="754">
        <v>149.68000000000004</v>
      </c>
    </row>
    <row r="323" spans="1:14" ht="14.45" customHeight="1" x14ac:dyDescent="0.2">
      <c r="A323" s="748" t="s">
        <v>573</v>
      </c>
      <c r="B323" s="749" t="s">
        <v>574</v>
      </c>
      <c r="C323" s="750" t="s">
        <v>592</v>
      </c>
      <c r="D323" s="751" t="s">
        <v>593</v>
      </c>
      <c r="E323" s="752">
        <v>50113001</v>
      </c>
      <c r="F323" s="751" t="s">
        <v>604</v>
      </c>
      <c r="G323" s="750" t="s">
        <v>605</v>
      </c>
      <c r="H323" s="750">
        <v>131215</v>
      </c>
      <c r="I323" s="750">
        <v>31215</v>
      </c>
      <c r="J323" s="750" t="s">
        <v>832</v>
      </c>
      <c r="K323" s="750" t="s">
        <v>1047</v>
      </c>
      <c r="L323" s="753">
        <v>54.870000000000012</v>
      </c>
      <c r="M323" s="753">
        <v>1</v>
      </c>
      <c r="N323" s="754">
        <v>54.870000000000012</v>
      </c>
    </row>
    <row r="324" spans="1:14" ht="14.45" customHeight="1" x14ac:dyDescent="0.2">
      <c r="A324" s="748" t="s">
        <v>573</v>
      </c>
      <c r="B324" s="749" t="s">
        <v>574</v>
      </c>
      <c r="C324" s="750" t="s">
        <v>592</v>
      </c>
      <c r="D324" s="751" t="s">
        <v>593</v>
      </c>
      <c r="E324" s="752">
        <v>50113001</v>
      </c>
      <c r="F324" s="751" t="s">
        <v>604</v>
      </c>
      <c r="G324" s="750" t="s">
        <v>605</v>
      </c>
      <c r="H324" s="750">
        <v>160164</v>
      </c>
      <c r="I324" s="750">
        <v>60164</v>
      </c>
      <c r="J324" s="750" t="s">
        <v>1048</v>
      </c>
      <c r="K324" s="750" t="s">
        <v>1049</v>
      </c>
      <c r="L324" s="753">
        <v>138.66999999999996</v>
      </c>
      <c r="M324" s="753">
        <v>1</v>
      </c>
      <c r="N324" s="754">
        <v>138.66999999999996</v>
      </c>
    </row>
    <row r="325" spans="1:14" ht="14.45" customHeight="1" x14ac:dyDescent="0.2">
      <c r="A325" s="748" t="s">
        <v>573</v>
      </c>
      <c r="B325" s="749" t="s">
        <v>574</v>
      </c>
      <c r="C325" s="750" t="s">
        <v>592</v>
      </c>
      <c r="D325" s="751" t="s">
        <v>593</v>
      </c>
      <c r="E325" s="752">
        <v>50113001</v>
      </c>
      <c r="F325" s="751" t="s">
        <v>604</v>
      </c>
      <c r="G325" s="750" t="s">
        <v>605</v>
      </c>
      <c r="H325" s="750">
        <v>109844</v>
      </c>
      <c r="I325" s="750">
        <v>9844</v>
      </c>
      <c r="J325" s="750" t="s">
        <v>836</v>
      </c>
      <c r="K325" s="750" t="s">
        <v>838</v>
      </c>
      <c r="L325" s="753">
        <v>73.110000000000014</v>
      </c>
      <c r="M325" s="753">
        <v>1</v>
      </c>
      <c r="N325" s="754">
        <v>73.110000000000014</v>
      </c>
    </row>
    <row r="326" spans="1:14" ht="14.45" customHeight="1" x14ac:dyDescent="0.2">
      <c r="A326" s="748" t="s">
        <v>573</v>
      </c>
      <c r="B326" s="749" t="s">
        <v>574</v>
      </c>
      <c r="C326" s="750" t="s">
        <v>592</v>
      </c>
      <c r="D326" s="751" t="s">
        <v>593</v>
      </c>
      <c r="E326" s="752">
        <v>50113001</v>
      </c>
      <c r="F326" s="751" t="s">
        <v>604</v>
      </c>
      <c r="G326" s="750" t="s">
        <v>605</v>
      </c>
      <c r="H326" s="750">
        <v>109847</v>
      </c>
      <c r="I326" s="750">
        <v>9847</v>
      </c>
      <c r="J326" s="750" t="s">
        <v>836</v>
      </c>
      <c r="K326" s="750" t="s">
        <v>1050</v>
      </c>
      <c r="L326" s="753">
        <v>41.06</v>
      </c>
      <c r="M326" s="753">
        <v>2</v>
      </c>
      <c r="N326" s="754">
        <v>82.12</v>
      </c>
    </row>
    <row r="327" spans="1:14" ht="14.45" customHeight="1" x14ac:dyDescent="0.2">
      <c r="A327" s="748" t="s">
        <v>573</v>
      </c>
      <c r="B327" s="749" t="s">
        <v>574</v>
      </c>
      <c r="C327" s="750" t="s">
        <v>592</v>
      </c>
      <c r="D327" s="751" t="s">
        <v>593</v>
      </c>
      <c r="E327" s="752">
        <v>50113001</v>
      </c>
      <c r="F327" s="751" t="s">
        <v>604</v>
      </c>
      <c r="G327" s="750" t="s">
        <v>605</v>
      </c>
      <c r="H327" s="750">
        <v>191836</v>
      </c>
      <c r="I327" s="750">
        <v>91836</v>
      </c>
      <c r="J327" s="750" t="s">
        <v>836</v>
      </c>
      <c r="K327" s="750" t="s">
        <v>837</v>
      </c>
      <c r="L327" s="753">
        <v>44.583749999999995</v>
      </c>
      <c r="M327" s="753">
        <v>16</v>
      </c>
      <c r="N327" s="754">
        <v>713.33999999999992</v>
      </c>
    </row>
    <row r="328" spans="1:14" ht="14.45" customHeight="1" x14ac:dyDescent="0.2">
      <c r="A328" s="748" t="s">
        <v>573</v>
      </c>
      <c r="B328" s="749" t="s">
        <v>574</v>
      </c>
      <c r="C328" s="750" t="s">
        <v>592</v>
      </c>
      <c r="D328" s="751" t="s">
        <v>593</v>
      </c>
      <c r="E328" s="752">
        <v>50113001</v>
      </c>
      <c r="F328" s="751" t="s">
        <v>604</v>
      </c>
      <c r="G328" s="750" t="s">
        <v>605</v>
      </c>
      <c r="H328" s="750">
        <v>159672</v>
      </c>
      <c r="I328" s="750">
        <v>59672</v>
      </c>
      <c r="J328" s="750" t="s">
        <v>843</v>
      </c>
      <c r="K328" s="750" t="s">
        <v>845</v>
      </c>
      <c r="L328" s="753">
        <v>46.840000000000011</v>
      </c>
      <c r="M328" s="753">
        <v>1</v>
      </c>
      <c r="N328" s="754">
        <v>46.840000000000011</v>
      </c>
    </row>
    <row r="329" spans="1:14" ht="14.45" customHeight="1" x14ac:dyDescent="0.2">
      <c r="A329" s="748" t="s">
        <v>573</v>
      </c>
      <c r="B329" s="749" t="s">
        <v>574</v>
      </c>
      <c r="C329" s="750" t="s">
        <v>592</v>
      </c>
      <c r="D329" s="751" t="s">
        <v>593</v>
      </c>
      <c r="E329" s="752">
        <v>50113001</v>
      </c>
      <c r="F329" s="751" t="s">
        <v>604</v>
      </c>
      <c r="G329" s="750" t="s">
        <v>605</v>
      </c>
      <c r="H329" s="750">
        <v>201135</v>
      </c>
      <c r="I329" s="750">
        <v>201135</v>
      </c>
      <c r="J329" s="750" t="s">
        <v>1051</v>
      </c>
      <c r="K329" s="750" t="s">
        <v>1052</v>
      </c>
      <c r="L329" s="753">
        <v>70.930000000000021</v>
      </c>
      <c r="M329" s="753">
        <v>4</v>
      </c>
      <c r="N329" s="754">
        <v>283.72000000000008</v>
      </c>
    </row>
    <row r="330" spans="1:14" ht="14.45" customHeight="1" x14ac:dyDescent="0.2">
      <c r="A330" s="748" t="s">
        <v>573</v>
      </c>
      <c r="B330" s="749" t="s">
        <v>574</v>
      </c>
      <c r="C330" s="750" t="s">
        <v>592</v>
      </c>
      <c r="D330" s="751" t="s">
        <v>593</v>
      </c>
      <c r="E330" s="752">
        <v>50113001</v>
      </c>
      <c r="F330" s="751" t="s">
        <v>604</v>
      </c>
      <c r="G330" s="750" t="s">
        <v>614</v>
      </c>
      <c r="H330" s="750">
        <v>142758</v>
      </c>
      <c r="I330" s="750">
        <v>42758</v>
      </c>
      <c r="J330" s="750" t="s">
        <v>1053</v>
      </c>
      <c r="K330" s="750" t="s">
        <v>1054</v>
      </c>
      <c r="L330" s="753">
        <v>911.76</v>
      </c>
      <c r="M330" s="753">
        <v>1</v>
      </c>
      <c r="N330" s="754">
        <v>911.76</v>
      </c>
    </row>
    <row r="331" spans="1:14" ht="14.45" customHeight="1" x14ac:dyDescent="0.2">
      <c r="A331" s="748" t="s">
        <v>573</v>
      </c>
      <c r="B331" s="749" t="s">
        <v>574</v>
      </c>
      <c r="C331" s="750" t="s">
        <v>592</v>
      </c>
      <c r="D331" s="751" t="s">
        <v>593</v>
      </c>
      <c r="E331" s="752">
        <v>50113001</v>
      </c>
      <c r="F331" s="751" t="s">
        <v>604</v>
      </c>
      <c r="G331" s="750" t="s">
        <v>614</v>
      </c>
      <c r="H331" s="750">
        <v>174700</v>
      </c>
      <c r="I331" s="750">
        <v>174700</v>
      </c>
      <c r="J331" s="750" t="s">
        <v>1055</v>
      </c>
      <c r="K331" s="750" t="s">
        <v>1056</v>
      </c>
      <c r="L331" s="753">
        <v>724.03000000000009</v>
      </c>
      <c r="M331" s="753">
        <v>1</v>
      </c>
      <c r="N331" s="754">
        <v>724.03000000000009</v>
      </c>
    </row>
    <row r="332" spans="1:14" ht="14.45" customHeight="1" x14ac:dyDescent="0.2">
      <c r="A332" s="748" t="s">
        <v>573</v>
      </c>
      <c r="B332" s="749" t="s">
        <v>574</v>
      </c>
      <c r="C332" s="750" t="s">
        <v>592</v>
      </c>
      <c r="D332" s="751" t="s">
        <v>593</v>
      </c>
      <c r="E332" s="752">
        <v>50113001</v>
      </c>
      <c r="F332" s="751" t="s">
        <v>604</v>
      </c>
      <c r="G332" s="750" t="s">
        <v>614</v>
      </c>
      <c r="H332" s="750">
        <v>845240</v>
      </c>
      <c r="I332" s="750">
        <v>109799</v>
      </c>
      <c r="J332" s="750" t="s">
        <v>851</v>
      </c>
      <c r="K332" s="750" t="s">
        <v>772</v>
      </c>
      <c r="L332" s="753">
        <v>81.059999999999988</v>
      </c>
      <c r="M332" s="753">
        <v>2</v>
      </c>
      <c r="N332" s="754">
        <v>162.11999999999998</v>
      </c>
    </row>
    <row r="333" spans="1:14" ht="14.45" customHeight="1" x14ac:dyDescent="0.2">
      <c r="A333" s="748" t="s">
        <v>573</v>
      </c>
      <c r="B333" s="749" t="s">
        <v>574</v>
      </c>
      <c r="C333" s="750" t="s">
        <v>592</v>
      </c>
      <c r="D333" s="751" t="s">
        <v>593</v>
      </c>
      <c r="E333" s="752">
        <v>50113001</v>
      </c>
      <c r="F333" s="751" t="s">
        <v>604</v>
      </c>
      <c r="G333" s="750" t="s">
        <v>605</v>
      </c>
      <c r="H333" s="750">
        <v>205396</v>
      </c>
      <c r="I333" s="750">
        <v>205396</v>
      </c>
      <c r="J333" s="750" t="s">
        <v>1057</v>
      </c>
      <c r="K333" s="750" t="s">
        <v>1058</v>
      </c>
      <c r="L333" s="753">
        <v>161.86999999999998</v>
      </c>
      <c r="M333" s="753">
        <v>1</v>
      </c>
      <c r="N333" s="754">
        <v>161.86999999999998</v>
      </c>
    </row>
    <row r="334" spans="1:14" ht="14.45" customHeight="1" x14ac:dyDescent="0.2">
      <c r="A334" s="748" t="s">
        <v>573</v>
      </c>
      <c r="B334" s="749" t="s">
        <v>574</v>
      </c>
      <c r="C334" s="750" t="s">
        <v>592</v>
      </c>
      <c r="D334" s="751" t="s">
        <v>593</v>
      </c>
      <c r="E334" s="752">
        <v>50113001</v>
      </c>
      <c r="F334" s="751" t="s">
        <v>604</v>
      </c>
      <c r="G334" s="750" t="s">
        <v>614</v>
      </c>
      <c r="H334" s="750">
        <v>131934</v>
      </c>
      <c r="I334" s="750">
        <v>31934</v>
      </c>
      <c r="J334" s="750" t="s">
        <v>1059</v>
      </c>
      <c r="K334" s="750" t="s">
        <v>1060</v>
      </c>
      <c r="L334" s="753">
        <v>49.820000000000007</v>
      </c>
      <c r="M334" s="753">
        <v>2</v>
      </c>
      <c r="N334" s="754">
        <v>99.640000000000015</v>
      </c>
    </row>
    <row r="335" spans="1:14" ht="14.45" customHeight="1" x14ac:dyDescent="0.2">
      <c r="A335" s="748" t="s">
        <v>573</v>
      </c>
      <c r="B335" s="749" t="s">
        <v>574</v>
      </c>
      <c r="C335" s="750" t="s">
        <v>592</v>
      </c>
      <c r="D335" s="751" t="s">
        <v>593</v>
      </c>
      <c r="E335" s="752">
        <v>50113001</v>
      </c>
      <c r="F335" s="751" t="s">
        <v>604</v>
      </c>
      <c r="G335" s="750" t="s">
        <v>605</v>
      </c>
      <c r="H335" s="750">
        <v>840155</v>
      </c>
      <c r="I335" s="750">
        <v>0</v>
      </c>
      <c r="J335" s="750" t="s">
        <v>854</v>
      </c>
      <c r="K335" s="750" t="s">
        <v>575</v>
      </c>
      <c r="L335" s="753">
        <v>63.67</v>
      </c>
      <c r="M335" s="753">
        <v>2</v>
      </c>
      <c r="N335" s="754">
        <v>127.34</v>
      </c>
    </row>
    <row r="336" spans="1:14" ht="14.45" customHeight="1" x14ac:dyDescent="0.2">
      <c r="A336" s="748" t="s">
        <v>573</v>
      </c>
      <c r="B336" s="749" t="s">
        <v>574</v>
      </c>
      <c r="C336" s="750" t="s">
        <v>592</v>
      </c>
      <c r="D336" s="751" t="s">
        <v>593</v>
      </c>
      <c r="E336" s="752">
        <v>50113001</v>
      </c>
      <c r="F336" s="751" t="s">
        <v>604</v>
      </c>
      <c r="G336" s="750" t="s">
        <v>605</v>
      </c>
      <c r="H336" s="750">
        <v>100643</v>
      </c>
      <c r="I336" s="750">
        <v>643</v>
      </c>
      <c r="J336" s="750" t="s">
        <v>1061</v>
      </c>
      <c r="K336" s="750" t="s">
        <v>1062</v>
      </c>
      <c r="L336" s="753">
        <v>63.579999999999991</v>
      </c>
      <c r="M336" s="753">
        <v>2</v>
      </c>
      <c r="N336" s="754">
        <v>127.15999999999998</v>
      </c>
    </row>
    <row r="337" spans="1:14" ht="14.45" customHeight="1" x14ac:dyDescent="0.2">
      <c r="A337" s="748" t="s">
        <v>573</v>
      </c>
      <c r="B337" s="749" t="s">
        <v>574</v>
      </c>
      <c r="C337" s="750" t="s">
        <v>592</v>
      </c>
      <c r="D337" s="751" t="s">
        <v>593</v>
      </c>
      <c r="E337" s="752">
        <v>50113001</v>
      </c>
      <c r="F337" s="751" t="s">
        <v>604</v>
      </c>
      <c r="G337" s="750" t="s">
        <v>614</v>
      </c>
      <c r="H337" s="750">
        <v>153950</v>
      </c>
      <c r="I337" s="750">
        <v>53950</v>
      </c>
      <c r="J337" s="750" t="s">
        <v>1063</v>
      </c>
      <c r="K337" s="750" t="s">
        <v>1064</v>
      </c>
      <c r="L337" s="753">
        <v>91.450000000000017</v>
      </c>
      <c r="M337" s="753">
        <v>1</v>
      </c>
      <c r="N337" s="754">
        <v>91.450000000000017</v>
      </c>
    </row>
    <row r="338" spans="1:14" ht="14.45" customHeight="1" x14ac:dyDescent="0.2">
      <c r="A338" s="748" t="s">
        <v>573</v>
      </c>
      <c r="B338" s="749" t="s">
        <v>574</v>
      </c>
      <c r="C338" s="750" t="s">
        <v>592</v>
      </c>
      <c r="D338" s="751" t="s">
        <v>593</v>
      </c>
      <c r="E338" s="752">
        <v>50113001</v>
      </c>
      <c r="F338" s="751" t="s">
        <v>604</v>
      </c>
      <c r="G338" s="750" t="s">
        <v>614</v>
      </c>
      <c r="H338" s="750">
        <v>233366</v>
      </c>
      <c r="I338" s="750">
        <v>233366</v>
      </c>
      <c r="J338" s="750" t="s">
        <v>856</v>
      </c>
      <c r="K338" s="750" t="s">
        <v>857</v>
      </c>
      <c r="L338" s="753">
        <v>45.75</v>
      </c>
      <c r="M338" s="753">
        <v>1</v>
      </c>
      <c r="N338" s="754">
        <v>45.75</v>
      </c>
    </row>
    <row r="339" spans="1:14" ht="14.45" customHeight="1" x14ac:dyDescent="0.2">
      <c r="A339" s="748" t="s">
        <v>573</v>
      </c>
      <c r="B339" s="749" t="s">
        <v>574</v>
      </c>
      <c r="C339" s="750" t="s">
        <v>592</v>
      </c>
      <c r="D339" s="751" t="s">
        <v>593</v>
      </c>
      <c r="E339" s="752">
        <v>50113001</v>
      </c>
      <c r="F339" s="751" t="s">
        <v>604</v>
      </c>
      <c r="G339" s="750" t="s">
        <v>575</v>
      </c>
      <c r="H339" s="750">
        <v>989453</v>
      </c>
      <c r="I339" s="750">
        <v>146899</v>
      </c>
      <c r="J339" s="750" t="s">
        <v>856</v>
      </c>
      <c r="K339" s="750" t="s">
        <v>857</v>
      </c>
      <c r="L339" s="753">
        <v>45.490000000000009</v>
      </c>
      <c r="M339" s="753">
        <v>1</v>
      </c>
      <c r="N339" s="754">
        <v>45.490000000000009</v>
      </c>
    </row>
    <row r="340" spans="1:14" ht="14.45" customHeight="1" x14ac:dyDescent="0.2">
      <c r="A340" s="748" t="s">
        <v>573</v>
      </c>
      <c r="B340" s="749" t="s">
        <v>574</v>
      </c>
      <c r="C340" s="750" t="s">
        <v>592</v>
      </c>
      <c r="D340" s="751" t="s">
        <v>593</v>
      </c>
      <c r="E340" s="752">
        <v>50113001</v>
      </c>
      <c r="F340" s="751" t="s">
        <v>604</v>
      </c>
      <c r="G340" s="750" t="s">
        <v>614</v>
      </c>
      <c r="H340" s="750">
        <v>149483</v>
      </c>
      <c r="I340" s="750">
        <v>149483</v>
      </c>
      <c r="J340" s="750" t="s">
        <v>1065</v>
      </c>
      <c r="K340" s="750" t="s">
        <v>1066</v>
      </c>
      <c r="L340" s="753">
        <v>138.94999999999999</v>
      </c>
      <c r="M340" s="753">
        <v>1</v>
      </c>
      <c r="N340" s="754">
        <v>138.94999999999999</v>
      </c>
    </row>
    <row r="341" spans="1:14" ht="14.45" customHeight="1" x14ac:dyDescent="0.2">
      <c r="A341" s="748" t="s">
        <v>573</v>
      </c>
      <c r="B341" s="749" t="s">
        <v>574</v>
      </c>
      <c r="C341" s="750" t="s">
        <v>592</v>
      </c>
      <c r="D341" s="751" t="s">
        <v>593</v>
      </c>
      <c r="E341" s="752">
        <v>50113013</v>
      </c>
      <c r="F341" s="751" t="s">
        <v>863</v>
      </c>
      <c r="G341" s="750" t="s">
        <v>614</v>
      </c>
      <c r="H341" s="750">
        <v>203097</v>
      </c>
      <c r="I341" s="750">
        <v>203097</v>
      </c>
      <c r="J341" s="750" t="s">
        <v>1067</v>
      </c>
      <c r="K341" s="750" t="s">
        <v>1068</v>
      </c>
      <c r="L341" s="753">
        <v>167.47777777777779</v>
      </c>
      <c r="M341" s="753">
        <v>9</v>
      </c>
      <c r="N341" s="754">
        <v>1507.3000000000002</v>
      </c>
    </row>
    <row r="342" spans="1:14" ht="14.45" customHeight="1" x14ac:dyDescent="0.2">
      <c r="A342" s="748" t="s">
        <v>573</v>
      </c>
      <c r="B342" s="749" t="s">
        <v>574</v>
      </c>
      <c r="C342" s="750" t="s">
        <v>592</v>
      </c>
      <c r="D342" s="751" t="s">
        <v>593</v>
      </c>
      <c r="E342" s="752">
        <v>50113013</v>
      </c>
      <c r="F342" s="751" t="s">
        <v>863</v>
      </c>
      <c r="G342" s="750" t="s">
        <v>605</v>
      </c>
      <c r="H342" s="750">
        <v>172972</v>
      </c>
      <c r="I342" s="750">
        <v>72972</v>
      </c>
      <c r="J342" s="750" t="s">
        <v>864</v>
      </c>
      <c r="K342" s="750" t="s">
        <v>865</v>
      </c>
      <c r="L342" s="753">
        <v>181.57999999999998</v>
      </c>
      <c r="M342" s="753">
        <v>13</v>
      </c>
      <c r="N342" s="754">
        <v>2360.54</v>
      </c>
    </row>
    <row r="343" spans="1:14" ht="14.45" customHeight="1" x14ac:dyDescent="0.2">
      <c r="A343" s="748" t="s">
        <v>573</v>
      </c>
      <c r="B343" s="749" t="s">
        <v>574</v>
      </c>
      <c r="C343" s="750" t="s">
        <v>592</v>
      </c>
      <c r="D343" s="751" t="s">
        <v>593</v>
      </c>
      <c r="E343" s="752">
        <v>50113013</v>
      </c>
      <c r="F343" s="751" t="s">
        <v>863</v>
      </c>
      <c r="G343" s="750" t="s">
        <v>614</v>
      </c>
      <c r="H343" s="750">
        <v>105951</v>
      </c>
      <c r="I343" s="750">
        <v>5951</v>
      </c>
      <c r="J343" s="750" t="s">
        <v>866</v>
      </c>
      <c r="K343" s="750" t="s">
        <v>867</v>
      </c>
      <c r="L343" s="753">
        <v>114.81999999999996</v>
      </c>
      <c r="M343" s="753">
        <v>1</v>
      </c>
      <c r="N343" s="754">
        <v>114.81999999999996</v>
      </c>
    </row>
    <row r="344" spans="1:14" ht="14.45" customHeight="1" x14ac:dyDescent="0.2">
      <c r="A344" s="748" t="s">
        <v>573</v>
      </c>
      <c r="B344" s="749" t="s">
        <v>574</v>
      </c>
      <c r="C344" s="750" t="s">
        <v>592</v>
      </c>
      <c r="D344" s="751" t="s">
        <v>593</v>
      </c>
      <c r="E344" s="752">
        <v>50113013</v>
      </c>
      <c r="F344" s="751" t="s">
        <v>863</v>
      </c>
      <c r="G344" s="750" t="s">
        <v>605</v>
      </c>
      <c r="H344" s="750">
        <v>201961</v>
      </c>
      <c r="I344" s="750">
        <v>201961</v>
      </c>
      <c r="J344" s="750" t="s">
        <v>868</v>
      </c>
      <c r="K344" s="750" t="s">
        <v>869</v>
      </c>
      <c r="L344" s="753">
        <v>319.64999999999998</v>
      </c>
      <c r="M344" s="753">
        <v>5</v>
      </c>
      <c r="N344" s="754">
        <v>1598.25</v>
      </c>
    </row>
    <row r="345" spans="1:14" ht="14.45" customHeight="1" x14ac:dyDescent="0.2">
      <c r="A345" s="748" t="s">
        <v>573</v>
      </c>
      <c r="B345" s="749" t="s">
        <v>574</v>
      </c>
      <c r="C345" s="750" t="s">
        <v>592</v>
      </c>
      <c r="D345" s="751" t="s">
        <v>593</v>
      </c>
      <c r="E345" s="752">
        <v>50113013</v>
      </c>
      <c r="F345" s="751" t="s">
        <v>863</v>
      </c>
      <c r="G345" s="750" t="s">
        <v>605</v>
      </c>
      <c r="H345" s="750">
        <v>136083</v>
      </c>
      <c r="I345" s="750">
        <v>136083</v>
      </c>
      <c r="J345" s="750" t="s">
        <v>870</v>
      </c>
      <c r="K345" s="750" t="s">
        <v>871</v>
      </c>
      <c r="L345" s="753">
        <v>407.48000000000013</v>
      </c>
      <c r="M345" s="753">
        <v>13.4</v>
      </c>
      <c r="N345" s="754">
        <v>5460.2320000000018</v>
      </c>
    </row>
    <row r="346" spans="1:14" ht="14.45" customHeight="1" x14ac:dyDescent="0.2">
      <c r="A346" s="748" t="s">
        <v>573</v>
      </c>
      <c r="B346" s="749" t="s">
        <v>574</v>
      </c>
      <c r="C346" s="750" t="s">
        <v>592</v>
      </c>
      <c r="D346" s="751" t="s">
        <v>593</v>
      </c>
      <c r="E346" s="752">
        <v>50113013</v>
      </c>
      <c r="F346" s="751" t="s">
        <v>863</v>
      </c>
      <c r="G346" s="750" t="s">
        <v>614</v>
      </c>
      <c r="H346" s="750">
        <v>183817</v>
      </c>
      <c r="I346" s="750">
        <v>183817</v>
      </c>
      <c r="J346" s="750" t="s">
        <v>1069</v>
      </c>
      <c r="K346" s="750" t="s">
        <v>879</v>
      </c>
      <c r="L346" s="753">
        <v>2128.23</v>
      </c>
      <c r="M346" s="753">
        <v>1.5</v>
      </c>
      <c r="N346" s="754">
        <v>3192.3450000000003</v>
      </c>
    </row>
    <row r="347" spans="1:14" ht="14.45" customHeight="1" x14ac:dyDescent="0.2">
      <c r="A347" s="748" t="s">
        <v>573</v>
      </c>
      <c r="B347" s="749" t="s">
        <v>574</v>
      </c>
      <c r="C347" s="750" t="s">
        <v>592</v>
      </c>
      <c r="D347" s="751" t="s">
        <v>593</v>
      </c>
      <c r="E347" s="752">
        <v>50113013</v>
      </c>
      <c r="F347" s="751" t="s">
        <v>863</v>
      </c>
      <c r="G347" s="750" t="s">
        <v>605</v>
      </c>
      <c r="H347" s="750">
        <v>138422</v>
      </c>
      <c r="I347" s="750">
        <v>138422</v>
      </c>
      <c r="J347" s="750" t="s">
        <v>880</v>
      </c>
      <c r="K347" s="750" t="s">
        <v>881</v>
      </c>
      <c r="L347" s="753">
        <v>34.489999999999995</v>
      </c>
      <c r="M347" s="753">
        <v>8</v>
      </c>
      <c r="N347" s="754">
        <v>275.91999999999996</v>
      </c>
    </row>
    <row r="348" spans="1:14" ht="14.45" customHeight="1" x14ac:dyDescent="0.2">
      <c r="A348" s="748" t="s">
        <v>573</v>
      </c>
      <c r="B348" s="749" t="s">
        <v>574</v>
      </c>
      <c r="C348" s="750" t="s">
        <v>592</v>
      </c>
      <c r="D348" s="751" t="s">
        <v>593</v>
      </c>
      <c r="E348" s="752">
        <v>50113013</v>
      </c>
      <c r="F348" s="751" t="s">
        <v>863</v>
      </c>
      <c r="G348" s="750" t="s">
        <v>605</v>
      </c>
      <c r="H348" s="750">
        <v>108606</v>
      </c>
      <c r="I348" s="750">
        <v>108606</v>
      </c>
      <c r="J348" s="750" t="s">
        <v>882</v>
      </c>
      <c r="K348" s="750" t="s">
        <v>884</v>
      </c>
      <c r="L348" s="753">
        <v>73.534999999999997</v>
      </c>
      <c r="M348" s="753">
        <v>4</v>
      </c>
      <c r="N348" s="754">
        <v>294.14</v>
      </c>
    </row>
    <row r="349" spans="1:14" ht="14.45" customHeight="1" x14ac:dyDescent="0.2">
      <c r="A349" s="748" t="s">
        <v>573</v>
      </c>
      <c r="B349" s="749" t="s">
        <v>574</v>
      </c>
      <c r="C349" s="750" t="s">
        <v>592</v>
      </c>
      <c r="D349" s="751" t="s">
        <v>593</v>
      </c>
      <c r="E349" s="752">
        <v>50113013</v>
      </c>
      <c r="F349" s="751" t="s">
        <v>863</v>
      </c>
      <c r="G349" s="750" t="s">
        <v>605</v>
      </c>
      <c r="H349" s="750">
        <v>162187</v>
      </c>
      <c r="I349" s="750">
        <v>162187</v>
      </c>
      <c r="J349" s="750" t="s">
        <v>885</v>
      </c>
      <c r="K349" s="750" t="s">
        <v>886</v>
      </c>
      <c r="L349" s="753">
        <v>670.99999999999989</v>
      </c>
      <c r="M349" s="753">
        <v>1.6</v>
      </c>
      <c r="N349" s="754">
        <v>1073.5999999999999</v>
      </c>
    </row>
    <row r="350" spans="1:14" ht="14.45" customHeight="1" x14ac:dyDescent="0.2">
      <c r="A350" s="748" t="s">
        <v>573</v>
      </c>
      <c r="B350" s="749" t="s">
        <v>574</v>
      </c>
      <c r="C350" s="750" t="s">
        <v>592</v>
      </c>
      <c r="D350" s="751" t="s">
        <v>593</v>
      </c>
      <c r="E350" s="752">
        <v>50113013</v>
      </c>
      <c r="F350" s="751" t="s">
        <v>863</v>
      </c>
      <c r="G350" s="750" t="s">
        <v>614</v>
      </c>
      <c r="H350" s="750">
        <v>849655</v>
      </c>
      <c r="I350" s="750">
        <v>129836</v>
      </c>
      <c r="J350" s="750" t="s">
        <v>887</v>
      </c>
      <c r="K350" s="750" t="s">
        <v>888</v>
      </c>
      <c r="L350" s="753">
        <v>265.36551724137928</v>
      </c>
      <c r="M350" s="753">
        <v>11.599999999999996</v>
      </c>
      <c r="N350" s="754">
        <v>3078.2399999999989</v>
      </c>
    </row>
    <row r="351" spans="1:14" ht="14.45" customHeight="1" x14ac:dyDescent="0.2">
      <c r="A351" s="748" t="s">
        <v>573</v>
      </c>
      <c r="B351" s="749" t="s">
        <v>574</v>
      </c>
      <c r="C351" s="750" t="s">
        <v>592</v>
      </c>
      <c r="D351" s="751" t="s">
        <v>593</v>
      </c>
      <c r="E351" s="752">
        <v>50113013</v>
      </c>
      <c r="F351" s="751" t="s">
        <v>863</v>
      </c>
      <c r="G351" s="750" t="s">
        <v>605</v>
      </c>
      <c r="H351" s="750">
        <v>844576</v>
      </c>
      <c r="I351" s="750">
        <v>100339</v>
      </c>
      <c r="J351" s="750" t="s">
        <v>890</v>
      </c>
      <c r="K351" s="750" t="s">
        <v>891</v>
      </c>
      <c r="L351" s="753">
        <v>97.60428571428568</v>
      </c>
      <c r="M351" s="753">
        <v>7</v>
      </c>
      <c r="N351" s="754">
        <v>683.22999999999979</v>
      </c>
    </row>
    <row r="352" spans="1:14" ht="14.45" customHeight="1" x14ac:dyDescent="0.2">
      <c r="A352" s="748" t="s">
        <v>573</v>
      </c>
      <c r="B352" s="749" t="s">
        <v>574</v>
      </c>
      <c r="C352" s="750" t="s">
        <v>592</v>
      </c>
      <c r="D352" s="751" t="s">
        <v>593</v>
      </c>
      <c r="E352" s="752">
        <v>50113013</v>
      </c>
      <c r="F352" s="751" t="s">
        <v>863</v>
      </c>
      <c r="G352" s="750" t="s">
        <v>605</v>
      </c>
      <c r="H352" s="750">
        <v>102427</v>
      </c>
      <c r="I352" s="750">
        <v>2427</v>
      </c>
      <c r="J352" s="750" t="s">
        <v>1070</v>
      </c>
      <c r="K352" s="750" t="s">
        <v>1071</v>
      </c>
      <c r="L352" s="753">
        <v>88.424999999999997</v>
      </c>
      <c r="M352" s="753">
        <v>2</v>
      </c>
      <c r="N352" s="754">
        <v>176.85</v>
      </c>
    </row>
    <row r="353" spans="1:14" ht="14.45" customHeight="1" x14ac:dyDescent="0.2">
      <c r="A353" s="748" t="s">
        <v>573</v>
      </c>
      <c r="B353" s="749" t="s">
        <v>574</v>
      </c>
      <c r="C353" s="750" t="s">
        <v>592</v>
      </c>
      <c r="D353" s="751" t="s">
        <v>593</v>
      </c>
      <c r="E353" s="752">
        <v>50113013</v>
      </c>
      <c r="F353" s="751" t="s">
        <v>863</v>
      </c>
      <c r="G353" s="750" t="s">
        <v>605</v>
      </c>
      <c r="H353" s="750">
        <v>101066</v>
      </c>
      <c r="I353" s="750">
        <v>1066</v>
      </c>
      <c r="J353" s="750" t="s">
        <v>892</v>
      </c>
      <c r="K353" s="750" t="s">
        <v>893</v>
      </c>
      <c r="L353" s="753">
        <v>57.419999999999995</v>
      </c>
      <c r="M353" s="753">
        <v>6</v>
      </c>
      <c r="N353" s="754">
        <v>344.52</v>
      </c>
    </row>
    <row r="354" spans="1:14" ht="14.45" customHeight="1" x14ac:dyDescent="0.2">
      <c r="A354" s="748" t="s">
        <v>573</v>
      </c>
      <c r="B354" s="749" t="s">
        <v>574</v>
      </c>
      <c r="C354" s="750" t="s">
        <v>592</v>
      </c>
      <c r="D354" s="751" t="s">
        <v>593</v>
      </c>
      <c r="E354" s="752">
        <v>50113013</v>
      </c>
      <c r="F354" s="751" t="s">
        <v>863</v>
      </c>
      <c r="G354" s="750" t="s">
        <v>605</v>
      </c>
      <c r="H354" s="750">
        <v>207280</v>
      </c>
      <c r="I354" s="750">
        <v>207280</v>
      </c>
      <c r="J354" s="750" t="s">
        <v>1072</v>
      </c>
      <c r="K354" s="750" t="s">
        <v>628</v>
      </c>
      <c r="L354" s="753">
        <v>129.91999999999999</v>
      </c>
      <c r="M354" s="753">
        <v>2</v>
      </c>
      <c r="N354" s="754">
        <v>259.83999999999997</v>
      </c>
    </row>
    <row r="355" spans="1:14" ht="14.45" customHeight="1" x14ac:dyDescent="0.2">
      <c r="A355" s="748" t="s">
        <v>573</v>
      </c>
      <c r="B355" s="749" t="s">
        <v>574</v>
      </c>
      <c r="C355" s="750" t="s">
        <v>592</v>
      </c>
      <c r="D355" s="751" t="s">
        <v>593</v>
      </c>
      <c r="E355" s="752">
        <v>50113013</v>
      </c>
      <c r="F355" s="751" t="s">
        <v>863</v>
      </c>
      <c r="G355" s="750" t="s">
        <v>605</v>
      </c>
      <c r="H355" s="750">
        <v>847476</v>
      </c>
      <c r="I355" s="750">
        <v>112782</v>
      </c>
      <c r="J355" s="750" t="s">
        <v>1073</v>
      </c>
      <c r="K355" s="750" t="s">
        <v>1074</v>
      </c>
      <c r="L355" s="753">
        <v>688.43999999999994</v>
      </c>
      <c r="M355" s="753">
        <v>0.35</v>
      </c>
      <c r="N355" s="754">
        <v>240.95399999999995</v>
      </c>
    </row>
    <row r="356" spans="1:14" ht="14.45" customHeight="1" x14ac:dyDescent="0.2">
      <c r="A356" s="748" t="s">
        <v>573</v>
      </c>
      <c r="B356" s="749" t="s">
        <v>574</v>
      </c>
      <c r="C356" s="750" t="s">
        <v>592</v>
      </c>
      <c r="D356" s="751" t="s">
        <v>593</v>
      </c>
      <c r="E356" s="752">
        <v>50113013</v>
      </c>
      <c r="F356" s="751" t="s">
        <v>863</v>
      </c>
      <c r="G356" s="750" t="s">
        <v>605</v>
      </c>
      <c r="H356" s="750">
        <v>155636</v>
      </c>
      <c r="I356" s="750">
        <v>55636</v>
      </c>
      <c r="J356" s="750" t="s">
        <v>1075</v>
      </c>
      <c r="K356" s="750" t="s">
        <v>1076</v>
      </c>
      <c r="L356" s="753">
        <v>52.67</v>
      </c>
      <c r="M356" s="753">
        <v>4</v>
      </c>
      <c r="N356" s="754">
        <v>210.68</v>
      </c>
    </row>
    <row r="357" spans="1:14" ht="14.45" customHeight="1" x14ac:dyDescent="0.2">
      <c r="A357" s="748" t="s">
        <v>573</v>
      </c>
      <c r="B357" s="749" t="s">
        <v>574</v>
      </c>
      <c r="C357" s="750" t="s">
        <v>592</v>
      </c>
      <c r="D357" s="751" t="s">
        <v>593</v>
      </c>
      <c r="E357" s="752">
        <v>50113013</v>
      </c>
      <c r="F357" s="751" t="s">
        <v>863</v>
      </c>
      <c r="G357" s="750" t="s">
        <v>605</v>
      </c>
      <c r="H357" s="750">
        <v>101076</v>
      </c>
      <c r="I357" s="750">
        <v>1076</v>
      </c>
      <c r="J357" s="750" t="s">
        <v>899</v>
      </c>
      <c r="K357" s="750" t="s">
        <v>799</v>
      </c>
      <c r="L357" s="753">
        <v>78.430000000000007</v>
      </c>
      <c r="M357" s="753">
        <v>2</v>
      </c>
      <c r="N357" s="754">
        <v>156.86000000000001</v>
      </c>
    </row>
    <row r="358" spans="1:14" ht="14.45" customHeight="1" x14ac:dyDescent="0.2">
      <c r="A358" s="748" t="s">
        <v>573</v>
      </c>
      <c r="B358" s="749" t="s">
        <v>574</v>
      </c>
      <c r="C358" s="750" t="s">
        <v>592</v>
      </c>
      <c r="D358" s="751" t="s">
        <v>593</v>
      </c>
      <c r="E358" s="752">
        <v>50113013</v>
      </c>
      <c r="F358" s="751" t="s">
        <v>863</v>
      </c>
      <c r="G358" s="750" t="s">
        <v>605</v>
      </c>
      <c r="H358" s="750">
        <v>101077</v>
      </c>
      <c r="I358" s="750">
        <v>1077</v>
      </c>
      <c r="J358" s="750" t="s">
        <v>1077</v>
      </c>
      <c r="K358" s="750" t="s">
        <v>799</v>
      </c>
      <c r="L358" s="753">
        <v>59.600000000000009</v>
      </c>
      <c r="M358" s="753">
        <v>2</v>
      </c>
      <c r="N358" s="754">
        <v>119.20000000000002</v>
      </c>
    </row>
    <row r="359" spans="1:14" ht="14.45" customHeight="1" x14ac:dyDescent="0.2">
      <c r="A359" s="748" t="s">
        <v>573</v>
      </c>
      <c r="B359" s="749" t="s">
        <v>574</v>
      </c>
      <c r="C359" s="750" t="s">
        <v>592</v>
      </c>
      <c r="D359" s="751" t="s">
        <v>593</v>
      </c>
      <c r="E359" s="752">
        <v>50113013</v>
      </c>
      <c r="F359" s="751" t="s">
        <v>863</v>
      </c>
      <c r="G359" s="750" t="s">
        <v>605</v>
      </c>
      <c r="H359" s="750">
        <v>192359</v>
      </c>
      <c r="I359" s="750">
        <v>92359</v>
      </c>
      <c r="J359" s="750" t="s">
        <v>900</v>
      </c>
      <c r="K359" s="750" t="s">
        <v>901</v>
      </c>
      <c r="L359" s="753">
        <v>43.929841269841276</v>
      </c>
      <c r="M359" s="753">
        <v>126</v>
      </c>
      <c r="N359" s="754">
        <v>5535.1600000000008</v>
      </c>
    </row>
    <row r="360" spans="1:14" ht="14.45" customHeight="1" x14ac:dyDescent="0.2">
      <c r="A360" s="748" t="s">
        <v>573</v>
      </c>
      <c r="B360" s="749" t="s">
        <v>574</v>
      </c>
      <c r="C360" s="750" t="s">
        <v>592</v>
      </c>
      <c r="D360" s="751" t="s">
        <v>593</v>
      </c>
      <c r="E360" s="752">
        <v>50113013</v>
      </c>
      <c r="F360" s="751" t="s">
        <v>863</v>
      </c>
      <c r="G360" s="750" t="s">
        <v>605</v>
      </c>
      <c r="H360" s="750">
        <v>116600</v>
      </c>
      <c r="I360" s="750">
        <v>16600</v>
      </c>
      <c r="J360" s="750" t="s">
        <v>906</v>
      </c>
      <c r="K360" s="750" t="s">
        <v>907</v>
      </c>
      <c r="L360" s="753">
        <v>38.756024765158088</v>
      </c>
      <c r="M360" s="753">
        <v>1171</v>
      </c>
      <c r="N360" s="754">
        <v>45383.305000000124</v>
      </c>
    </row>
    <row r="361" spans="1:14" ht="14.45" customHeight="1" x14ac:dyDescent="0.2">
      <c r="A361" s="748" t="s">
        <v>573</v>
      </c>
      <c r="B361" s="749" t="s">
        <v>574</v>
      </c>
      <c r="C361" s="750" t="s">
        <v>592</v>
      </c>
      <c r="D361" s="751" t="s">
        <v>593</v>
      </c>
      <c r="E361" s="752">
        <v>50113013</v>
      </c>
      <c r="F361" s="751" t="s">
        <v>863</v>
      </c>
      <c r="G361" s="750" t="s">
        <v>605</v>
      </c>
      <c r="H361" s="750">
        <v>117149</v>
      </c>
      <c r="I361" s="750">
        <v>17149</v>
      </c>
      <c r="J361" s="750" t="s">
        <v>906</v>
      </c>
      <c r="K361" s="750" t="s">
        <v>908</v>
      </c>
      <c r="L361" s="753">
        <v>163.32000000000002</v>
      </c>
      <c r="M361" s="753">
        <v>14</v>
      </c>
      <c r="N361" s="754">
        <v>2286.4800000000005</v>
      </c>
    </row>
    <row r="362" spans="1:14" ht="14.45" customHeight="1" x14ac:dyDescent="0.2">
      <c r="A362" s="748" t="s">
        <v>573</v>
      </c>
      <c r="B362" s="749" t="s">
        <v>574</v>
      </c>
      <c r="C362" s="750" t="s">
        <v>592</v>
      </c>
      <c r="D362" s="751" t="s">
        <v>593</v>
      </c>
      <c r="E362" s="752">
        <v>50113013</v>
      </c>
      <c r="F362" s="751" t="s">
        <v>863</v>
      </c>
      <c r="G362" s="750" t="s">
        <v>614</v>
      </c>
      <c r="H362" s="750">
        <v>166265</v>
      </c>
      <c r="I362" s="750">
        <v>166265</v>
      </c>
      <c r="J362" s="750" t="s">
        <v>1078</v>
      </c>
      <c r="K362" s="750" t="s">
        <v>1079</v>
      </c>
      <c r="L362" s="753">
        <v>33.39</v>
      </c>
      <c r="M362" s="753">
        <v>2</v>
      </c>
      <c r="N362" s="754">
        <v>66.78</v>
      </c>
    </row>
    <row r="363" spans="1:14" ht="14.45" customHeight="1" x14ac:dyDescent="0.2">
      <c r="A363" s="748" t="s">
        <v>573</v>
      </c>
      <c r="B363" s="749" t="s">
        <v>574</v>
      </c>
      <c r="C363" s="750" t="s">
        <v>595</v>
      </c>
      <c r="D363" s="751" t="s">
        <v>596</v>
      </c>
      <c r="E363" s="752">
        <v>50113001</v>
      </c>
      <c r="F363" s="751" t="s">
        <v>604</v>
      </c>
      <c r="G363" s="750" t="s">
        <v>605</v>
      </c>
      <c r="H363" s="750">
        <v>207342</v>
      </c>
      <c r="I363" s="750">
        <v>9999999</v>
      </c>
      <c r="J363" s="750" t="s">
        <v>1080</v>
      </c>
      <c r="K363" s="750" t="s">
        <v>1081</v>
      </c>
      <c r="L363" s="753">
        <v>16906.45</v>
      </c>
      <c r="M363" s="753">
        <v>1.6</v>
      </c>
      <c r="N363" s="754">
        <v>27050.320000000003</v>
      </c>
    </row>
    <row r="364" spans="1:14" ht="14.45" customHeight="1" x14ac:dyDescent="0.2">
      <c r="A364" s="748" t="s">
        <v>573</v>
      </c>
      <c r="B364" s="749" t="s">
        <v>574</v>
      </c>
      <c r="C364" s="750" t="s">
        <v>595</v>
      </c>
      <c r="D364" s="751" t="s">
        <v>596</v>
      </c>
      <c r="E364" s="752">
        <v>50113001</v>
      </c>
      <c r="F364" s="751" t="s">
        <v>604</v>
      </c>
      <c r="G364" s="750" t="s">
        <v>605</v>
      </c>
      <c r="H364" s="750">
        <v>221563</v>
      </c>
      <c r="I364" s="750">
        <v>221563</v>
      </c>
      <c r="J364" s="750" t="s">
        <v>1082</v>
      </c>
      <c r="K364" s="750" t="s">
        <v>1081</v>
      </c>
      <c r="L364" s="753">
        <v>16798.438571428575</v>
      </c>
      <c r="M364" s="753">
        <v>7</v>
      </c>
      <c r="N364" s="754">
        <v>117589.07000000002</v>
      </c>
    </row>
    <row r="365" spans="1:14" ht="14.45" customHeight="1" x14ac:dyDescent="0.2">
      <c r="A365" s="748" t="s">
        <v>573</v>
      </c>
      <c r="B365" s="749" t="s">
        <v>574</v>
      </c>
      <c r="C365" s="750" t="s">
        <v>595</v>
      </c>
      <c r="D365" s="751" t="s">
        <v>596</v>
      </c>
      <c r="E365" s="752">
        <v>50113001</v>
      </c>
      <c r="F365" s="751" t="s">
        <v>604</v>
      </c>
      <c r="G365" s="750" t="s">
        <v>605</v>
      </c>
      <c r="H365" s="750">
        <v>162320</v>
      </c>
      <c r="I365" s="750">
        <v>62320</v>
      </c>
      <c r="J365" s="750" t="s">
        <v>1083</v>
      </c>
      <c r="K365" s="750" t="s">
        <v>1084</v>
      </c>
      <c r="L365" s="753">
        <v>75.959999999999994</v>
      </c>
      <c r="M365" s="753">
        <v>1</v>
      </c>
      <c r="N365" s="754">
        <v>75.959999999999994</v>
      </c>
    </row>
    <row r="366" spans="1:14" ht="14.45" customHeight="1" x14ac:dyDescent="0.2">
      <c r="A366" s="748" t="s">
        <v>573</v>
      </c>
      <c r="B366" s="749" t="s">
        <v>574</v>
      </c>
      <c r="C366" s="750" t="s">
        <v>595</v>
      </c>
      <c r="D366" s="751" t="s">
        <v>596</v>
      </c>
      <c r="E366" s="752">
        <v>50113001</v>
      </c>
      <c r="F366" s="751" t="s">
        <v>604</v>
      </c>
      <c r="G366" s="750" t="s">
        <v>605</v>
      </c>
      <c r="H366" s="750">
        <v>162316</v>
      </c>
      <c r="I366" s="750">
        <v>62316</v>
      </c>
      <c r="J366" s="750" t="s">
        <v>1085</v>
      </c>
      <c r="K366" s="750" t="s">
        <v>1086</v>
      </c>
      <c r="L366" s="753">
        <v>152.60999999999999</v>
      </c>
      <c r="M366" s="753">
        <v>2</v>
      </c>
      <c r="N366" s="754">
        <v>305.21999999999997</v>
      </c>
    </row>
    <row r="367" spans="1:14" ht="14.45" customHeight="1" x14ac:dyDescent="0.2">
      <c r="A367" s="748" t="s">
        <v>573</v>
      </c>
      <c r="B367" s="749" t="s">
        <v>574</v>
      </c>
      <c r="C367" s="750" t="s">
        <v>595</v>
      </c>
      <c r="D367" s="751" t="s">
        <v>596</v>
      </c>
      <c r="E367" s="752">
        <v>50113001</v>
      </c>
      <c r="F367" s="751" t="s">
        <v>604</v>
      </c>
      <c r="G367" s="750" t="s">
        <v>614</v>
      </c>
      <c r="H367" s="750">
        <v>190044</v>
      </c>
      <c r="I367" s="750">
        <v>90044</v>
      </c>
      <c r="J367" s="750" t="s">
        <v>657</v>
      </c>
      <c r="K367" s="750" t="s">
        <v>658</v>
      </c>
      <c r="L367" s="753">
        <v>24.26</v>
      </c>
      <c r="M367" s="753">
        <v>40</v>
      </c>
      <c r="N367" s="754">
        <v>970.40000000000009</v>
      </c>
    </row>
    <row r="368" spans="1:14" ht="14.45" customHeight="1" x14ac:dyDescent="0.2">
      <c r="A368" s="748" t="s">
        <v>573</v>
      </c>
      <c r="B368" s="749" t="s">
        <v>574</v>
      </c>
      <c r="C368" s="750" t="s">
        <v>595</v>
      </c>
      <c r="D368" s="751" t="s">
        <v>596</v>
      </c>
      <c r="E368" s="752">
        <v>50113001</v>
      </c>
      <c r="F368" s="751" t="s">
        <v>604</v>
      </c>
      <c r="G368" s="750" t="s">
        <v>605</v>
      </c>
      <c r="H368" s="750">
        <v>154539</v>
      </c>
      <c r="I368" s="750">
        <v>54539</v>
      </c>
      <c r="J368" s="750" t="s">
        <v>678</v>
      </c>
      <c r="K368" s="750" t="s">
        <v>679</v>
      </c>
      <c r="L368" s="753">
        <v>60.21</v>
      </c>
      <c r="M368" s="753">
        <v>3</v>
      </c>
      <c r="N368" s="754">
        <v>180.63</v>
      </c>
    </row>
    <row r="369" spans="1:14" ht="14.45" customHeight="1" x14ac:dyDescent="0.2">
      <c r="A369" s="748" t="s">
        <v>573</v>
      </c>
      <c r="B369" s="749" t="s">
        <v>574</v>
      </c>
      <c r="C369" s="750" t="s">
        <v>595</v>
      </c>
      <c r="D369" s="751" t="s">
        <v>596</v>
      </c>
      <c r="E369" s="752">
        <v>50113001</v>
      </c>
      <c r="F369" s="751" t="s">
        <v>604</v>
      </c>
      <c r="G369" s="750" t="s">
        <v>605</v>
      </c>
      <c r="H369" s="750">
        <v>100858</v>
      </c>
      <c r="I369" s="750">
        <v>858</v>
      </c>
      <c r="J369" s="750" t="s">
        <v>1087</v>
      </c>
      <c r="K369" s="750" t="s">
        <v>1088</v>
      </c>
      <c r="L369" s="753">
        <v>40.989999999999995</v>
      </c>
      <c r="M369" s="753">
        <v>1</v>
      </c>
      <c r="N369" s="754">
        <v>40.989999999999995</v>
      </c>
    </row>
    <row r="370" spans="1:14" ht="14.45" customHeight="1" x14ac:dyDescent="0.2">
      <c r="A370" s="748" t="s">
        <v>573</v>
      </c>
      <c r="B370" s="749" t="s">
        <v>574</v>
      </c>
      <c r="C370" s="750" t="s">
        <v>595</v>
      </c>
      <c r="D370" s="751" t="s">
        <v>596</v>
      </c>
      <c r="E370" s="752">
        <v>50113001</v>
      </c>
      <c r="F370" s="751" t="s">
        <v>604</v>
      </c>
      <c r="G370" s="750" t="s">
        <v>605</v>
      </c>
      <c r="H370" s="750">
        <v>51366</v>
      </c>
      <c r="I370" s="750">
        <v>51366</v>
      </c>
      <c r="J370" s="750" t="s">
        <v>731</v>
      </c>
      <c r="K370" s="750" t="s">
        <v>734</v>
      </c>
      <c r="L370" s="753">
        <v>171.6</v>
      </c>
      <c r="M370" s="753">
        <v>6</v>
      </c>
      <c r="N370" s="754">
        <v>1029.5999999999999</v>
      </c>
    </row>
    <row r="371" spans="1:14" ht="14.45" customHeight="1" x14ac:dyDescent="0.2">
      <c r="A371" s="748" t="s">
        <v>573</v>
      </c>
      <c r="B371" s="749" t="s">
        <v>574</v>
      </c>
      <c r="C371" s="750" t="s">
        <v>595</v>
      </c>
      <c r="D371" s="751" t="s">
        <v>596</v>
      </c>
      <c r="E371" s="752">
        <v>50113001</v>
      </c>
      <c r="F371" s="751" t="s">
        <v>604</v>
      </c>
      <c r="G371" s="750" t="s">
        <v>605</v>
      </c>
      <c r="H371" s="750">
        <v>841544</v>
      </c>
      <c r="I371" s="750">
        <v>0</v>
      </c>
      <c r="J371" s="750" t="s">
        <v>1089</v>
      </c>
      <c r="K371" s="750" t="s">
        <v>575</v>
      </c>
      <c r="L371" s="753">
        <v>101.66662193449766</v>
      </c>
      <c r="M371" s="753">
        <v>3</v>
      </c>
      <c r="N371" s="754">
        <v>304.99986580349298</v>
      </c>
    </row>
    <row r="372" spans="1:14" ht="14.45" customHeight="1" x14ac:dyDescent="0.2">
      <c r="A372" s="748" t="s">
        <v>573</v>
      </c>
      <c r="B372" s="749" t="s">
        <v>574</v>
      </c>
      <c r="C372" s="750" t="s">
        <v>595</v>
      </c>
      <c r="D372" s="751" t="s">
        <v>596</v>
      </c>
      <c r="E372" s="752">
        <v>50113001</v>
      </c>
      <c r="F372" s="751" t="s">
        <v>604</v>
      </c>
      <c r="G372" s="750" t="s">
        <v>605</v>
      </c>
      <c r="H372" s="750">
        <v>100499</v>
      </c>
      <c r="I372" s="750">
        <v>499</v>
      </c>
      <c r="J372" s="750" t="s">
        <v>1090</v>
      </c>
      <c r="K372" s="750" t="s">
        <v>1091</v>
      </c>
      <c r="L372" s="753">
        <v>113.09</v>
      </c>
      <c r="M372" s="753">
        <v>2</v>
      </c>
      <c r="N372" s="754">
        <v>226.18</v>
      </c>
    </row>
    <row r="373" spans="1:14" ht="14.45" customHeight="1" x14ac:dyDescent="0.2">
      <c r="A373" s="748" t="s">
        <v>573</v>
      </c>
      <c r="B373" s="749" t="s">
        <v>574</v>
      </c>
      <c r="C373" s="750" t="s">
        <v>595</v>
      </c>
      <c r="D373" s="751" t="s">
        <v>596</v>
      </c>
      <c r="E373" s="752">
        <v>50113001</v>
      </c>
      <c r="F373" s="751" t="s">
        <v>604</v>
      </c>
      <c r="G373" s="750" t="s">
        <v>605</v>
      </c>
      <c r="H373" s="750">
        <v>155911</v>
      </c>
      <c r="I373" s="750">
        <v>55911</v>
      </c>
      <c r="J373" s="750" t="s">
        <v>1092</v>
      </c>
      <c r="K373" s="750" t="s">
        <v>1093</v>
      </c>
      <c r="L373" s="753">
        <v>37.590000000000003</v>
      </c>
      <c r="M373" s="753">
        <v>3</v>
      </c>
      <c r="N373" s="754">
        <v>112.77000000000001</v>
      </c>
    </row>
    <row r="374" spans="1:14" ht="14.45" customHeight="1" x14ac:dyDescent="0.2">
      <c r="A374" s="748" t="s">
        <v>573</v>
      </c>
      <c r="B374" s="749" t="s">
        <v>574</v>
      </c>
      <c r="C374" s="750" t="s">
        <v>598</v>
      </c>
      <c r="D374" s="751" t="s">
        <v>599</v>
      </c>
      <c r="E374" s="752">
        <v>50113001</v>
      </c>
      <c r="F374" s="751" t="s">
        <v>604</v>
      </c>
      <c r="G374" s="750" t="s">
        <v>605</v>
      </c>
      <c r="H374" s="750">
        <v>846758</v>
      </c>
      <c r="I374" s="750">
        <v>103387</v>
      </c>
      <c r="J374" s="750" t="s">
        <v>1094</v>
      </c>
      <c r="K374" s="750" t="s">
        <v>1095</v>
      </c>
      <c r="L374" s="753">
        <v>71.72</v>
      </c>
      <c r="M374" s="753">
        <v>10</v>
      </c>
      <c r="N374" s="754">
        <v>717.2</v>
      </c>
    </row>
    <row r="375" spans="1:14" ht="14.45" customHeight="1" x14ac:dyDescent="0.2">
      <c r="A375" s="748" t="s">
        <v>573</v>
      </c>
      <c r="B375" s="749" t="s">
        <v>574</v>
      </c>
      <c r="C375" s="750" t="s">
        <v>598</v>
      </c>
      <c r="D375" s="751" t="s">
        <v>599</v>
      </c>
      <c r="E375" s="752">
        <v>50113001</v>
      </c>
      <c r="F375" s="751" t="s">
        <v>604</v>
      </c>
      <c r="G375" s="750" t="s">
        <v>605</v>
      </c>
      <c r="H375" s="750">
        <v>192729</v>
      </c>
      <c r="I375" s="750">
        <v>92729</v>
      </c>
      <c r="J375" s="750" t="s">
        <v>1096</v>
      </c>
      <c r="K375" s="750" t="s">
        <v>1097</v>
      </c>
      <c r="L375" s="753">
        <v>48.32</v>
      </c>
      <c r="M375" s="753">
        <v>6</v>
      </c>
      <c r="N375" s="754">
        <v>289.92</v>
      </c>
    </row>
    <row r="376" spans="1:14" ht="14.45" customHeight="1" x14ac:dyDescent="0.2">
      <c r="A376" s="748" t="s">
        <v>573</v>
      </c>
      <c r="B376" s="749" t="s">
        <v>574</v>
      </c>
      <c r="C376" s="750" t="s">
        <v>598</v>
      </c>
      <c r="D376" s="751" t="s">
        <v>599</v>
      </c>
      <c r="E376" s="752">
        <v>50113001</v>
      </c>
      <c r="F376" s="751" t="s">
        <v>604</v>
      </c>
      <c r="G376" s="750" t="s">
        <v>605</v>
      </c>
      <c r="H376" s="750">
        <v>991011</v>
      </c>
      <c r="I376" s="750">
        <v>0</v>
      </c>
      <c r="J376" s="750" t="s">
        <v>1098</v>
      </c>
      <c r="K376" s="750" t="s">
        <v>575</v>
      </c>
      <c r="L376" s="753">
        <v>0.01</v>
      </c>
      <c r="M376" s="753">
        <v>28</v>
      </c>
      <c r="N376" s="754">
        <v>0.28000000000000003</v>
      </c>
    </row>
    <row r="377" spans="1:14" ht="14.45" customHeight="1" x14ac:dyDescent="0.2">
      <c r="A377" s="748" t="s">
        <v>573</v>
      </c>
      <c r="B377" s="749" t="s">
        <v>574</v>
      </c>
      <c r="C377" s="750" t="s">
        <v>598</v>
      </c>
      <c r="D377" s="751" t="s">
        <v>599</v>
      </c>
      <c r="E377" s="752">
        <v>50113001</v>
      </c>
      <c r="F377" s="751" t="s">
        <v>604</v>
      </c>
      <c r="G377" s="750" t="s">
        <v>605</v>
      </c>
      <c r="H377" s="750">
        <v>100362</v>
      </c>
      <c r="I377" s="750">
        <v>362</v>
      </c>
      <c r="J377" s="750" t="s">
        <v>606</v>
      </c>
      <c r="K377" s="750" t="s">
        <v>607</v>
      </c>
      <c r="L377" s="753">
        <v>72.584999999999994</v>
      </c>
      <c r="M377" s="753">
        <v>6</v>
      </c>
      <c r="N377" s="754">
        <v>435.51</v>
      </c>
    </row>
    <row r="378" spans="1:14" ht="14.45" customHeight="1" x14ac:dyDescent="0.2">
      <c r="A378" s="748" t="s">
        <v>573</v>
      </c>
      <c r="B378" s="749" t="s">
        <v>574</v>
      </c>
      <c r="C378" s="750" t="s">
        <v>598</v>
      </c>
      <c r="D378" s="751" t="s">
        <v>599</v>
      </c>
      <c r="E378" s="752">
        <v>50113001</v>
      </c>
      <c r="F378" s="751" t="s">
        <v>604</v>
      </c>
      <c r="G378" s="750" t="s">
        <v>605</v>
      </c>
      <c r="H378" s="750">
        <v>202701</v>
      </c>
      <c r="I378" s="750">
        <v>202701</v>
      </c>
      <c r="J378" s="750" t="s">
        <v>608</v>
      </c>
      <c r="K378" s="750" t="s">
        <v>911</v>
      </c>
      <c r="L378" s="753">
        <v>132.97000000000003</v>
      </c>
      <c r="M378" s="753">
        <v>4</v>
      </c>
      <c r="N378" s="754">
        <v>531.88000000000011</v>
      </c>
    </row>
    <row r="379" spans="1:14" ht="14.45" customHeight="1" x14ac:dyDescent="0.2">
      <c r="A379" s="748" t="s">
        <v>573</v>
      </c>
      <c r="B379" s="749" t="s">
        <v>574</v>
      </c>
      <c r="C379" s="750" t="s">
        <v>598</v>
      </c>
      <c r="D379" s="751" t="s">
        <v>599</v>
      </c>
      <c r="E379" s="752">
        <v>50113001</v>
      </c>
      <c r="F379" s="751" t="s">
        <v>604</v>
      </c>
      <c r="G379" s="750" t="s">
        <v>605</v>
      </c>
      <c r="H379" s="750">
        <v>153200</v>
      </c>
      <c r="I379" s="750">
        <v>53200</v>
      </c>
      <c r="J379" s="750" t="s">
        <v>610</v>
      </c>
      <c r="K379" s="750" t="s">
        <v>611</v>
      </c>
      <c r="L379" s="753">
        <v>52.360000000000014</v>
      </c>
      <c r="M379" s="753">
        <v>5</v>
      </c>
      <c r="N379" s="754">
        <v>261.80000000000007</v>
      </c>
    </row>
    <row r="380" spans="1:14" ht="14.45" customHeight="1" x14ac:dyDescent="0.2">
      <c r="A380" s="748" t="s">
        <v>573</v>
      </c>
      <c r="B380" s="749" t="s">
        <v>574</v>
      </c>
      <c r="C380" s="750" t="s">
        <v>598</v>
      </c>
      <c r="D380" s="751" t="s">
        <v>599</v>
      </c>
      <c r="E380" s="752">
        <v>50113001</v>
      </c>
      <c r="F380" s="751" t="s">
        <v>604</v>
      </c>
      <c r="G380" s="750" t="s">
        <v>614</v>
      </c>
      <c r="H380" s="750">
        <v>115379</v>
      </c>
      <c r="I380" s="750">
        <v>15379</v>
      </c>
      <c r="J380" s="750" t="s">
        <v>914</v>
      </c>
      <c r="K380" s="750" t="s">
        <v>1099</v>
      </c>
      <c r="L380" s="753">
        <v>53.940000000000012</v>
      </c>
      <c r="M380" s="753">
        <v>1</v>
      </c>
      <c r="N380" s="754">
        <v>53.940000000000012</v>
      </c>
    </row>
    <row r="381" spans="1:14" ht="14.45" customHeight="1" x14ac:dyDescent="0.2">
      <c r="A381" s="748" t="s">
        <v>573</v>
      </c>
      <c r="B381" s="749" t="s">
        <v>574</v>
      </c>
      <c r="C381" s="750" t="s">
        <v>598</v>
      </c>
      <c r="D381" s="751" t="s">
        <v>599</v>
      </c>
      <c r="E381" s="752">
        <v>50113001</v>
      </c>
      <c r="F381" s="751" t="s">
        <v>604</v>
      </c>
      <c r="G381" s="750" t="s">
        <v>605</v>
      </c>
      <c r="H381" s="750">
        <v>176954</v>
      </c>
      <c r="I381" s="750">
        <v>176954</v>
      </c>
      <c r="J381" s="750" t="s">
        <v>915</v>
      </c>
      <c r="K381" s="750" t="s">
        <v>916</v>
      </c>
      <c r="L381" s="753">
        <v>94.3</v>
      </c>
      <c r="M381" s="753">
        <v>1</v>
      </c>
      <c r="N381" s="754">
        <v>94.3</v>
      </c>
    </row>
    <row r="382" spans="1:14" ht="14.45" customHeight="1" x14ac:dyDescent="0.2">
      <c r="A382" s="748" t="s">
        <v>573</v>
      </c>
      <c r="B382" s="749" t="s">
        <v>574</v>
      </c>
      <c r="C382" s="750" t="s">
        <v>598</v>
      </c>
      <c r="D382" s="751" t="s">
        <v>599</v>
      </c>
      <c r="E382" s="752">
        <v>50113001</v>
      </c>
      <c r="F382" s="751" t="s">
        <v>604</v>
      </c>
      <c r="G382" s="750" t="s">
        <v>605</v>
      </c>
      <c r="H382" s="750">
        <v>189244</v>
      </c>
      <c r="I382" s="750">
        <v>89244</v>
      </c>
      <c r="J382" s="750" t="s">
        <v>1100</v>
      </c>
      <c r="K382" s="750" t="s">
        <v>1101</v>
      </c>
      <c r="L382" s="753">
        <v>20.760000000000009</v>
      </c>
      <c r="M382" s="753">
        <v>960</v>
      </c>
      <c r="N382" s="754">
        <v>19929.600000000009</v>
      </c>
    </row>
    <row r="383" spans="1:14" ht="14.45" customHeight="1" x14ac:dyDescent="0.2">
      <c r="A383" s="748" t="s">
        <v>573</v>
      </c>
      <c r="B383" s="749" t="s">
        <v>574</v>
      </c>
      <c r="C383" s="750" t="s">
        <v>598</v>
      </c>
      <c r="D383" s="751" t="s">
        <v>599</v>
      </c>
      <c r="E383" s="752">
        <v>50113001</v>
      </c>
      <c r="F383" s="751" t="s">
        <v>604</v>
      </c>
      <c r="G383" s="750" t="s">
        <v>605</v>
      </c>
      <c r="H383" s="750">
        <v>110555</v>
      </c>
      <c r="I383" s="750">
        <v>10555</v>
      </c>
      <c r="J383" s="750" t="s">
        <v>1102</v>
      </c>
      <c r="K383" s="750" t="s">
        <v>1103</v>
      </c>
      <c r="L383" s="753">
        <v>254.97999999999993</v>
      </c>
      <c r="M383" s="753">
        <v>17</v>
      </c>
      <c r="N383" s="754">
        <v>4334.6599999999989</v>
      </c>
    </row>
    <row r="384" spans="1:14" ht="14.45" customHeight="1" x14ac:dyDescent="0.2">
      <c r="A384" s="748" t="s">
        <v>573</v>
      </c>
      <c r="B384" s="749" t="s">
        <v>574</v>
      </c>
      <c r="C384" s="750" t="s">
        <v>598</v>
      </c>
      <c r="D384" s="751" t="s">
        <v>599</v>
      </c>
      <c r="E384" s="752">
        <v>50113001</v>
      </c>
      <c r="F384" s="751" t="s">
        <v>604</v>
      </c>
      <c r="G384" s="750" t="s">
        <v>605</v>
      </c>
      <c r="H384" s="750">
        <v>173396</v>
      </c>
      <c r="I384" s="750">
        <v>173396</v>
      </c>
      <c r="J384" s="750" t="s">
        <v>921</v>
      </c>
      <c r="K384" s="750" t="s">
        <v>922</v>
      </c>
      <c r="L384" s="753">
        <v>800.81999999999982</v>
      </c>
      <c r="M384" s="753">
        <v>56</v>
      </c>
      <c r="N384" s="754">
        <v>44845.919999999991</v>
      </c>
    </row>
    <row r="385" spans="1:14" ht="14.45" customHeight="1" x14ac:dyDescent="0.2">
      <c r="A385" s="748" t="s">
        <v>573</v>
      </c>
      <c r="B385" s="749" t="s">
        <v>574</v>
      </c>
      <c r="C385" s="750" t="s">
        <v>598</v>
      </c>
      <c r="D385" s="751" t="s">
        <v>599</v>
      </c>
      <c r="E385" s="752">
        <v>50113001</v>
      </c>
      <c r="F385" s="751" t="s">
        <v>604</v>
      </c>
      <c r="G385" s="750" t="s">
        <v>575</v>
      </c>
      <c r="H385" s="750">
        <v>230405</v>
      </c>
      <c r="I385" s="750">
        <v>230405</v>
      </c>
      <c r="J385" s="750" t="s">
        <v>1104</v>
      </c>
      <c r="K385" s="750" t="s">
        <v>1105</v>
      </c>
      <c r="L385" s="753">
        <v>74.040000000000006</v>
      </c>
      <c r="M385" s="753">
        <v>1</v>
      </c>
      <c r="N385" s="754">
        <v>74.040000000000006</v>
      </c>
    </row>
    <row r="386" spans="1:14" ht="14.45" customHeight="1" x14ac:dyDescent="0.2">
      <c r="A386" s="748" t="s">
        <v>573</v>
      </c>
      <c r="B386" s="749" t="s">
        <v>574</v>
      </c>
      <c r="C386" s="750" t="s">
        <v>598</v>
      </c>
      <c r="D386" s="751" t="s">
        <v>599</v>
      </c>
      <c r="E386" s="752">
        <v>50113001</v>
      </c>
      <c r="F386" s="751" t="s">
        <v>604</v>
      </c>
      <c r="G386" s="750" t="s">
        <v>605</v>
      </c>
      <c r="H386" s="750">
        <v>112891</v>
      </c>
      <c r="I386" s="750">
        <v>12891</v>
      </c>
      <c r="J386" s="750" t="s">
        <v>627</v>
      </c>
      <c r="K386" s="750" t="s">
        <v>629</v>
      </c>
      <c r="L386" s="753">
        <v>57.770000000000017</v>
      </c>
      <c r="M386" s="753">
        <v>2</v>
      </c>
      <c r="N386" s="754">
        <v>115.54000000000003</v>
      </c>
    </row>
    <row r="387" spans="1:14" ht="14.45" customHeight="1" x14ac:dyDescent="0.2">
      <c r="A387" s="748" t="s">
        <v>573</v>
      </c>
      <c r="B387" s="749" t="s">
        <v>574</v>
      </c>
      <c r="C387" s="750" t="s">
        <v>598</v>
      </c>
      <c r="D387" s="751" t="s">
        <v>599</v>
      </c>
      <c r="E387" s="752">
        <v>50113001</v>
      </c>
      <c r="F387" s="751" t="s">
        <v>604</v>
      </c>
      <c r="G387" s="750" t="s">
        <v>605</v>
      </c>
      <c r="H387" s="750">
        <v>112892</v>
      </c>
      <c r="I387" s="750">
        <v>12892</v>
      </c>
      <c r="J387" s="750" t="s">
        <v>627</v>
      </c>
      <c r="K387" s="750" t="s">
        <v>628</v>
      </c>
      <c r="L387" s="753">
        <v>104.13799999999999</v>
      </c>
      <c r="M387" s="753">
        <v>10</v>
      </c>
      <c r="N387" s="754">
        <v>1041.3799999999999</v>
      </c>
    </row>
    <row r="388" spans="1:14" ht="14.45" customHeight="1" x14ac:dyDescent="0.2">
      <c r="A388" s="748" t="s">
        <v>573</v>
      </c>
      <c r="B388" s="749" t="s">
        <v>574</v>
      </c>
      <c r="C388" s="750" t="s">
        <v>598</v>
      </c>
      <c r="D388" s="751" t="s">
        <v>599</v>
      </c>
      <c r="E388" s="752">
        <v>50113001</v>
      </c>
      <c r="F388" s="751" t="s">
        <v>604</v>
      </c>
      <c r="G388" s="750" t="s">
        <v>605</v>
      </c>
      <c r="H388" s="750">
        <v>844257</v>
      </c>
      <c r="I388" s="750">
        <v>29816</v>
      </c>
      <c r="J388" s="750" t="s">
        <v>1106</v>
      </c>
      <c r="K388" s="750" t="s">
        <v>575</v>
      </c>
      <c r="L388" s="753">
        <v>177.52</v>
      </c>
      <c r="M388" s="753">
        <v>1</v>
      </c>
      <c r="N388" s="754">
        <v>177.52</v>
      </c>
    </row>
    <row r="389" spans="1:14" ht="14.45" customHeight="1" x14ac:dyDescent="0.2">
      <c r="A389" s="748" t="s">
        <v>573</v>
      </c>
      <c r="B389" s="749" t="s">
        <v>574</v>
      </c>
      <c r="C389" s="750" t="s">
        <v>598</v>
      </c>
      <c r="D389" s="751" t="s">
        <v>599</v>
      </c>
      <c r="E389" s="752">
        <v>50113001</v>
      </c>
      <c r="F389" s="751" t="s">
        <v>604</v>
      </c>
      <c r="G389" s="750" t="s">
        <v>605</v>
      </c>
      <c r="H389" s="750">
        <v>140275</v>
      </c>
      <c r="I389" s="750">
        <v>40275</v>
      </c>
      <c r="J389" s="750" t="s">
        <v>1107</v>
      </c>
      <c r="K389" s="750" t="s">
        <v>1108</v>
      </c>
      <c r="L389" s="753">
        <v>149.27999999999994</v>
      </c>
      <c r="M389" s="753">
        <v>1</v>
      </c>
      <c r="N389" s="754">
        <v>149.27999999999994</v>
      </c>
    </row>
    <row r="390" spans="1:14" ht="14.45" customHeight="1" x14ac:dyDescent="0.2">
      <c r="A390" s="748" t="s">
        <v>573</v>
      </c>
      <c r="B390" s="749" t="s">
        <v>574</v>
      </c>
      <c r="C390" s="750" t="s">
        <v>598</v>
      </c>
      <c r="D390" s="751" t="s">
        <v>599</v>
      </c>
      <c r="E390" s="752">
        <v>50113001</v>
      </c>
      <c r="F390" s="751" t="s">
        <v>604</v>
      </c>
      <c r="G390" s="750" t="s">
        <v>605</v>
      </c>
      <c r="H390" s="750">
        <v>140274</v>
      </c>
      <c r="I390" s="750">
        <v>40274</v>
      </c>
      <c r="J390" s="750" t="s">
        <v>1107</v>
      </c>
      <c r="K390" s="750" t="s">
        <v>1109</v>
      </c>
      <c r="L390" s="753">
        <v>87.543333333333337</v>
      </c>
      <c r="M390" s="753">
        <v>3</v>
      </c>
      <c r="N390" s="754">
        <v>262.63</v>
      </c>
    </row>
    <row r="391" spans="1:14" ht="14.45" customHeight="1" x14ac:dyDescent="0.2">
      <c r="A391" s="748" t="s">
        <v>573</v>
      </c>
      <c r="B391" s="749" t="s">
        <v>574</v>
      </c>
      <c r="C391" s="750" t="s">
        <v>598</v>
      </c>
      <c r="D391" s="751" t="s">
        <v>599</v>
      </c>
      <c r="E391" s="752">
        <v>50113001</v>
      </c>
      <c r="F391" s="751" t="s">
        <v>604</v>
      </c>
      <c r="G391" s="750" t="s">
        <v>605</v>
      </c>
      <c r="H391" s="750">
        <v>162320</v>
      </c>
      <c r="I391" s="750">
        <v>62320</v>
      </c>
      <c r="J391" s="750" t="s">
        <v>1083</v>
      </c>
      <c r="K391" s="750" t="s">
        <v>1084</v>
      </c>
      <c r="L391" s="753">
        <v>75.960000000000008</v>
      </c>
      <c r="M391" s="753">
        <v>7</v>
      </c>
      <c r="N391" s="754">
        <v>531.72</v>
      </c>
    </row>
    <row r="392" spans="1:14" ht="14.45" customHeight="1" x14ac:dyDescent="0.2">
      <c r="A392" s="748" t="s">
        <v>573</v>
      </c>
      <c r="B392" s="749" t="s">
        <v>574</v>
      </c>
      <c r="C392" s="750" t="s">
        <v>598</v>
      </c>
      <c r="D392" s="751" t="s">
        <v>599</v>
      </c>
      <c r="E392" s="752">
        <v>50113001</v>
      </c>
      <c r="F392" s="751" t="s">
        <v>604</v>
      </c>
      <c r="G392" s="750" t="s">
        <v>614</v>
      </c>
      <c r="H392" s="750">
        <v>183974</v>
      </c>
      <c r="I392" s="750">
        <v>83974</v>
      </c>
      <c r="J392" s="750" t="s">
        <v>1110</v>
      </c>
      <c r="K392" s="750" t="s">
        <v>1111</v>
      </c>
      <c r="L392" s="753">
        <v>88.45</v>
      </c>
      <c r="M392" s="753">
        <v>6</v>
      </c>
      <c r="N392" s="754">
        <v>530.70000000000005</v>
      </c>
    </row>
    <row r="393" spans="1:14" ht="14.45" customHeight="1" x14ac:dyDescent="0.2">
      <c r="A393" s="748" t="s">
        <v>573</v>
      </c>
      <c r="B393" s="749" t="s">
        <v>574</v>
      </c>
      <c r="C393" s="750" t="s">
        <v>598</v>
      </c>
      <c r="D393" s="751" t="s">
        <v>599</v>
      </c>
      <c r="E393" s="752">
        <v>50113001</v>
      </c>
      <c r="F393" s="751" t="s">
        <v>604</v>
      </c>
      <c r="G393" s="750" t="s">
        <v>614</v>
      </c>
      <c r="H393" s="750">
        <v>231703</v>
      </c>
      <c r="I393" s="750">
        <v>231703</v>
      </c>
      <c r="J393" s="750" t="s">
        <v>1110</v>
      </c>
      <c r="K393" s="750" t="s">
        <v>1111</v>
      </c>
      <c r="L393" s="753">
        <v>94.11</v>
      </c>
      <c r="M393" s="753">
        <v>5</v>
      </c>
      <c r="N393" s="754">
        <v>470.55</v>
      </c>
    </row>
    <row r="394" spans="1:14" ht="14.45" customHeight="1" x14ac:dyDescent="0.2">
      <c r="A394" s="748" t="s">
        <v>573</v>
      </c>
      <c r="B394" s="749" t="s">
        <v>574</v>
      </c>
      <c r="C394" s="750" t="s">
        <v>598</v>
      </c>
      <c r="D394" s="751" t="s">
        <v>599</v>
      </c>
      <c r="E394" s="752">
        <v>50113001</v>
      </c>
      <c r="F394" s="751" t="s">
        <v>604</v>
      </c>
      <c r="G394" s="750" t="s">
        <v>575</v>
      </c>
      <c r="H394" s="750">
        <v>231689</v>
      </c>
      <c r="I394" s="750">
        <v>231689</v>
      </c>
      <c r="J394" s="750" t="s">
        <v>927</v>
      </c>
      <c r="K394" s="750" t="s">
        <v>928</v>
      </c>
      <c r="L394" s="753">
        <v>291.64999999999998</v>
      </c>
      <c r="M394" s="753">
        <v>2</v>
      </c>
      <c r="N394" s="754">
        <v>583.29999999999995</v>
      </c>
    </row>
    <row r="395" spans="1:14" ht="14.45" customHeight="1" x14ac:dyDescent="0.2">
      <c r="A395" s="748" t="s">
        <v>573</v>
      </c>
      <c r="B395" s="749" t="s">
        <v>574</v>
      </c>
      <c r="C395" s="750" t="s">
        <v>598</v>
      </c>
      <c r="D395" s="751" t="s">
        <v>599</v>
      </c>
      <c r="E395" s="752">
        <v>50113001</v>
      </c>
      <c r="F395" s="751" t="s">
        <v>604</v>
      </c>
      <c r="G395" s="750" t="s">
        <v>575</v>
      </c>
      <c r="H395" s="750">
        <v>231692</v>
      </c>
      <c r="I395" s="750">
        <v>231692</v>
      </c>
      <c r="J395" s="750" t="s">
        <v>927</v>
      </c>
      <c r="K395" s="750" t="s">
        <v>1112</v>
      </c>
      <c r="L395" s="753">
        <v>125.97999999999999</v>
      </c>
      <c r="M395" s="753">
        <v>1</v>
      </c>
      <c r="N395" s="754">
        <v>125.97999999999999</v>
      </c>
    </row>
    <row r="396" spans="1:14" ht="14.45" customHeight="1" x14ac:dyDescent="0.2">
      <c r="A396" s="748" t="s">
        <v>573</v>
      </c>
      <c r="B396" s="749" t="s">
        <v>574</v>
      </c>
      <c r="C396" s="750" t="s">
        <v>598</v>
      </c>
      <c r="D396" s="751" t="s">
        <v>599</v>
      </c>
      <c r="E396" s="752">
        <v>50113001</v>
      </c>
      <c r="F396" s="751" t="s">
        <v>604</v>
      </c>
      <c r="G396" s="750" t="s">
        <v>575</v>
      </c>
      <c r="H396" s="750">
        <v>231696</v>
      </c>
      <c r="I396" s="750">
        <v>231696</v>
      </c>
      <c r="J396" s="750" t="s">
        <v>927</v>
      </c>
      <c r="K396" s="750" t="s">
        <v>1113</v>
      </c>
      <c r="L396" s="753">
        <v>207.38499999999999</v>
      </c>
      <c r="M396" s="753">
        <v>8</v>
      </c>
      <c r="N396" s="754">
        <v>1659.08</v>
      </c>
    </row>
    <row r="397" spans="1:14" ht="14.45" customHeight="1" x14ac:dyDescent="0.2">
      <c r="A397" s="748" t="s">
        <v>573</v>
      </c>
      <c r="B397" s="749" t="s">
        <v>574</v>
      </c>
      <c r="C397" s="750" t="s">
        <v>598</v>
      </c>
      <c r="D397" s="751" t="s">
        <v>599</v>
      </c>
      <c r="E397" s="752">
        <v>50113001</v>
      </c>
      <c r="F397" s="751" t="s">
        <v>604</v>
      </c>
      <c r="G397" s="750" t="s">
        <v>605</v>
      </c>
      <c r="H397" s="750">
        <v>993603</v>
      </c>
      <c r="I397" s="750">
        <v>0</v>
      </c>
      <c r="J397" s="750" t="s">
        <v>630</v>
      </c>
      <c r="K397" s="750" t="s">
        <v>575</v>
      </c>
      <c r="L397" s="753">
        <v>178.32206896551725</v>
      </c>
      <c r="M397" s="753">
        <v>29</v>
      </c>
      <c r="N397" s="754">
        <v>5171.34</v>
      </c>
    </row>
    <row r="398" spans="1:14" ht="14.45" customHeight="1" x14ac:dyDescent="0.2">
      <c r="A398" s="748" t="s">
        <v>573</v>
      </c>
      <c r="B398" s="749" t="s">
        <v>574</v>
      </c>
      <c r="C398" s="750" t="s">
        <v>598</v>
      </c>
      <c r="D398" s="751" t="s">
        <v>599</v>
      </c>
      <c r="E398" s="752">
        <v>50113001</v>
      </c>
      <c r="F398" s="751" t="s">
        <v>604</v>
      </c>
      <c r="G398" s="750" t="s">
        <v>605</v>
      </c>
      <c r="H398" s="750">
        <v>203954</v>
      </c>
      <c r="I398" s="750">
        <v>203954</v>
      </c>
      <c r="J398" s="750" t="s">
        <v>633</v>
      </c>
      <c r="K398" s="750" t="s">
        <v>634</v>
      </c>
      <c r="L398" s="753">
        <v>92.364000000000004</v>
      </c>
      <c r="M398" s="753">
        <v>5</v>
      </c>
      <c r="N398" s="754">
        <v>461.82000000000005</v>
      </c>
    </row>
    <row r="399" spans="1:14" ht="14.45" customHeight="1" x14ac:dyDescent="0.2">
      <c r="A399" s="748" t="s">
        <v>573</v>
      </c>
      <c r="B399" s="749" t="s">
        <v>574</v>
      </c>
      <c r="C399" s="750" t="s">
        <v>598</v>
      </c>
      <c r="D399" s="751" t="s">
        <v>599</v>
      </c>
      <c r="E399" s="752">
        <v>50113001</v>
      </c>
      <c r="F399" s="751" t="s">
        <v>604</v>
      </c>
      <c r="G399" s="750" t="s">
        <v>575</v>
      </c>
      <c r="H399" s="750">
        <v>158716</v>
      </c>
      <c r="I399" s="750">
        <v>158716</v>
      </c>
      <c r="J399" s="750" t="s">
        <v>1114</v>
      </c>
      <c r="K399" s="750" t="s">
        <v>1115</v>
      </c>
      <c r="L399" s="753">
        <v>174.44999999999996</v>
      </c>
      <c r="M399" s="753">
        <v>1</v>
      </c>
      <c r="N399" s="754">
        <v>174.44999999999996</v>
      </c>
    </row>
    <row r="400" spans="1:14" ht="14.45" customHeight="1" x14ac:dyDescent="0.2">
      <c r="A400" s="748" t="s">
        <v>573</v>
      </c>
      <c r="B400" s="749" t="s">
        <v>574</v>
      </c>
      <c r="C400" s="750" t="s">
        <v>598</v>
      </c>
      <c r="D400" s="751" t="s">
        <v>599</v>
      </c>
      <c r="E400" s="752">
        <v>50113001</v>
      </c>
      <c r="F400" s="751" t="s">
        <v>604</v>
      </c>
      <c r="G400" s="750" t="s">
        <v>575</v>
      </c>
      <c r="H400" s="750">
        <v>158673</v>
      </c>
      <c r="I400" s="750">
        <v>158673</v>
      </c>
      <c r="J400" s="750" t="s">
        <v>1116</v>
      </c>
      <c r="K400" s="750" t="s">
        <v>1117</v>
      </c>
      <c r="L400" s="753">
        <v>26.470000000000006</v>
      </c>
      <c r="M400" s="753">
        <v>2</v>
      </c>
      <c r="N400" s="754">
        <v>52.940000000000012</v>
      </c>
    </row>
    <row r="401" spans="1:14" ht="14.45" customHeight="1" x14ac:dyDescent="0.2">
      <c r="A401" s="748" t="s">
        <v>573</v>
      </c>
      <c r="B401" s="749" t="s">
        <v>574</v>
      </c>
      <c r="C401" s="750" t="s">
        <v>598</v>
      </c>
      <c r="D401" s="751" t="s">
        <v>599</v>
      </c>
      <c r="E401" s="752">
        <v>50113001</v>
      </c>
      <c r="F401" s="751" t="s">
        <v>604</v>
      </c>
      <c r="G401" s="750" t="s">
        <v>605</v>
      </c>
      <c r="H401" s="750">
        <v>215582</v>
      </c>
      <c r="I401" s="750">
        <v>215582</v>
      </c>
      <c r="J401" s="750" t="s">
        <v>1118</v>
      </c>
      <c r="K401" s="750" t="s">
        <v>1119</v>
      </c>
      <c r="L401" s="753">
        <v>35.661875000000002</v>
      </c>
      <c r="M401" s="753">
        <v>16</v>
      </c>
      <c r="N401" s="754">
        <v>570.59</v>
      </c>
    </row>
    <row r="402" spans="1:14" ht="14.45" customHeight="1" x14ac:dyDescent="0.2">
      <c r="A402" s="748" t="s">
        <v>573</v>
      </c>
      <c r="B402" s="749" t="s">
        <v>574</v>
      </c>
      <c r="C402" s="750" t="s">
        <v>598</v>
      </c>
      <c r="D402" s="751" t="s">
        <v>599</v>
      </c>
      <c r="E402" s="752">
        <v>50113001</v>
      </c>
      <c r="F402" s="751" t="s">
        <v>604</v>
      </c>
      <c r="G402" s="750" t="s">
        <v>605</v>
      </c>
      <c r="H402" s="750">
        <v>199466</v>
      </c>
      <c r="I402" s="750">
        <v>199466</v>
      </c>
      <c r="J402" s="750" t="s">
        <v>931</v>
      </c>
      <c r="K402" s="750" t="s">
        <v>932</v>
      </c>
      <c r="L402" s="753">
        <v>112.51</v>
      </c>
      <c r="M402" s="753">
        <v>1</v>
      </c>
      <c r="N402" s="754">
        <v>112.51</v>
      </c>
    </row>
    <row r="403" spans="1:14" ht="14.45" customHeight="1" x14ac:dyDescent="0.2">
      <c r="A403" s="748" t="s">
        <v>573</v>
      </c>
      <c r="B403" s="749" t="s">
        <v>574</v>
      </c>
      <c r="C403" s="750" t="s">
        <v>598</v>
      </c>
      <c r="D403" s="751" t="s">
        <v>599</v>
      </c>
      <c r="E403" s="752">
        <v>50113001</v>
      </c>
      <c r="F403" s="751" t="s">
        <v>604</v>
      </c>
      <c r="G403" s="750" t="s">
        <v>605</v>
      </c>
      <c r="H403" s="750">
        <v>149317</v>
      </c>
      <c r="I403" s="750">
        <v>49317</v>
      </c>
      <c r="J403" s="750" t="s">
        <v>1120</v>
      </c>
      <c r="K403" s="750" t="s">
        <v>1121</v>
      </c>
      <c r="L403" s="753">
        <v>299.00200000000001</v>
      </c>
      <c r="M403" s="753">
        <v>1</v>
      </c>
      <c r="N403" s="754">
        <v>299.00200000000001</v>
      </c>
    </row>
    <row r="404" spans="1:14" ht="14.45" customHeight="1" x14ac:dyDescent="0.2">
      <c r="A404" s="748" t="s">
        <v>573</v>
      </c>
      <c r="B404" s="749" t="s">
        <v>574</v>
      </c>
      <c r="C404" s="750" t="s">
        <v>598</v>
      </c>
      <c r="D404" s="751" t="s">
        <v>599</v>
      </c>
      <c r="E404" s="752">
        <v>50113001</v>
      </c>
      <c r="F404" s="751" t="s">
        <v>604</v>
      </c>
      <c r="G404" s="750" t="s">
        <v>605</v>
      </c>
      <c r="H404" s="750">
        <v>842161</v>
      </c>
      <c r="I404" s="750">
        <v>31950</v>
      </c>
      <c r="J404" s="750" t="s">
        <v>1122</v>
      </c>
      <c r="K404" s="750" t="s">
        <v>575</v>
      </c>
      <c r="L404" s="753">
        <v>52.8</v>
      </c>
      <c r="M404" s="753">
        <v>1</v>
      </c>
      <c r="N404" s="754">
        <v>52.8</v>
      </c>
    </row>
    <row r="405" spans="1:14" ht="14.45" customHeight="1" x14ac:dyDescent="0.2">
      <c r="A405" s="748" t="s">
        <v>573</v>
      </c>
      <c r="B405" s="749" t="s">
        <v>574</v>
      </c>
      <c r="C405" s="750" t="s">
        <v>598</v>
      </c>
      <c r="D405" s="751" t="s">
        <v>599</v>
      </c>
      <c r="E405" s="752">
        <v>50113001</v>
      </c>
      <c r="F405" s="751" t="s">
        <v>604</v>
      </c>
      <c r="G405" s="750" t="s">
        <v>605</v>
      </c>
      <c r="H405" s="750">
        <v>841498</v>
      </c>
      <c r="I405" s="750">
        <v>31951</v>
      </c>
      <c r="J405" s="750" t="s">
        <v>641</v>
      </c>
      <c r="K405" s="750" t="s">
        <v>642</v>
      </c>
      <c r="L405" s="753">
        <v>51.760000000000012</v>
      </c>
      <c r="M405" s="753">
        <v>2</v>
      </c>
      <c r="N405" s="754">
        <v>103.52000000000002</v>
      </c>
    </row>
    <row r="406" spans="1:14" ht="14.45" customHeight="1" x14ac:dyDescent="0.2">
      <c r="A406" s="748" t="s">
        <v>573</v>
      </c>
      <c r="B406" s="749" t="s">
        <v>574</v>
      </c>
      <c r="C406" s="750" t="s">
        <v>598</v>
      </c>
      <c r="D406" s="751" t="s">
        <v>599</v>
      </c>
      <c r="E406" s="752">
        <v>50113001</v>
      </c>
      <c r="F406" s="751" t="s">
        <v>604</v>
      </c>
      <c r="G406" s="750" t="s">
        <v>605</v>
      </c>
      <c r="H406" s="750">
        <v>145981</v>
      </c>
      <c r="I406" s="750">
        <v>45981</v>
      </c>
      <c r="J406" s="750" t="s">
        <v>1123</v>
      </c>
      <c r="K406" s="750" t="s">
        <v>1124</v>
      </c>
      <c r="L406" s="753">
        <v>1704.56</v>
      </c>
      <c r="M406" s="753">
        <v>4</v>
      </c>
      <c r="N406" s="754">
        <v>6818.24</v>
      </c>
    </row>
    <row r="407" spans="1:14" ht="14.45" customHeight="1" x14ac:dyDescent="0.2">
      <c r="A407" s="748" t="s">
        <v>573</v>
      </c>
      <c r="B407" s="749" t="s">
        <v>574</v>
      </c>
      <c r="C407" s="750" t="s">
        <v>598</v>
      </c>
      <c r="D407" s="751" t="s">
        <v>599</v>
      </c>
      <c r="E407" s="752">
        <v>50113001</v>
      </c>
      <c r="F407" s="751" t="s">
        <v>604</v>
      </c>
      <c r="G407" s="750" t="s">
        <v>605</v>
      </c>
      <c r="H407" s="750">
        <v>848477</v>
      </c>
      <c r="I407" s="750">
        <v>124346</v>
      </c>
      <c r="J407" s="750" t="s">
        <v>1125</v>
      </c>
      <c r="K407" s="750" t="s">
        <v>1026</v>
      </c>
      <c r="L407" s="753">
        <v>131.17999999999998</v>
      </c>
      <c r="M407" s="753">
        <v>4</v>
      </c>
      <c r="N407" s="754">
        <v>524.71999999999991</v>
      </c>
    </row>
    <row r="408" spans="1:14" ht="14.45" customHeight="1" x14ac:dyDescent="0.2">
      <c r="A408" s="748" t="s">
        <v>573</v>
      </c>
      <c r="B408" s="749" t="s">
        <v>574</v>
      </c>
      <c r="C408" s="750" t="s">
        <v>598</v>
      </c>
      <c r="D408" s="751" t="s">
        <v>599</v>
      </c>
      <c r="E408" s="752">
        <v>50113001</v>
      </c>
      <c r="F408" s="751" t="s">
        <v>604</v>
      </c>
      <c r="G408" s="750" t="s">
        <v>605</v>
      </c>
      <c r="H408" s="750">
        <v>230409</v>
      </c>
      <c r="I408" s="750">
        <v>230409</v>
      </c>
      <c r="J408" s="750" t="s">
        <v>645</v>
      </c>
      <c r="K408" s="750" t="s">
        <v>646</v>
      </c>
      <c r="L408" s="753">
        <v>19.838571428571424</v>
      </c>
      <c r="M408" s="753">
        <v>7</v>
      </c>
      <c r="N408" s="754">
        <v>138.86999999999998</v>
      </c>
    </row>
    <row r="409" spans="1:14" ht="14.45" customHeight="1" x14ac:dyDescent="0.2">
      <c r="A409" s="748" t="s">
        <v>573</v>
      </c>
      <c r="B409" s="749" t="s">
        <v>574</v>
      </c>
      <c r="C409" s="750" t="s">
        <v>598</v>
      </c>
      <c r="D409" s="751" t="s">
        <v>599</v>
      </c>
      <c r="E409" s="752">
        <v>50113001</v>
      </c>
      <c r="F409" s="751" t="s">
        <v>604</v>
      </c>
      <c r="G409" s="750" t="s">
        <v>605</v>
      </c>
      <c r="H409" s="750">
        <v>230415</v>
      </c>
      <c r="I409" s="750">
        <v>230415</v>
      </c>
      <c r="J409" s="750" t="s">
        <v>933</v>
      </c>
      <c r="K409" s="750" t="s">
        <v>934</v>
      </c>
      <c r="L409" s="753">
        <v>27.240000000000009</v>
      </c>
      <c r="M409" s="753">
        <v>1</v>
      </c>
      <c r="N409" s="754">
        <v>27.240000000000009</v>
      </c>
    </row>
    <row r="410" spans="1:14" ht="14.45" customHeight="1" x14ac:dyDescent="0.2">
      <c r="A410" s="748" t="s">
        <v>573</v>
      </c>
      <c r="B410" s="749" t="s">
        <v>574</v>
      </c>
      <c r="C410" s="750" t="s">
        <v>598</v>
      </c>
      <c r="D410" s="751" t="s">
        <v>599</v>
      </c>
      <c r="E410" s="752">
        <v>50113001</v>
      </c>
      <c r="F410" s="751" t="s">
        <v>604</v>
      </c>
      <c r="G410" s="750" t="s">
        <v>614</v>
      </c>
      <c r="H410" s="750">
        <v>214427</v>
      </c>
      <c r="I410" s="750">
        <v>214427</v>
      </c>
      <c r="J410" s="750" t="s">
        <v>651</v>
      </c>
      <c r="K410" s="750" t="s">
        <v>652</v>
      </c>
      <c r="L410" s="753">
        <v>16.577721804511281</v>
      </c>
      <c r="M410" s="753">
        <v>1330</v>
      </c>
      <c r="N410" s="754">
        <v>22048.370000000003</v>
      </c>
    </row>
    <row r="411" spans="1:14" ht="14.45" customHeight="1" x14ac:dyDescent="0.2">
      <c r="A411" s="748" t="s">
        <v>573</v>
      </c>
      <c r="B411" s="749" t="s">
        <v>574</v>
      </c>
      <c r="C411" s="750" t="s">
        <v>598</v>
      </c>
      <c r="D411" s="751" t="s">
        <v>599</v>
      </c>
      <c r="E411" s="752">
        <v>50113001</v>
      </c>
      <c r="F411" s="751" t="s">
        <v>604</v>
      </c>
      <c r="G411" s="750" t="s">
        <v>614</v>
      </c>
      <c r="H411" s="750">
        <v>848765</v>
      </c>
      <c r="I411" s="750">
        <v>107938</v>
      </c>
      <c r="J411" s="750" t="s">
        <v>1126</v>
      </c>
      <c r="K411" s="750" t="s">
        <v>1127</v>
      </c>
      <c r="L411" s="753">
        <v>128.40700000000004</v>
      </c>
      <c r="M411" s="753">
        <v>30</v>
      </c>
      <c r="N411" s="754">
        <v>3852.2100000000009</v>
      </c>
    </row>
    <row r="412" spans="1:14" ht="14.45" customHeight="1" x14ac:dyDescent="0.2">
      <c r="A412" s="748" t="s">
        <v>573</v>
      </c>
      <c r="B412" s="749" t="s">
        <v>574</v>
      </c>
      <c r="C412" s="750" t="s">
        <v>598</v>
      </c>
      <c r="D412" s="751" t="s">
        <v>599</v>
      </c>
      <c r="E412" s="752">
        <v>50113001</v>
      </c>
      <c r="F412" s="751" t="s">
        <v>604</v>
      </c>
      <c r="G412" s="750" t="s">
        <v>614</v>
      </c>
      <c r="H412" s="750">
        <v>113768</v>
      </c>
      <c r="I412" s="750">
        <v>13768</v>
      </c>
      <c r="J412" s="750" t="s">
        <v>1126</v>
      </c>
      <c r="K412" s="750" t="s">
        <v>1128</v>
      </c>
      <c r="L412" s="753">
        <v>89.31</v>
      </c>
      <c r="M412" s="753">
        <v>2</v>
      </c>
      <c r="N412" s="754">
        <v>178.62</v>
      </c>
    </row>
    <row r="413" spans="1:14" ht="14.45" customHeight="1" x14ac:dyDescent="0.2">
      <c r="A413" s="748" t="s">
        <v>573</v>
      </c>
      <c r="B413" s="749" t="s">
        <v>574</v>
      </c>
      <c r="C413" s="750" t="s">
        <v>598</v>
      </c>
      <c r="D413" s="751" t="s">
        <v>599</v>
      </c>
      <c r="E413" s="752">
        <v>50113001</v>
      </c>
      <c r="F413" s="751" t="s">
        <v>604</v>
      </c>
      <c r="G413" s="750" t="s">
        <v>605</v>
      </c>
      <c r="H413" s="750">
        <v>845813</v>
      </c>
      <c r="I413" s="750">
        <v>9999999</v>
      </c>
      <c r="J413" s="750" t="s">
        <v>1129</v>
      </c>
      <c r="K413" s="750" t="s">
        <v>575</v>
      </c>
      <c r="L413" s="753">
        <v>516.78000000000009</v>
      </c>
      <c r="M413" s="753">
        <v>6</v>
      </c>
      <c r="N413" s="754">
        <v>3100.6800000000007</v>
      </c>
    </row>
    <row r="414" spans="1:14" ht="14.45" customHeight="1" x14ac:dyDescent="0.2">
      <c r="A414" s="748" t="s">
        <v>573</v>
      </c>
      <c r="B414" s="749" t="s">
        <v>574</v>
      </c>
      <c r="C414" s="750" t="s">
        <v>598</v>
      </c>
      <c r="D414" s="751" t="s">
        <v>599</v>
      </c>
      <c r="E414" s="752">
        <v>50113001</v>
      </c>
      <c r="F414" s="751" t="s">
        <v>604</v>
      </c>
      <c r="G414" s="750" t="s">
        <v>605</v>
      </c>
      <c r="H414" s="750">
        <v>193104</v>
      </c>
      <c r="I414" s="750">
        <v>93104</v>
      </c>
      <c r="J414" s="750" t="s">
        <v>653</v>
      </c>
      <c r="K414" s="750" t="s">
        <v>654</v>
      </c>
      <c r="L414" s="753">
        <v>47.300000000000011</v>
      </c>
      <c r="M414" s="753">
        <v>2</v>
      </c>
      <c r="N414" s="754">
        <v>94.600000000000023</v>
      </c>
    </row>
    <row r="415" spans="1:14" ht="14.45" customHeight="1" x14ac:dyDescent="0.2">
      <c r="A415" s="748" t="s">
        <v>573</v>
      </c>
      <c r="B415" s="749" t="s">
        <v>574</v>
      </c>
      <c r="C415" s="750" t="s">
        <v>598</v>
      </c>
      <c r="D415" s="751" t="s">
        <v>599</v>
      </c>
      <c r="E415" s="752">
        <v>50113001</v>
      </c>
      <c r="F415" s="751" t="s">
        <v>604</v>
      </c>
      <c r="G415" s="750" t="s">
        <v>605</v>
      </c>
      <c r="H415" s="750">
        <v>193105</v>
      </c>
      <c r="I415" s="750">
        <v>93105</v>
      </c>
      <c r="J415" s="750" t="s">
        <v>653</v>
      </c>
      <c r="K415" s="750" t="s">
        <v>937</v>
      </c>
      <c r="L415" s="753">
        <v>208.536</v>
      </c>
      <c r="M415" s="753">
        <v>35</v>
      </c>
      <c r="N415" s="754">
        <v>7298.76</v>
      </c>
    </row>
    <row r="416" spans="1:14" ht="14.45" customHeight="1" x14ac:dyDescent="0.2">
      <c r="A416" s="748" t="s">
        <v>573</v>
      </c>
      <c r="B416" s="749" t="s">
        <v>574</v>
      </c>
      <c r="C416" s="750" t="s">
        <v>598</v>
      </c>
      <c r="D416" s="751" t="s">
        <v>599</v>
      </c>
      <c r="E416" s="752">
        <v>50113001</v>
      </c>
      <c r="F416" s="751" t="s">
        <v>604</v>
      </c>
      <c r="G416" s="750" t="s">
        <v>605</v>
      </c>
      <c r="H416" s="750">
        <v>988310</v>
      </c>
      <c r="I416" s="750">
        <v>0</v>
      </c>
      <c r="J416" s="750" t="s">
        <v>1130</v>
      </c>
      <c r="K416" s="750" t="s">
        <v>575</v>
      </c>
      <c r="L416" s="753">
        <v>75.179999999999993</v>
      </c>
      <c r="M416" s="753">
        <v>17</v>
      </c>
      <c r="N416" s="754">
        <v>1278.06</v>
      </c>
    </row>
    <row r="417" spans="1:14" ht="14.45" customHeight="1" x14ac:dyDescent="0.2">
      <c r="A417" s="748" t="s">
        <v>573</v>
      </c>
      <c r="B417" s="749" t="s">
        <v>574</v>
      </c>
      <c r="C417" s="750" t="s">
        <v>598</v>
      </c>
      <c r="D417" s="751" t="s">
        <v>599</v>
      </c>
      <c r="E417" s="752">
        <v>50113001</v>
      </c>
      <c r="F417" s="751" t="s">
        <v>604</v>
      </c>
      <c r="G417" s="750" t="s">
        <v>614</v>
      </c>
      <c r="H417" s="750">
        <v>192034</v>
      </c>
      <c r="I417" s="750">
        <v>92034</v>
      </c>
      <c r="J417" s="750" t="s">
        <v>1131</v>
      </c>
      <c r="K417" s="750" t="s">
        <v>1132</v>
      </c>
      <c r="L417" s="753">
        <v>125.39</v>
      </c>
      <c r="M417" s="753">
        <v>1</v>
      </c>
      <c r="N417" s="754">
        <v>125.39</v>
      </c>
    </row>
    <row r="418" spans="1:14" ht="14.45" customHeight="1" x14ac:dyDescent="0.2">
      <c r="A418" s="748" t="s">
        <v>573</v>
      </c>
      <c r="B418" s="749" t="s">
        <v>574</v>
      </c>
      <c r="C418" s="750" t="s">
        <v>598</v>
      </c>
      <c r="D418" s="751" t="s">
        <v>599</v>
      </c>
      <c r="E418" s="752">
        <v>50113001</v>
      </c>
      <c r="F418" s="751" t="s">
        <v>604</v>
      </c>
      <c r="G418" s="750" t="s">
        <v>614</v>
      </c>
      <c r="H418" s="750">
        <v>144997</v>
      </c>
      <c r="I418" s="750">
        <v>44997</v>
      </c>
      <c r="J418" s="750" t="s">
        <v>655</v>
      </c>
      <c r="K418" s="750" t="s">
        <v>656</v>
      </c>
      <c r="L418" s="753">
        <v>237.26000000000002</v>
      </c>
      <c r="M418" s="753">
        <v>2</v>
      </c>
      <c r="N418" s="754">
        <v>474.52000000000004</v>
      </c>
    </row>
    <row r="419" spans="1:14" ht="14.45" customHeight="1" x14ac:dyDescent="0.2">
      <c r="A419" s="748" t="s">
        <v>573</v>
      </c>
      <c r="B419" s="749" t="s">
        <v>574</v>
      </c>
      <c r="C419" s="750" t="s">
        <v>598</v>
      </c>
      <c r="D419" s="751" t="s">
        <v>599</v>
      </c>
      <c r="E419" s="752">
        <v>50113001</v>
      </c>
      <c r="F419" s="751" t="s">
        <v>604</v>
      </c>
      <c r="G419" s="750" t="s">
        <v>614</v>
      </c>
      <c r="H419" s="750">
        <v>847134</v>
      </c>
      <c r="I419" s="750">
        <v>151050</v>
      </c>
      <c r="J419" s="750" t="s">
        <v>1133</v>
      </c>
      <c r="K419" s="750" t="s">
        <v>1134</v>
      </c>
      <c r="L419" s="753">
        <v>503.2060606060607</v>
      </c>
      <c r="M419" s="753">
        <v>33</v>
      </c>
      <c r="N419" s="754">
        <v>16605.800000000003</v>
      </c>
    </row>
    <row r="420" spans="1:14" ht="14.45" customHeight="1" x14ac:dyDescent="0.2">
      <c r="A420" s="748" t="s">
        <v>573</v>
      </c>
      <c r="B420" s="749" t="s">
        <v>574</v>
      </c>
      <c r="C420" s="750" t="s">
        <v>598</v>
      </c>
      <c r="D420" s="751" t="s">
        <v>599</v>
      </c>
      <c r="E420" s="752">
        <v>50113001</v>
      </c>
      <c r="F420" s="751" t="s">
        <v>604</v>
      </c>
      <c r="G420" s="750" t="s">
        <v>605</v>
      </c>
      <c r="H420" s="750">
        <v>149952</v>
      </c>
      <c r="I420" s="750">
        <v>49952</v>
      </c>
      <c r="J420" s="750" t="s">
        <v>1135</v>
      </c>
      <c r="K420" s="750" t="s">
        <v>1136</v>
      </c>
      <c r="L420" s="753">
        <v>74.72</v>
      </c>
      <c r="M420" s="753">
        <v>5</v>
      </c>
      <c r="N420" s="754">
        <v>373.6</v>
      </c>
    </row>
    <row r="421" spans="1:14" ht="14.45" customHeight="1" x14ac:dyDescent="0.2">
      <c r="A421" s="748" t="s">
        <v>573</v>
      </c>
      <c r="B421" s="749" t="s">
        <v>574</v>
      </c>
      <c r="C421" s="750" t="s">
        <v>598</v>
      </c>
      <c r="D421" s="751" t="s">
        <v>599</v>
      </c>
      <c r="E421" s="752">
        <v>50113001</v>
      </c>
      <c r="F421" s="751" t="s">
        <v>604</v>
      </c>
      <c r="G421" s="750" t="s">
        <v>605</v>
      </c>
      <c r="H421" s="750">
        <v>225549</v>
      </c>
      <c r="I421" s="750">
        <v>225549</v>
      </c>
      <c r="J421" s="750" t="s">
        <v>659</v>
      </c>
      <c r="K421" s="750" t="s">
        <v>1137</v>
      </c>
      <c r="L421" s="753">
        <v>830.39000000000021</v>
      </c>
      <c r="M421" s="753">
        <v>1</v>
      </c>
      <c r="N421" s="754">
        <v>830.39000000000021</v>
      </c>
    </row>
    <row r="422" spans="1:14" ht="14.45" customHeight="1" x14ac:dyDescent="0.2">
      <c r="A422" s="748" t="s">
        <v>573</v>
      </c>
      <c r="B422" s="749" t="s">
        <v>574</v>
      </c>
      <c r="C422" s="750" t="s">
        <v>598</v>
      </c>
      <c r="D422" s="751" t="s">
        <v>599</v>
      </c>
      <c r="E422" s="752">
        <v>50113001</v>
      </c>
      <c r="F422" s="751" t="s">
        <v>604</v>
      </c>
      <c r="G422" s="750" t="s">
        <v>605</v>
      </c>
      <c r="H422" s="750">
        <v>184090</v>
      </c>
      <c r="I422" s="750">
        <v>84090</v>
      </c>
      <c r="J422" s="750" t="s">
        <v>661</v>
      </c>
      <c r="K422" s="750" t="s">
        <v>662</v>
      </c>
      <c r="L422" s="753">
        <v>60.068985507246381</v>
      </c>
      <c r="M422" s="753">
        <v>69</v>
      </c>
      <c r="N422" s="754">
        <v>4144.76</v>
      </c>
    </row>
    <row r="423" spans="1:14" ht="14.45" customHeight="1" x14ac:dyDescent="0.2">
      <c r="A423" s="748" t="s">
        <v>573</v>
      </c>
      <c r="B423" s="749" t="s">
        <v>574</v>
      </c>
      <c r="C423" s="750" t="s">
        <v>598</v>
      </c>
      <c r="D423" s="751" t="s">
        <v>599</v>
      </c>
      <c r="E423" s="752">
        <v>50113001</v>
      </c>
      <c r="F423" s="751" t="s">
        <v>604</v>
      </c>
      <c r="G423" s="750" t="s">
        <v>605</v>
      </c>
      <c r="H423" s="750">
        <v>121698</v>
      </c>
      <c r="I423" s="750">
        <v>21698</v>
      </c>
      <c r="J423" s="750" t="s">
        <v>1138</v>
      </c>
      <c r="K423" s="750" t="s">
        <v>1139</v>
      </c>
      <c r="L423" s="753">
        <v>28.609999999999992</v>
      </c>
      <c r="M423" s="753">
        <v>2</v>
      </c>
      <c r="N423" s="754">
        <v>57.219999999999985</v>
      </c>
    </row>
    <row r="424" spans="1:14" ht="14.45" customHeight="1" x14ac:dyDescent="0.2">
      <c r="A424" s="748" t="s">
        <v>573</v>
      </c>
      <c r="B424" s="749" t="s">
        <v>574</v>
      </c>
      <c r="C424" s="750" t="s">
        <v>598</v>
      </c>
      <c r="D424" s="751" t="s">
        <v>599</v>
      </c>
      <c r="E424" s="752">
        <v>50113001</v>
      </c>
      <c r="F424" s="751" t="s">
        <v>604</v>
      </c>
      <c r="G424" s="750" t="s">
        <v>605</v>
      </c>
      <c r="H424" s="750">
        <v>501994</v>
      </c>
      <c r="I424" s="750">
        <v>0</v>
      </c>
      <c r="J424" s="750" t="s">
        <v>663</v>
      </c>
      <c r="K424" s="750" t="s">
        <v>664</v>
      </c>
      <c r="L424" s="753">
        <v>268.92986419753083</v>
      </c>
      <c r="M424" s="753">
        <v>18</v>
      </c>
      <c r="N424" s="754">
        <v>4840.7375555555554</v>
      </c>
    </row>
    <row r="425" spans="1:14" ht="14.45" customHeight="1" x14ac:dyDescent="0.2">
      <c r="A425" s="748" t="s">
        <v>573</v>
      </c>
      <c r="B425" s="749" t="s">
        <v>574</v>
      </c>
      <c r="C425" s="750" t="s">
        <v>598</v>
      </c>
      <c r="D425" s="751" t="s">
        <v>599</v>
      </c>
      <c r="E425" s="752">
        <v>50113001</v>
      </c>
      <c r="F425" s="751" t="s">
        <v>604</v>
      </c>
      <c r="G425" s="750" t="s">
        <v>575</v>
      </c>
      <c r="H425" s="750">
        <v>168655</v>
      </c>
      <c r="I425" s="750">
        <v>168655</v>
      </c>
      <c r="J425" s="750" t="s">
        <v>1140</v>
      </c>
      <c r="K425" s="750" t="s">
        <v>1141</v>
      </c>
      <c r="L425" s="753">
        <v>10409.717142857144</v>
      </c>
      <c r="M425" s="753">
        <v>7</v>
      </c>
      <c r="N425" s="754">
        <v>72868.02</v>
      </c>
    </row>
    <row r="426" spans="1:14" ht="14.45" customHeight="1" x14ac:dyDescent="0.2">
      <c r="A426" s="748" t="s">
        <v>573</v>
      </c>
      <c r="B426" s="749" t="s">
        <v>574</v>
      </c>
      <c r="C426" s="750" t="s">
        <v>598</v>
      </c>
      <c r="D426" s="751" t="s">
        <v>599</v>
      </c>
      <c r="E426" s="752">
        <v>50113001</v>
      </c>
      <c r="F426" s="751" t="s">
        <v>604</v>
      </c>
      <c r="G426" s="750" t="s">
        <v>605</v>
      </c>
      <c r="H426" s="750">
        <v>230420</v>
      </c>
      <c r="I426" s="750">
        <v>230420</v>
      </c>
      <c r="J426" s="750" t="s">
        <v>665</v>
      </c>
      <c r="K426" s="750" t="s">
        <v>666</v>
      </c>
      <c r="L426" s="753">
        <v>77.08</v>
      </c>
      <c r="M426" s="753">
        <v>1</v>
      </c>
      <c r="N426" s="754">
        <v>77.08</v>
      </c>
    </row>
    <row r="427" spans="1:14" ht="14.45" customHeight="1" x14ac:dyDescent="0.2">
      <c r="A427" s="748" t="s">
        <v>573</v>
      </c>
      <c r="B427" s="749" t="s">
        <v>574</v>
      </c>
      <c r="C427" s="750" t="s">
        <v>598</v>
      </c>
      <c r="D427" s="751" t="s">
        <v>599</v>
      </c>
      <c r="E427" s="752">
        <v>50113001</v>
      </c>
      <c r="F427" s="751" t="s">
        <v>604</v>
      </c>
      <c r="G427" s="750" t="s">
        <v>605</v>
      </c>
      <c r="H427" s="750">
        <v>189026</v>
      </c>
      <c r="I427" s="750">
        <v>89026</v>
      </c>
      <c r="J427" s="750" t="s">
        <v>667</v>
      </c>
      <c r="K427" s="750" t="s">
        <v>668</v>
      </c>
      <c r="L427" s="753">
        <v>87.34999999999998</v>
      </c>
      <c r="M427" s="753">
        <v>2</v>
      </c>
      <c r="N427" s="754">
        <v>174.69999999999996</v>
      </c>
    </row>
    <row r="428" spans="1:14" ht="14.45" customHeight="1" x14ac:dyDescent="0.2">
      <c r="A428" s="748" t="s">
        <v>573</v>
      </c>
      <c r="B428" s="749" t="s">
        <v>574</v>
      </c>
      <c r="C428" s="750" t="s">
        <v>598</v>
      </c>
      <c r="D428" s="751" t="s">
        <v>599</v>
      </c>
      <c r="E428" s="752">
        <v>50113001</v>
      </c>
      <c r="F428" s="751" t="s">
        <v>604</v>
      </c>
      <c r="G428" s="750" t="s">
        <v>605</v>
      </c>
      <c r="H428" s="750">
        <v>175632</v>
      </c>
      <c r="I428" s="750">
        <v>75632</v>
      </c>
      <c r="J428" s="750" t="s">
        <v>1142</v>
      </c>
      <c r="K428" s="750" t="s">
        <v>1143</v>
      </c>
      <c r="L428" s="753">
        <v>87.46</v>
      </c>
      <c r="M428" s="753">
        <v>5</v>
      </c>
      <c r="N428" s="754">
        <v>437.29999999999995</v>
      </c>
    </row>
    <row r="429" spans="1:14" ht="14.45" customHeight="1" x14ac:dyDescent="0.2">
      <c r="A429" s="748" t="s">
        <v>573</v>
      </c>
      <c r="B429" s="749" t="s">
        <v>574</v>
      </c>
      <c r="C429" s="750" t="s">
        <v>598</v>
      </c>
      <c r="D429" s="751" t="s">
        <v>599</v>
      </c>
      <c r="E429" s="752">
        <v>50113001</v>
      </c>
      <c r="F429" s="751" t="s">
        <v>604</v>
      </c>
      <c r="G429" s="750" t="s">
        <v>605</v>
      </c>
      <c r="H429" s="750">
        <v>846346</v>
      </c>
      <c r="I429" s="750">
        <v>119672</v>
      </c>
      <c r="J429" s="750" t="s">
        <v>1144</v>
      </c>
      <c r="K429" s="750" t="s">
        <v>1145</v>
      </c>
      <c r="L429" s="753">
        <v>123.41</v>
      </c>
      <c r="M429" s="753">
        <v>1</v>
      </c>
      <c r="N429" s="754">
        <v>123.41</v>
      </c>
    </row>
    <row r="430" spans="1:14" ht="14.45" customHeight="1" x14ac:dyDescent="0.2">
      <c r="A430" s="748" t="s">
        <v>573</v>
      </c>
      <c r="B430" s="749" t="s">
        <v>574</v>
      </c>
      <c r="C430" s="750" t="s">
        <v>598</v>
      </c>
      <c r="D430" s="751" t="s">
        <v>599</v>
      </c>
      <c r="E430" s="752">
        <v>50113001</v>
      </c>
      <c r="F430" s="751" t="s">
        <v>604</v>
      </c>
      <c r="G430" s="750" t="s">
        <v>605</v>
      </c>
      <c r="H430" s="750">
        <v>117011</v>
      </c>
      <c r="I430" s="750">
        <v>17011</v>
      </c>
      <c r="J430" s="750" t="s">
        <v>1146</v>
      </c>
      <c r="K430" s="750" t="s">
        <v>1147</v>
      </c>
      <c r="L430" s="753">
        <v>145.49999999999997</v>
      </c>
      <c r="M430" s="753">
        <v>6</v>
      </c>
      <c r="N430" s="754">
        <v>872.99999999999977</v>
      </c>
    </row>
    <row r="431" spans="1:14" ht="14.45" customHeight="1" x14ac:dyDescent="0.2">
      <c r="A431" s="748" t="s">
        <v>573</v>
      </c>
      <c r="B431" s="749" t="s">
        <v>574</v>
      </c>
      <c r="C431" s="750" t="s">
        <v>598</v>
      </c>
      <c r="D431" s="751" t="s">
        <v>599</v>
      </c>
      <c r="E431" s="752">
        <v>50113001</v>
      </c>
      <c r="F431" s="751" t="s">
        <v>604</v>
      </c>
      <c r="G431" s="750" t="s">
        <v>605</v>
      </c>
      <c r="H431" s="750">
        <v>183318</v>
      </c>
      <c r="I431" s="750">
        <v>83318</v>
      </c>
      <c r="J431" s="750" t="s">
        <v>1148</v>
      </c>
      <c r="K431" s="750" t="s">
        <v>1149</v>
      </c>
      <c r="L431" s="753">
        <v>31.81</v>
      </c>
      <c r="M431" s="753">
        <v>2</v>
      </c>
      <c r="N431" s="754">
        <v>63.62</v>
      </c>
    </row>
    <row r="432" spans="1:14" ht="14.45" customHeight="1" x14ac:dyDescent="0.2">
      <c r="A432" s="748" t="s">
        <v>573</v>
      </c>
      <c r="B432" s="749" t="s">
        <v>574</v>
      </c>
      <c r="C432" s="750" t="s">
        <v>598</v>
      </c>
      <c r="D432" s="751" t="s">
        <v>599</v>
      </c>
      <c r="E432" s="752">
        <v>50113001</v>
      </c>
      <c r="F432" s="751" t="s">
        <v>604</v>
      </c>
      <c r="G432" s="750" t="s">
        <v>605</v>
      </c>
      <c r="H432" s="750">
        <v>146475</v>
      </c>
      <c r="I432" s="750">
        <v>46475</v>
      </c>
      <c r="J432" s="750" t="s">
        <v>1150</v>
      </c>
      <c r="K432" s="750" t="s">
        <v>1151</v>
      </c>
      <c r="L432" s="753">
        <v>154.02918238993712</v>
      </c>
      <c r="M432" s="753">
        <v>318</v>
      </c>
      <c r="N432" s="754">
        <v>48981.280000000006</v>
      </c>
    </row>
    <row r="433" spans="1:14" ht="14.45" customHeight="1" x14ac:dyDescent="0.2">
      <c r="A433" s="748" t="s">
        <v>573</v>
      </c>
      <c r="B433" s="749" t="s">
        <v>574</v>
      </c>
      <c r="C433" s="750" t="s">
        <v>598</v>
      </c>
      <c r="D433" s="751" t="s">
        <v>599</v>
      </c>
      <c r="E433" s="752">
        <v>50113001</v>
      </c>
      <c r="F433" s="751" t="s">
        <v>604</v>
      </c>
      <c r="G433" s="750" t="s">
        <v>605</v>
      </c>
      <c r="H433" s="750">
        <v>108499</v>
      </c>
      <c r="I433" s="750">
        <v>8499</v>
      </c>
      <c r="J433" s="750" t="s">
        <v>669</v>
      </c>
      <c r="K433" s="750" t="s">
        <v>670</v>
      </c>
      <c r="L433" s="753">
        <v>111.52000000000002</v>
      </c>
      <c r="M433" s="753">
        <v>50</v>
      </c>
      <c r="N433" s="754">
        <v>5576.0000000000009</v>
      </c>
    </row>
    <row r="434" spans="1:14" ht="14.45" customHeight="1" x14ac:dyDescent="0.2">
      <c r="A434" s="748" t="s">
        <v>573</v>
      </c>
      <c r="B434" s="749" t="s">
        <v>574</v>
      </c>
      <c r="C434" s="750" t="s">
        <v>598</v>
      </c>
      <c r="D434" s="751" t="s">
        <v>599</v>
      </c>
      <c r="E434" s="752">
        <v>50113001</v>
      </c>
      <c r="F434" s="751" t="s">
        <v>604</v>
      </c>
      <c r="G434" s="750" t="s">
        <v>605</v>
      </c>
      <c r="H434" s="750">
        <v>231751</v>
      </c>
      <c r="I434" s="750">
        <v>231751</v>
      </c>
      <c r="J434" s="750" t="s">
        <v>669</v>
      </c>
      <c r="K434" s="750" t="s">
        <v>670</v>
      </c>
      <c r="L434" s="753">
        <v>111.473</v>
      </c>
      <c r="M434" s="753">
        <v>100</v>
      </c>
      <c r="N434" s="754">
        <v>11147.3</v>
      </c>
    </row>
    <row r="435" spans="1:14" ht="14.45" customHeight="1" x14ac:dyDescent="0.2">
      <c r="A435" s="748" t="s">
        <v>573</v>
      </c>
      <c r="B435" s="749" t="s">
        <v>574</v>
      </c>
      <c r="C435" s="750" t="s">
        <v>598</v>
      </c>
      <c r="D435" s="751" t="s">
        <v>599</v>
      </c>
      <c r="E435" s="752">
        <v>50113001</v>
      </c>
      <c r="F435" s="751" t="s">
        <v>604</v>
      </c>
      <c r="G435" s="750" t="s">
        <v>605</v>
      </c>
      <c r="H435" s="750">
        <v>104071</v>
      </c>
      <c r="I435" s="750">
        <v>4071</v>
      </c>
      <c r="J435" s="750" t="s">
        <v>671</v>
      </c>
      <c r="K435" s="750" t="s">
        <v>672</v>
      </c>
      <c r="L435" s="753">
        <v>224.18000000000004</v>
      </c>
      <c r="M435" s="753">
        <v>1</v>
      </c>
      <c r="N435" s="754">
        <v>224.18000000000004</v>
      </c>
    </row>
    <row r="436" spans="1:14" ht="14.45" customHeight="1" x14ac:dyDescent="0.2">
      <c r="A436" s="748" t="s">
        <v>573</v>
      </c>
      <c r="B436" s="749" t="s">
        <v>574</v>
      </c>
      <c r="C436" s="750" t="s">
        <v>598</v>
      </c>
      <c r="D436" s="751" t="s">
        <v>599</v>
      </c>
      <c r="E436" s="752">
        <v>50113001</v>
      </c>
      <c r="F436" s="751" t="s">
        <v>604</v>
      </c>
      <c r="G436" s="750" t="s">
        <v>605</v>
      </c>
      <c r="H436" s="750">
        <v>158425</v>
      </c>
      <c r="I436" s="750">
        <v>58425</v>
      </c>
      <c r="J436" s="750" t="s">
        <v>676</v>
      </c>
      <c r="K436" s="750" t="s">
        <v>677</v>
      </c>
      <c r="L436" s="753">
        <v>82.37</v>
      </c>
      <c r="M436" s="753">
        <v>4</v>
      </c>
      <c r="N436" s="754">
        <v>329.48</v>
      </c>
    </row>
    <row r="437" spans="1:14" ht="14.45" customHeight="1" x14ac:dyDescent="0.2">
      <c r="A437" s="748" t="s">
        <v>573</v>
      </c>
      <c r="B437" s="749" t="s">
        <v>574</v>
      </c>
      <c r="C437" s="750" t="s">
        <v>598</v>
      </c>
      <c r="D437" s="751" t="s">
        <v>599</v>
      </c>
      <c r="E437" s="752">
        <v>50113001</v>
      </c>
      <c r="F437" s="751" t="s">
        <v>604</v>
      </c>
      <c r="G437" s="750" t="s">
        <v>605</v>
      </c>
      <c r="H437" s="750">
        <v>179333</v>
      </c>
      <c r="I437" s="750">
        <v>179333</v>
      </c>
      <c r="J437" s="750" t="s">
        <v>1152</v>
      </c>
      <c r="K437" s="750" t="s">
        <v>1153</v>
      </c>
      <c r="L437" s="753">
        <v>226.88000000000002</v>
      </c>
      <c r="M437" s="753">
        <v>2</v>
      </c>
      <c r="N437" s="754">
        <v>453.76000000000005</v>
      </c>
    </row>
    <row r="438" spans="1:14" ht="14.45" customHeight="1" x14ac:dyDescent="0.2">
      <c r="A438" s="748" t="s">
        <v>573</v>
      </c>
      <c r="B438" s="749" t="s">
        <v>574</v>
      </c>
      <c r="C438" s="750" t="s">
        <v>598</v>
      </c>
      <c r="D438" s="751" t="s">
        <v>599</v>
      </c>
      <c r="E438" s="752">
        <v>50113001</v>
      </c>
      <c r="F438" s="751" t="s">
        <v>604</v>
      </c>
      <c r="G438" s="750" t="s">
        <v>605</v>
      </c>
      <c r="H438" s="750">
        <v>185656</v>
      </c>
      <c r="I438" s="750">
        <v>85656</v>
      </c>
      <c r="J438" s="750" t="s">
        <v>680</v>
      </c>
      <c r="K438" s="750" t="s">
        <v>681</v>
      </c>
      <c r="L438" s="753">
        <v>69.219999999999985</v>
      </c>
      <c r="M438" s="753">
        <v>1</v>
      </c>
      <c r="N438" s="754">
        <v>69.219999999999985</v>
      </c>
    </row>
    <row r="439" spans="1:14" ht="14.45" customHeight="1" x14ac:dyDescent="0.2">
      <c r="A439" s="748" t="s">
        <v>573</v>
      </c>
      <c r="B439" s="749" t="s">
        <v>574</v>
      </c>
      <c r="C439" s="750" t="s">
        <v>598</v>
      </c>
      <c r="D439" s="751" t="s">
        <v>599</v>
      </c>
      <c r="E439" s="752">
        <v>50113001</v>
      </c>
      <c r="F439" s="751" t="s">
        <v>604</v>
      </c>
      <c r="G439" s="750" t="s">
        <v>605</v>
      </c>
      <c r="H439" s="750">
        <v>169740</v>
      </c>
      <c r="I439" s="750">
        <v>169740</v>
      </c>
      <c r="J439" s="750" t="s">
        <v>1154</v>
      </c>
      <c r="K439" s="750" t="s">
        <v>1155</v>
      </c>
      <c r="L439" s="753">
        <v>200.15999999999994</v>
      </c>
      <c r="M439" s="753">
        <v>1</v>
      </c>
      <c r="N439" s="754">
        <v>200.15999999999994</v>
      </c>
    </row>
    <row r="440" spans="1:14" ht="14.45" customHeight="1" x14ac:dyDescent="0.2">
      <c r="A440" s="748" t="s">
        <v>573</v>
      </c>
      <c r="B440" s="749" t="s">
        <v>574</v>
      </c>
      <c r="C440" s="750" t="s">
        <v>598</v>
      </c>
      <c r="D440" s="751" t="s">
        <v>599</v>
      </c>
      <c r="E440" s="752">
        <v>50113001</v>
      </c>
      <c r="F440" s="751" t="s">
        <v>604</v>
      </c>
      <c r="G440" s="750" t="s">
        <v>605</v>
      </c>
      <c r="H440" s="750">
        <v>226523</v>
      </c>
      <c r="I440" s="750">
        <v>226523</v>
      </c>
      <c r="J440" s="750" t="s">
        <v>682</v>
      </c>
      <c r="K440" s="750" t="s">
        <v>943</v>
      </c>
      <c r="L440" s="753">
        <v>52.086666666666666</v>
      </c>
      <c r="M440" s="753">
        <v>12</v>
      </c>
      <c r="N440" s="754">
        <v>625.04</v>
      </c>
    </row>
    <row r="441" spans="1:14" ht="14.45" customHeight="1" x14ac:dyDescent="0.2">
      <c r="A441" s="748" t="s">
        <v>573</v>
      </c>
      <c r="B441" s="749" t="s">
        <v>574</v>
      </c>
      <c r="C441" s="750" t="s">
        <v>598</v>
      </c>
      <c r="D441" s="751" t="s">
        <v>599</v>
      </c>
      <c r="E441" s="752">
        <v>50113001</v>
      </c>
      <c r="F441" s="751" t="s">
        <v>604</v>
      </c>
      <c r="G441" s="750" t="s">
        <v>605</v>
      </c>
      <c r="H441" s="750">
        <v>23987</v>
      </c>
      <c r="I441" s="750">
        <v>23987</v>
      </c>
      <c r="J441" s="750" t="s">
        <v>685</v>
      </c>
      <c r="K441" s="750" t="s">
        <v>686</v>
      </c>
      <c r="L441" s="753">
        <v>167.41999897232893</v>
      </c>
      <c r="M441" s="753">
        <v>16</v>
      </c>
      <c r="N441" s="754">
        <v>2678.7199835572628</v>
      </c>
    </row>
    <row r="442" spans="1:14" ht="14.45" customHeight="1" x14ac:dyDescent="0.2">
      <c r="A442" s="748" t="s">
        <v>573</v>
      </c>
      <c r="B442" s="749" t="s">
        <v>574</v>
      </c>
      <c r="C442" s="750" t="s">
        <v>598</v>
      </c>
      <c r="D442" s="751" t="s">
        <v>599</v>
      </c>
      <c r="E442" s="752">
        <v>50113001</v>
      </c>
      <c r="F442" s="751" t="s">
        <v>604</v>
      </c>
      <c r="G442" s="750" t="s">
        <v>605</v>
      </c>
      <c r="H442" s="750">
        <v>500088</v>
      </c>
      <c r="I442" s="750">
        <v>0</v>
      </c>
      <c r="J442" s="750" t="s">
        <v>1156</v>
      </c>
      <c r="K442" s="750" t="s">
        <v>575</v>
      </c>
      <c r="L442" s="753">
        <v>236.59</v>
      </c>
      <c r="M442" s="753">
        <v>1</v>
      </c>
      <c r="N442" s="754">
        <v>236.59</v>
      </c>
    </row>
    <row r="443" spans="1:14" ht="14.45" customHeight="1" x14ac:dyDescent="0.2">
      <c r="A443" s="748" t="s">
        <v>573</v>
      </c>
      <c r="B443" s="749" t="s">
        <v>574</v>
      </c>
      <c r="C443" s="750" t="s">
        <v>598</v>
      </c>
      <c r="D443" s="751" t="s">
        <v>599</v>
      </c>
      <c r="E443" s="752">
        <v>50113001</v>
      </c>
      <c r="F443" s="751" t="s">
        <v>604</v>
      </c>
      <c r="G443" s="750" t="s">
        <v>605</v>
      </c>
      <c r="H443" s="750">
        <v>183272</v>
      </c>
      <c r="I443" s="750">
        <v>215478</v>
      </c>
      <c r="J443" s="750" t="s">
        <v>1157</v>
      </c>
      <c r="K443" s="750" t="s">
        <v>1158</v>
      </c>
      <c r="L443" s="753">
        <v>319.96999999999997</v>
      </c>
      <c r="M443" s="753">
        <v>1</v>
      </c>
      <c r="N443" s="754">
        <v>319.96999999999997</v>
      </c>
    </row>
    <row r="444" spans="1:14" ht="14.45" customHeight="1" x14ac:dyDescent="0.2">
      <c r="A444" s="748" t="s">
        <v>573</v>
      </c>
      <c r="B444" s="749" t="s">
        <v>574</v>
      </c>
      <c r="C444" s="750" t="s">
        <v>598</v>
      </c>
      <c r="D444" s="751" t="s">
        <v>599</v>
      </c>
      <c r="E444" s="752">
        <v>50113001</v>
      </c>
      <c r="F444" s="751" t="s">
        <v>604</v>
      </c>
      <c r="G444" s="750" t="s">
        <v>605</v>
      </c>
      <c r="H444" s="750">
        <v>215474</v>
      </c>
      <c r="I444" s="750">
        <v>215474</v>
      </c>
      <c r="J444" s="750" t="s">
        <v>1159</v>
      </c>
      <c r="K444" s="750" t="s">
        <v>1160</v>
      </c>
      <c r="L444" s="753">
        <v>531.90442307692308</v>
      </c>
      <c r="M444" s="753">
        <v>52</v>
      </c>
      <c r="N444" s="754">
        <v>27659.030000000002</v>
      </c>
    </row>
    <row r="445" spans="1:14" ht="14.45" customHeight="1" x14ac:dyDescent="0.2">
      <c r="A445" s="748" t="s">
        <v>573</v>
      </c>
      <c r="B445" s="749" t="s">
        <v>574</v>
      </c>
      <c r="C445" s="750" t="s">
        <v>598</v>
      </c>
      <c r="D445" s="751" t="s">
        <v>599</v>
      </c>
      <c r="E445" s="752">
        <v>50113001</v>
      </c>
      <c r="F445" s="751" t="s">
        <v>604</v>
      </c>
      <c r="G445" s="750" t="s">
        <v>605</v>
      </c>
      <c r="H445" s="750">
        <v>217078</v>
      </c>
      <c r="I445" s="750">
        <v>217078</v>
      </c>
      <c r="J445" s="750" t="s">
        <v>1161</v>
      </c>
      <c r="K445" s="750" t="s">
        <v>1162</v>
      </c>
      <c r="L445" s="753">
        <v>161.70833333333334</v>
      </c>
      <c r="M445" s="753">
        <v>12</v>
      </c>
      <c r="N445" s="754">
        <v>1940.5</v>
      </c>
    </row>
    <row r="446" spans="1:14" ht="14.45" customHeight="1" x14ac:dyDescent="0.2">
      <c r="A446" s="748" t="s">
        <v>573</v>
      </c>
      <c r="B446" s="749" t="s">
        <v>574</v>
      </c>
      <c r="C446" s="750" t="s">
        <v>598</v>
      </c>
      <c r="D446" s="751" t="s">
        <v>599</v>
      </c>
      <c r="E446" s="752">
        <v>50113001</v>
      </c>
      <c r="F446" s="751" t="s">
        <v>604</v>
      </c>
      <c r="G446" s="750" t="s">
        <v>605</v>
      </c>
      <c r="H446" s="750">
        <v>217079</v>
      </c>
      <c r="I446" s="750">
        <v>217079</v>
      </c>
      <c r="J446" s="750" t="s">
        <v>1163</v>
      </c>
      <c r="K446" s="750" t="s">
        <v>1162</v>
      </c>
      <c r="L446" s="753">
        <v>161.69684210526316</v>
      </c>
      <c r="M446" s="753">
        <v>19</v>
      </c>
      <c r="N446" s="754">
        <v>3072.24</v>
      </c>
    </row>
    <row r="447" spans="1:14" ht="14.45" customHeight="1" x14ac:dyDescent="0.2">
      <c r="A447" s="748" t="s">
        <v>573</v>
      </c>
      <c r="B447" s="749" t="s">
        <v>574</v>
      </c>
      <c r="C447" s="750" t="s">
        <v>598</v>
      </c>
      <c r="D447" s="751" t="s">
        <v>599</v>
      </c>
      <c r="E447" s="752">
        <v>50113001</v>
      </c>
      <c r="F447" s="751" t="s">
        <v>604</v>
      </c>
      <c r="G447" s="750" t="s">
        <v>605</v>
      </c>
      <c r="H447" s="750">
        <v>187076</v>
      </c>
      <c r="I447" s="750">
        <v>87076</v>
      </c>
      <c r="J447" s="750" t="s">
        <v>696</v>
      </c>
      <c r="K447" s="750" t="s">
        <v>697</v>
      </c>
      <c r="L447" s="753">
        <v>133.51000000000002</v>
      </c>
      <c r="M447" s="753">
        <v>2</v>
      </c>
      <c r="N447" s="754">
        <v>267.02000000000004</v>
      </c>
    </row>
    <row r="448" spans="1:14" ht="14.45" customHeight="1" x14ac:dyDescent="0.2">
      <c r="A448" s="748" t="s">
        <v>573</v>
      </c>
      <c r="B448" s="749" t="s">
        <v>574</v>
      </c>
      <c r="C448" s="750" t="s">
        <v>598</v>
      </c>
      <c r="D448" s="751" t="s">
        <v>599</v>
      </c>
      <c r="E448" s="752">
        <v>50113001</v>
      </c>
      <c r="F448" s="751" t="s">
        <v>604</v>
      </c>
      <c r="G448" s="750" t="s">
        <v>605</v>
      </c>
      <c r="H448" s="750">
        <v>846413</v>
      </c>
      <c r="I448" s="750">
        <v>57585</v>
      </c>
      <c r="J448" s="750" t="s">
        <v>700</v>
      </c>
      <c r="K448" s="750" t="s">
        <v>701</v>
      </c>
      <c r="L448" s="753">
        <v>133.28</v>
      </c>
      <c r="M448" s="753">
        <v>2</v>
      </c>
      <c r="N448" s="754">
        <v>266.56</v>
      </c>
    </row>
    <row r="449" spans="1:14" ht="14.45" customHeight="1" x14ac:dyDescent="0.2">
      <c r="A449" s="748" t="s">
        <v>573</v>
      </c>
      <c r="B449" s="749" t="s">
        <v>574</v>
      </c>
      <c r="C449" s="750" t="s">
        <v>598</v>
      </c>
      <c r="D449" s="751" t="s">
        <v>599</v>
      </c>
      <c r="E449" s="752">
        <v>50113001</v>
      </c>
      <c r="F449" s="751" t="s">
        <v>604</v>
      </c>
      <c r="G449" s="750" t="s">
        <v>605</v>
      </c>
      <c r="H449" s="750">
        <v>129740</v>
      </c>
      <c r="I449" s="750">
        <v>29740</v>
      </c>
      <c r="J449" s="750" t="s">
        <v>1164</v>
      </c>
      <c r="K449" s="750" t="s">
        <v>938</v>
      </c>
      <c r="L449" s="753">
        <v>707.28999999999985</v>
      </c>
      <c r="M449" s="753">
        <v>1</v>
      </c>
      <c r="N449" s="754">
        <v>707.28999999999985</v>
      </c>
    </row>
    <row r="450" spans="1:14" ht="14.45" customHeight="1" x14ac:dyDescent="0.2">
      <c r="A450" s="748" t="s">
        <v>573</v>
      </c>
      <c r="B450" s="749" t="s">
        <v>574</v>
      </c>
      <c r="C450" s="750" t="s">
        <v>598</v>
      </c>
      <c r="D450" s="751" t="s">
        <v>599</v>
      </c>
      <c r="E450" s="752">
        <v>50113001</v>
      </c>
      <c r="F450" s="751" t="s">
        <v>604</v>
      </c>
      <c r="G450" s="750" t="s">
        <v>614</v>
      </c>
      <c r="H450" s="750">
        <v>146694</v>
      </c>
      <c r="I450" s="750">
        <v>46694</v>
      </c>
      <c r="J450" s="750" t="s">
        <v>1165</v>
      </c>
      <c r="K450" s="750" t="s">
        <v>1166</v>
      </c>
      <c r="L450" s="753">
        <v>101.17</v>
      </c>
      <c r="M450" s="753">
        <v>1</v>
      </c>
      <c r="N450" s="754">
        <v>101.17</v>
      </c>
    </row>
    <row r="451" spans="1:14" ht="14.45" customHeight="1" x14ac:dyDescent="0.2">
      <c r="A451" s="748" t="s">
        <v>573</v>
      </c>
      <c r="B451" s="749" t="s">
        <v>574</v>
      </c>
      <c r="C451" s="750" t="s">
        <v>598</v>
      </c>
      <c r="D451" s="751" t="s">
        <v>599</v>
      </c>
      <c r="E451" s="752">
        <v>50113001</v>
      </c>
      <c r="F451" s="751" t="s">
        <v>604</v>
      </c>
      <c r="G451" s="750" t="s">
        <v>614</v>
      </c>
      <c r="H451" s="750">
        <v>169189</v>
      </c>
      <c r="I451" s="750">
        <v>69189</v>
      </c>
      <c r="J451" s="750" t="s">
        <v>947</v>
      </c>
      <c r="K451" s="750" t="s">
        <v>948</v>
      </c>
      <c r="L451" s="753">
        <v>61.110000000000014</v>
      </c>
      <c r="M451" s="753">
        <v>2</v>
      </c>
      <c r="N451" s="754">
        <v>122.22000000000003</v>
      </c>
    </row>
    <row r="452" spans="1:14" ht="14.45" customHeight="1" x14ac:dyDescent="0.2">
      <c r="A452" s="748" t="s">
        <v>573</v>
      </c>
      <c r="B452" s="749" t="s">
        <v>574</v>
      </c>
      <c r="C452" s="750" t="s">
        <v>598</v>
      </c>
      <c r="D452" s="751" t="s">
        <v>599</v>
      </c>
      <c r="E452" s="752">
        <v>50113001</v>
      </c>
      <c r="F452" s="751" t="s">
        <v>604</v>
      </c>
      <c r="G452" s="750" t="s">
        <v>605</v>
      </c>
      <c r="H452" s="750">
        <v>149990</v>
      </c>
      <c r="I452" s="750">
        <v>49990</v>
      </c>
      <c r="J452" s="750" t="s">
        <v>1167</v>
      </c>
      <c r="K452" s="750" t="s">
        <v>1168</v>
      </c>
      <c r="L452" s="753">
        <v>121.77000000000001</v>
      </c>
      <c r="M452" s="753">
        <v>2</v>
      </c>
      <c r="N452" s="754">
        <v>243.54000000000002</v>
      </c>
    </row>
    <row r="453" spans="1:14" ht="14.45" customHeight="1" x14ac:dyDescent="0.2">
      <c r="A453" s="748" t="s">
        <v>573</v>
      </c>
      <c r="B453" s="749" t="s">
        <v>574</v>
      </c>
      <c r="C453" s="750" t="s">
        <v>598</v>
      </c>
      <c r="D453" s="751" t="s">
        <v>599</v>
      </c>
      <c r="E453" s="752">
        <v>50113001</v>
      </c>
      <c r="F453" s="751" t="s">
        <v>604</v>
      </c>
      <c r="G453" s="750" t="s">
        <v>605</v>
      </c>
      <c r="H453" s="750">
        <v>214596</v>
      </c>
      <c r="I453" s="750">
        <v>214596</v>
      </c>
      <c r="J453" s="750" t="s">
        <v>703</v>
      </c>
      <c r="K453" s="750" t="s">
        <v>704</v>
      </c>
      <c r="L453" s="753">
        <v>84.06</v>
      </c>
      <c r="M453" s="753">
        <v>4</v>
      </c>
      <c r="N453" s="754">
        <v>336.24</v>
      </c>
    </row>
    <row r="454" spans="1:14" ht="14.45" customHeight="1" x14ac:dyDescent="0.2">
      <c r="A454" s="748" t="s">
        <v>573</v>
      </c>
      <c r="B454" s="749" t="s">
        <v>574</v>
      </c>
      <c r="C454" s="750" t="s">
        <v>598</v>
      </c>
      <c r="D454" s="751" t="s">
        <v>599</v>
      </c>
      <c r="E454" s="752">
        <v>50113001</v>
      </c>
      <c r="F454" s="751" t="s">
        <v>604</v>
      </c>
      <c r="G454" s="750" t="s">
        <v>605</v>
      </c>
      <c r="H454" s="750">
        <v>152334</v>
      </c>
      <c r="I454" s="750">
        <v>52334</v>
      </c>
      <c r="J454" s="750" t="s">
        <v>705</v>
      </c>
      <c r="K454" s="750" t="s">
        <v>706</v>
      </c>
      <c r="L454" s="753">
        <v>196.91374999999999</v>
      </c>
      <c r="M454" s="753">
        <v>16</v>
      </c>
      <c r="N454" s="754">
        <v>3150.62</v>
      </c>
    </row>
    <row r="455" spans="1:14" ht="14.45" customHeight="1" x14ac:dyDescent="0.2">
      <c r="A455" s="748" t="s">
        <v>573</v>
      </c>
      <c r="B455" s="749" t="s">
        <v>574</v>
      </c>
      <c r="C455" s="750" t="s">
        <v>598</v>
      </c>
      <c r="D455" s="751" t="s">
        <v>599</v>
      </c>
      <c r="E455" s="752">
        <v>50113001</v>
      </c>
      <c r="F455" s="751" t="s">
        <v>604</v>
      </c>
      <c r="G455" s="750" t="s">
        <v>605</v>
      </c>
      <c r="H455" s="750">
        <v>136552</v>
      </c>
      <c r="I455" s="750">
        <v>136552</v>
      </c>
      <c r="J455" s="750" t="s">
        <v>1169</v>
      </c>
      <c r="K455" s="750" t="s">
        <v>1170</v>
      </c>
      <c r="L455" s="753">
        <v>314.13</v>
      </c>
      <c r="M455" s="753">
        <v>1</v>
      </c>
      <c r="N455" s="754">
        <v>314.13</v>
      </c>
    </row>
    <row r="456" spans="1:14" ht="14.45" customHeight="1" x14ac:dyDescent="0.2">
      <c r="A456" s="748" t="s">
        <v>573</v>
      </c>
      <c r="B456" s="749" t="s">
        <v>574</v>
      </c>
      <c r="C456" s="750" t="s">
        <v>598</v>
      </c>
      <c r="D456" s="751" t="s">
        <v>599</v>
      </c>
      <c r="E456" s="752">
        <v>50113001</v>
      </c>
      <c r="F456" s="751" t="s">
        <v>604</v>
      </c>
      <c r="G456" s="750" t="s">
        <v>614</v>
      </c>
      <c r="H456" s="750">
        <v>213477</v>
      </c>
      <c r="I456" s="750">
        <v>213477</v>
      </c>
      <c r="J456" s="750" t="s">
        <v>709</v>
      </c>
      <c r="K456" s="750" t="s">
        <v>710</v>
      </c>
      <c r="L456" s="753">
        <v>3300</v>
      </c>
      <c r="M456" s="753">
        <v>6</v>
      </c>
      <c r="N456" s="754">
        <v>19800</v>
      </c>
    </row>
    <row r="457" spans="1:14" ht="14.45" customHeight="1" x14ac:dyDescent="0.2">
      <c r="A457" s="748" t="s">
        <v>573</v>
      </c>
      <c r="B457" s="749" t="s">
        <v>574</v>
      </c>
      <c r="C457" s="750" t="s">
        <v>598</v>
      </c>
      <c r="D457" s="751" t="s">
        <v>599</v>
      </c>
      <c r="E457" s="752">
        <v>50113001</v>
      </c>
      <c r="F457" s="751" t="s">
        <v>604</v>
      </c>
      <c r="G457" s="750" t="s">
        <v>614</v>
      </c>
      <c r="H457" s="750">
        <v>156804</v>
      </c>
      <c r="I457" s="750">
        <v>56804</v>
      </c>
      <c r="J457" s="750" t="s">
        <v>951</v>
      </c>
      <c r="K457" s="750" t="s">
        <v>952</v>
      </c>
      <c r="L457" s="753">
        <v>31.65</v>
      </c>
      <c r="M457" s="753">
        <v>2</v>
      </c>
      <c r="N457" s="754">
        <v>63.3</v>
      </c>
    </row>
    <row r="458" spans="1:14" ht="14.45" customHeight="1" x14ac:dyDescent="0.2">
      <c r="A458" s="748" t="s">
        <v>573</v>
      </c>
      <c r="B458" s="749" t="s">
        <v>574</v>
      </c>
      <c r="C458" s="750" t="s">
        <v>598</v>
      </c>
      <c r="D458" s="751" t="s">
        <v>599</v>
      </c>
      <c r="E458" s="752">
        <v>50113001</v>
      </c>
      <c r="F458" s="751" t="s">
        <v>604</v>
      </c>
      <c r="G458" s="750" t="s">
        <v>614</v>
      </c>
      <c r="H458" s="750">
        <v>156805</v>
      </c>
      <c r="I458" s="750">
        <v>56805</v>
      </c>
      <c r="J458" s="750" t="s">
        <v>951</v>
      </c>
      <c r="K458" s="750" t="s">
        <v>1171</v>
      </c>
      <c r="L458" s="753">
        <v>58.710000000000015</v>
      </c>
      <c r="M458" s="753">
        <v>1</v>
      </c>
      <c r="N458" s="754">
        <v>58.710000000000015</v>
      </c>
    </row>
    <row r="459" spans="1:14" ht="14.45" customHeight="1" x14ac:dyDescent="0.2">
      <c r="A459" s="748" t="s">
        <v>573</v>
      </c>
      <c r="B459" s="749" t="s">
        <v>574</v>
      </c>
      <c r="C459" s="750" t="s">
        <v>598</v>
      </c>
      <c r="D459" s="751" t="s">
        <v>599</v>
      </c>
      <c r="E459" s="752">
        <v>50113001</v>
      </c>
      <c r="F459" s="751" t="s">
        <v>604</v>
      </c>
      <c r="G459" s="750" t="s">
        <v>614</v>
      </c>
      <c r="H459" s="750">
        <v>214036</v>
      </c>
      <c r="I459" s="750">
        <v>214036</v>
      </c>
      <c r="J459" s="750" t="s">
        <v>1172</v>
      </c>
      <c r="K459" s="750" t="s">
        <v>1173</v>
      </c>
      <c r="L459" s="753">
        <v>40.37285714285715</v>
      </c>
      <c r="M459" s="753">
        <v>35</v>
      </c>
      <c r="N459" s="754">
        <v>1413.0500000000002</v>
      </c>
    </row>
    <row r="460" spans="1:14" ht="14.45" customHeight="1" x14ac:dyDescent="0.2">
      <c r="A460" s="748" t="s">
        <v>573</v>
      </c>
      <c r="B460" s="749" t="s">
        <v>574</v>
      </c>
      <c r="C460" s="750" t="s">
        <v>598</v>
      </c>
      <c r="D460" s="751" t="s">
        <v>599</v>
      </c>
      <c r="E460" s="752">
        <v>50113001</v>
      </c>
      <c r="F460" s="751" t="s">
        <v>604</v>
      </c>
      <c r="G460" s="750" t="s">
        <v>605</v>
      </c>
      <c r="H460" s="750">
        <v>199333</v>
      </c>
      <c r="I460" s="750">
        <v>99333</v>
      </c>
      <c r="J460" s="750" t="s">
        <v>1174</v>
      </c>
      <c r="K460" s="750" t="s">
        <v>1175</v>
      </c>
      <c r="L460" s="753">
        <v>246.91133333333335</v>
      </c>
      <c r="M460" s="753">
        <v>15</v>
      </c>
      <c r="N460" s="754">
        <v>3703.67</v>
      </c>
    </row>
    <row r="461" spans="1:14" ht="14.45" customHeight="1" x14ac:dyDescent="0.2">
      <c r="A461" s="748" t="s">
        <v>573</v>
      </c>
      <c r="B461" s="749" t="s">
        <v>574</v>
      </c>
      <c r="C461" s="750" t="s">
        <v>598</v>
      </c>
      <c r="D461" s="751" t="s">
        <v>599</v>
      </c>
      <c r="E461" s="752">
        <v>50113001</v>
      </c>
      <c r="F461" s="751" t="s">
        <v>604</v>
      </c>
      <c r="G461" s="750" t="s">
        <v>605</v>
      </c>
      <c r="H461" s="750">
        <v>111243</v>
      </c>
      <c r="I461" s="750">
        <v>11243</v>
      </c>
      <c r="J461" s="750" t="s">
        <v>1176</v>
      </c>
      <c r="K461" s="750" t="s">
        <v>1177</v>
      </c>
      <c r="L461" s="753">
        <v>246.7</v>
      </c>
      <c r="M461" s="753">
        <v>1</v>
      </c>
      <c r="N461" s="754">
        <v>246.7</v>
      </c>
    </row>
    <row r="462" spans="1:14" ht="14.45" customHeight="1" x14ac:dyDescent="0.2">
      <c r="A462" s="748" t="s">
        <v>573</v>
      </c>
      <c r="B462" s="749" t="s">
        <v>574</v>
      </c>
      <c r="C462" s="750" t="s">
        <v>598</v>
      </c>
      <c r="D462" s="751" t="s">
        <v>599</v>
      </c>
      <c r="E462" s="752">
        <v>50113001</v>
      </c>
      <c r="F462" s="751" t="s">
        <v>604</v>
      </c>
      <c r="G462" s="750" t="s">
        <v>605</v>
      </c>
      <c r="H462" s="750">
        <v>31915</v>
      </c>
      <c r="I462" s="750">
        <v>31915</v>
      </c>
      <c r="J462" s="750" t="s">
        <v>713</v>
      </c>
      <c r="K462" s="750" t="s">
        <v>714</v>
      </c>
      <c r="L462" s="753">
        <v>173.69000000000005</v>
      </c>
      <c r="M462" s="753">
        <v>74</v>
      </c>
      <c r="N462" s="754">
        <v>12853.060000000003</v>
      </c>
    </row>
    <row r="463" spans="1:14" ht="14.45" customHeight="1" x14ac:dyDescent="0.2">
      <c r="A463" s="748" t="s">
        <v>573</v>
      </c>
      <c r="B463" s="749" t="s">
        <v>574</v>
      </c>
      <c r="C463" s="750" t="s">
        <v>598</v>
      </c>
      <c r="D463" s="751" t="s">
        <v>599</v>
      </c>
      <c r="E463" s="752">
        <v>50113001</v>
      </c>
      <c r="F463" s="751" t="s">
        <v>604</v>
      </c>
      <c r="G463" s="750" t="s">
        <v>605</v>
      </c>
      <c r="H463" s="750">
        <v>47256</v>
      </c>
      <c r="I463" s="750">
        <v>47256</v>
      </c>
      <c r="J463" s="750" t="s">
        <v>715</v>
      </c>
      <c r="K463" s="750" t="s">
        <v>1178</v>
      </c>
      <c r="L463" s="753">
        <v>222.19999999999996</v>
      </c>
      <c r="M463" s="753">
        <v>4</v>
      </c>
      <c r="N463" s="754">
        <v>888.79999999999984</v>
      </c>
    </row>
    <row r="464" spans="1:14" ht="14.45" customHeight="1" x14ac:dyDescent="0.2">
      <c r="A464" s="748" t="s">
        <v>573</v>
      </c>
      <c r="B464" s="749" t="s">
        <v>574</v>
      </c>
      <c r="C464" s="750" t="s">
        <v>598</v>
      </c>
      <c r="D464" s="751" t="s">
        <v>599</v>
      </c>
      <c r="E464" s="752">
        <v>50113001</v>
      </c>
      <c r="F464" s="751" t="s">
        <v>604</v>
      </c>
      <c r="G464" s="750" t="s">
        <v>605</v>
      </c>
      <c r="H464" s="750">
        <v>47244</v>
      </c>
      <c r="I464" s="750">
        <v>47244</v>
      </c>
      <c r="J464" s="750" t="s">
        <v>715</v>
      </c>
      <c r="K464" s="750" t="s">
        <v>714</v>
      </c>
      <c r="L464" s="753">
        <v>143</v>
      </c>
      <c r="M464" s="753">
        <v>17</v>
      </c>
      <c r="N464" s="754">
        <v>2431</v>
      </c>
    </row>
    <row r="465" spans="1:14" ht="14.45" customHeight="1" x14ac:dyDescent="0.2">
      <c r="A465" s="748" t="s">
        <v>573</v>
      </c>
      <c r="B465" s="749" t="s">
        <v>574</v>
      </c>
      <c r="C465" s="750" t="s">
        <v>598</v>
      </c>
      <c r="D465" s="751" t="s">
        <v>599</v>
      </c>
      <c r="E465" s="752">
        <v>50113001</v>
      </c>
      <c r="F465" s="751" t="s">
        <v>604</v>
      </c>
      <c r="G465" s="750" t="s">
        <v>605</v>
      </c>
      <c r="H465" s="750">
        <v>158249</v>
      </c>
      <c r="I465" s="750">
        <v>58249</v>
      </c>
      <c r="J465" s="750" t="s">
        <v>955</v>
      </c>
      <c r="K465" s="750" t="s">
        <v>575</v>
      </c>
      <c r="L465" s="753">
        <v>202.42</v>
      </c>
      <c r="M465" s="753">
        <v>3</v>
      </c>
      <c r="N465" s="754">
        <v>607.26</v>
      </c>
    </row>
    <row r="466" spans="1:14" ht="14.45" customHeight="1" x14ac:dyDescent="0.2">
      <c r="A466" s="748" t="s">
        <v>573</v>
      </c>
      <c r="B466" s="749" t="s">
        <v>574</v>
      </c>
      <c r="C466" s="750" t="s">
        <v>598</v>
      </c>
      <c r="D466" s="751" t="s">
        <v>599</v>
      </c>
      <c r="E466" s="752">
        <v>50113001</v>
      </c>
      <c r="F466" s="751" t="s">
        <v>604</v>
      </c>
      <c r="G466" s="750" t="s">
        <v>605</v>
      </c>
      <c r="H466" s="750">
        <v>106092</v>
      </c>
      <c r="I466" s="750">
        <v>6092</v>
      </c>
      <c r="J466" s="750" t="s">
        <v>1179</v>
      </c>
      <c r="K466" s="750" t="s">
        <v>1180</v>
      </c>
      <c r="L466" s="753">
        <v>280.48</v>
      </c>
      <c r="M466" s="753">
        <v>3</v>
      </c>
      <c r="N466" s="754">
        <v>841.44</v>
      </c>
    </row>
    <row r="467" spans="1:14" ht="14.45" customHeight="1" x14ac:dyDescent="0.2">
      <c r="A467" s="748" t="s">
        <v>573</v>
      </c>
      <c r="B467" s="749" t="s">
        <v>574</v>
      </c>
      <c r="C467" s="750" t="s">
        <v>598</v>
      </c>
      <c r="D467" s="751" t="s">
        <v>599</v>
      </c>
      <c r="E467" s="752">
        <v>50113001</v>
      </c>
      <c r="F467" s="751" t="s">
        <v>604</v>
      </c>
      <c r="G467" s="750" t="s">
        <v>605</v>
      </c>
      <c r="H467" s="750">
        <v>102538</v>
      </c>
      <c r="I467" s="750">
        <v>2538</v>
      </c>
      <c r="J467" s="750" t="s">
        <v>1181</v>
      </c>
      <c r="K467" s="750" t="s">
        <v>1182</v>
      </c>
      <c r="L467" s="753">
        <v>55.140000000000008</v>
      </c>
      <c r="M467" s="753">
        <v>6</v>
      </c>
      <c r="N467" s="754">
        <v>330.84000000000003</v>
      </c>
    </row>
    <row r="468" spans="1:14" ht="14.45" customHeight="1" x14ac:dyDescent="0.2">
      <c r="A468" s="748" t="s">
        <v>573</v>
      </c>
      <c r="B468" s="749" t="s">
        <v>574</v>
      </c>
      <c r="C468" s="750" t="s">
        <v>598</v>
      </c>
      <c r="D468" s="751" t="s">
        <v>599</v>
      </c>
      <c r="E468" s="752">
        <v>50113001</v>
      </c>
      <c r="F468" s="751" t="s">
        <v>604</v>
      </c>
      <c r="G468" s="750" t="s">
        <v>605</v>
      </c>
      <c r="H468" s="750">
        <v>125366</v>
      </c>
      <c r="I468" s="750">
        <v>25366</v>
      </c>
      <c r="J468" s="750" t="s">
        <v>716</v>
      </c>
      <c r="K468" s="750" t="s">
        <v>956</v>
      </c>
      <c r="L468" s="753">
        <v>72.078749999999985</v>
      </c>
      <c r="M468" s="753">
        <v>16</v>
      </c>
      <c r="N468" s="754">
        <v>1153.2599999999998</v>
      </c>
    </row>
    <row r="469" spans="1:14" ht="14.45" customHeight="1" x14ac:dyDescent="0.2">
      <c r="A469" s="748" t="s">
        <v>573</v>
      </c>
      <c r="B469" s="749" t="s">
        <v>574</v>
      </c>
      <c r="C469" s="750" t="s">
        <v>598</v>
      </c>
      <c r="D469" s="751" t="s">
        <v>599</v>
      </c>
      <c r="E469" s="752">
        <v>50113001</v>
      </c>
      <c r="F469" s="751" t="s">
        <v>604</v>
      </c>
      <c r="G469" s="750" t="s">
        <v>605</v>
      </c>
      <c r="H469" s="750">
        <v>109139</v>
      </c>
      <c r="I469" s="750">
        <v>176129</v>
      </c>
      <c r="J469" s="750" t="s">
        <v>718</v>
      </c>
      <c r="K469" s="750" t="s">
        <v>719</v>
      </c>
      <c r="L469" s="753">
        <v>634.88166666666677</v>
      </c>
      <c r="M469" s="753">
        <v>6</v>
      </c>
      <c r="N469" s="754">
        <v>3809.2900000000004</v>
      </c>
    </row>
    <row r="470" spans="1:14" ht="14.45" customHeight="1" x14ac:dyDescent="0.2">
      <c r="A470" s="748" t="s">
        <v>573</v>
      </c>
      <c r="B470" s="749" t="s">
        <v>574</v>
      </c>
      <c r="C470" s="750" t="s">
        <v>598</v>
      </c>
      <c r="D470" s="751" t="s">
        <v>599</v>
      </c>
      <c r="E470" s="752">
        <v>50113001</v>
      </c>
      <c r="F470" s="751" t="s">
        <v>604</v>
      </c>
      <c r="G470" s="750" t="s">
        <v>605</v>
      </c>
      <c r="H470" s="750">
        <v>193746</v>
      </c>
      <c r="I470" s="750">
        <v>93746</v>
      </c>
      <c r="J470" s="750" t="s">
        <v>1183</v>
      </c>
      <c r="K470" s="750" t="s">
        <v>1184</v>
      </c>
      <c r="L470" s="753">
        <v>366.21999999999997</v>
      </c>
      <c r="M470" s="753">
        <v>14</v>
      </c>
      <c r="N470" s="754">
        <v>5127.08</v>
      </c>
    </row>
    <row r="471" spans="1:14" ht="14.45" customHeight="1" x14ac:dyDescent="0.2">
      <c r="A471" s="748" t="s">
        <v>573</v>
      </c>
      <c r="B471" s="749" t="s">
        <v>574</v>
      </c>
      <c r="C471" s="750" t="s">
        <v>598</v>
      </c>
      <c r="D471" s="751" t="s">
        <v>599</v>
      </c>
      <c r="E471" s="752">
        <v>50113001</v>
      </c>
      <c r="F471" s="751" t="s">
        <v>604</v>
      </c>
      <c r="G471" s="750" t="s">
        <v>614</v>
      </c>
      <c r="H471" s="750">
        <v>100308</v>
      </c>
      <c r="I471" s="750">
        <v>100308</v>
      </c>
      <c r="J471" s="750" t="s">
        <v>958</v>
      </c>
      <c r="K471" s="750" t="s">
        <v>959</v>
      </c>
      <c r="L471" s="753">
        <v>40.124545454545448</v>
      </c>
      <c r="M471" s="753">
        <v>11</v>
      </c>
      <c r="N471" s="754">
        <v>441.36999999999995</v>
      </c>
    </row>
    <row r="472" spans="1:14" ht="14.45" customHeight="1" x14ac:dyDescent="0.2">
      <c r="A472" s="748" t="s">
        <v>573</v>
      </c>
      <c r="B472" s="749" t="s">
        <v>574</v>
      </c>
      <c r="C472" s="750" t="s">
        <v>598</v>
      </c>
      <c r="D472" s="751" t="s">
        <v>599</v>
      </c>
      <c r="E472" s="752">
        <v>50113001</v>
      </c>
      <c r="F472" s="751" t="s">
        <v>604</v>
      </c>
      <c r="G472" s="750" t="s">
        <v>605</v>
      </c>
      <c r="H472" s="750">
        <v>214337</v>
      </c>
      <c r="I472" s="750">
        <v>214337</v>
      </c>
      <c r="J472" s="750" t="s">
        <v>1185</v>
      </c>
      <c r="K472" s="750" t="s">
        <v>721</v>
      </c>
      <c r="L472" s="753">
        <v>0</v>
      </c>
      <c r="M472" s="753">
        <v>0</v>
      </c>
      <c r="N472" s="754">
        <v>0</v>
      </c>
    </row>
    <row r="473" spans="1:14" ht="14.45" customHeight="1" x14ac:dyDescent="0.2">
      <c r="A473" s="748" t="s">
        <v>573</v>
      </c>
      <c r="B473" s="749" t="s">
        <v>574</v>
      </c>
      <c r="C473" s="750" t="s">
        <v>598</v>
      </c>
      <c r="D473" s="751" t="s">
        <v>599</v>
      </c>
      <c r="E473" s="752">
        <v>50113001</v>
      </c>
      <c r="F473" s="751" t="s">
        <v>604</v>
      </c>
      <c r="G473" s="750" t="s">
        <v>605</v>
      </c>
      <c r="H473" s="750">
        <v>214355</v>
      </c>
      <c r="I473" s="750">
        <v>214355</v>
      </c>
      <c r="J473" s="750" t="s">
        <v>720</v>
      </c>
      <c r="K473" s="750" t="s">
        <v>721</v>
      </c>
      <c r="L473" s="753">
        <v>215.05500000000001</v>
      </c>
      <c r="M473" s="753">
        <v>16</v>
      </c>
      <c r="N473" s="754">
        <v>3440.88</v>
      </c>
    </row>
    <row r="474" spans="1:14" ht="14.45" customHeight="1" x14ac:dyDescent="0.2">
      <c r="A474" s="748" t="s">
        <v>573</v>
      </c>
      <c r="B474" s="749" t="s">
        <v>574</v>
      </c>
      <c r="C474" s="750" t="s">
        <v>598</v>
      </c>
      <c r="D474" s="751" t="s">
        <v>599</v>
      </c>
      <c r="E474" s="752">
        <v>50113001</v>
      </c>
      <c r="F474" s="751" t="s">
        <v>604</v>
      </c>
      <c r="G474" s="750" t="s">
        <v>605</v>
      </c>
      <c r="H474" s="750">
        <v>176205</v>
      </c>
      <c r="I474" s="750">
        <v>180825</v>
      </c>
      <c r="J474" s="750" t="s">
        <v>722</v>
      </c>
      <c r="K474" s="750" t="s">
        <v>666</v>
      </c>
      <c r="L474" s="753">
        <v>104.76000000000003</v>
      </c>
      <c r="M474" s="753">
        <v>5</v>
      </c>
      <c r="N474" s="754">
        <v>523.80000000000018</v>
      </c>
    </row>
    <row r="475" spans="1:14" ht="14.45" customHeight="1" x14ac:dyDescent="0.2">
      <c r="A475" s="748" t="s">
        <v>573</v>
      </c>
      <c r="B475" s="749" t="s">
        <v>574</v>
      </c>
      <c r="C475" s="750" t="s">
        <v>598</v>
      </c>
      <c r="D475" s="751" t="s">
        <v>599</v>
      </c>
      <c r="E475" s="752">
        <v>50113001</v>
      </c>
      <c r="F475" s="751" t="s">
        <v>604</v>
      </c>
      <c r="G475" s="750" t="s">
        <v>614</v>
      </c>
      <c r="H475" s="750">
        <v>216670</v>
      </c>
      <c r="I475" s="750">
        <v>216670</v>
      </c>
      <c r="J475" s="750" t="s">
        <v>723</v>
      </c>
      <c r="K475" s="750" t="s">
        <v>724</v>
      </c>
      <c r="L475" s="753">
        <v>314.27</v>
      </c>
      <c r="M475" s="753">
        <v>1</v>
      </c>
      <c r="N475" s="754">
        <v>314.27</v>
      </c>
    </row>
    <row r="476" spans="1:14" ht="14.45" customHeight="1" x14ac:dyDescent="0.2">
      <c r="A476" s="748" t="s">
        <v>573</v>
      </c>
      <c r="B476" s="749" t="s">
        <v>574</v>
      </c>
      <c r="C476" s="750" t="s">
        <v>598</v>
      </c>
      <c r="D476" s="751" t="s">
        <v>599</v>
      </c>
      <c r="E476" s="752">
        <v>50113001</v>
      </c>
      <c r="F476" s="751" t="s">
        <v>604</v>
      </c>
      <c r="G476" s="750" t="s">
        <v>575</v>
      </c>
      <c r="H476" s="750">
        <v>216572</v>
      </c>
      <c r="I476" s="750">
        <v>216572</v>
      </c>
      <c r="J476" s="750" t="s">
        <v>725</v>
      </c>
      <c r="K476" s="750" t="s">
        <v>726</v>
      </c>
      <c r="L476" s="753">
        <v>36.27214285714286</v>
      </c>
      <c r="M476" s="753">
        <v>140</v>
      </c>
      <c r="N476" s="754">
        <v>5078.1000000000004</v>
      </c>
    </row>
    <row r="477" spans="1:14" ht="14.45" customHeight="1" x14ac:dyDescent="0.2">
      <c r="A477" s="748" t="s">
        <v>573</v>
      </c>
      <c r="B477" s="749" t="s">
        <v>574</v>
      </c>
      <c r="C477" s="750" t="s">
        <v>598</v>
      </c>
      <c r="D477" s="751" t="s">
        <v>599</v>
      </c>
      <c r="E477" s="752">
        <v>50113001</v>
      </c>
      <c r="F477" s="751" t="s">
        <v>604</v>
      </c>
      <c r="G477" s="750" t="s">
        <v>605</v>
      </c>
      <c r="H477" s="750">
        <v>223200</v>
      </c>
      <c r="I477" s="750">
        <v>223200</v>
      </c>
      <c r="J477" s="750" t="s">
        <v>961</v>
      </c>
      <c r="K477" s="750" t="s">
        <v>962</v>
      </c>
      <c r="L477" s="753">
        <v>148.95500000000001</v>
      </c>
      <c r="M477" s="753">
        <v>4</v>
      </c>
      <c r="N477" s="754">
        <v>595.82000000000005</v>
      </c>
    </row>
    <row r="478" spans="1:14" ht="14.45" customHeight="1" x14ac:dyDescent="0.2">
      <c r="A478" s="748" t="s">
        <v>573</v>
      </c>
      <c r="B478" s="749" t="s">
        <v>574</v>
      </c>
      <c r="C478" s="750" t="s">
        <v>598</v>
      </c>
      <c r="D478" s="751" t="s">
        <v>599</v>
      </c>
      <c r="E478" s="752">
        <v>50113001</v>
      </c>
      <c r="F478" s="751" t="s">
        <v>604</v>
      </c>
      <c r="G478" s="750" t="s">
        <v>605</v>
      </c>
      <c r="H478" s="750">
        <v>51367</v>
      </c>
      <c r="I478" s="750">
        <v>51367</v>
      </c>
      <c r="J478" s="750" t="s">
        <v>731</v>
      </c>
      <c r="K478" s="750" t="s">
        <v>732</v>
      </c>
      <c r="L478" s="753">
        <v>92.950000000000017</v>
      </c>
      <c r="M478" s="753">
        <v>107</v>
      </c>
      <c r="N478" s="754">
        <v>9945.6500000000015</v>
      </c>
    </row>
    <row r="479" spans="1:14" ht="14.45" customHeight="1" x14ac:dyDescent="0.2">
      <c r="A479" s="748" t="s">
        <v>573</v>
      </c>
      <c r="B479" s="749" t="s">
        <v>574</v>
      </c>
      <c r="C479" s="750" t="s">
        <v>598</v>
      </c>
      <c r="D479" s="751" t="s">
        <v>599</v>
      </c>
      <c r="E479" s="752">
        <v>50113001</v>
      </c>
      <c r="F479" s="751" t="s">
        <v>604</v>
      </c>
      <c r="G479" s="750" t="s">
        <v>605</v>
      </c>
      <c r="H479" s="750">
        <v>51383</v>
      </c>
      <c r="I479" s="750">
        <v>51383</v>
      </c>
      <c r="J479" s="750" t="s">
        <v>731</v>
      </c>
      <c r="K479" s="750" t="s">
        <v>735</v>
      </c>
      <c r="L479" s="753">
        <v>93.5</v>
      </c>
      <c r="M479" s="753">
        <v>33</v>
      </c>
      <c r="N479" s="754">
        <v>3085.5</v>
      </c>
    </row>
    <row r="480" spans="1:14" ht="14.45" customHeight="1" x14ac:dyDescent="0.2">
      <c r="A480" s="748" t="s">
        <v>573</v>
      </c>
      <c r="B480" s="749" t="s">
        <v>574</v>
      </c>
      <c r="C480" s="750" t="s">
        <v>598</v>
      </c>
      <c r="D480" s="751" t="s">
        <v>599</v>
      </c>
      <c r="E480" s="752">
        <v>50113001</v>
      </c>
      <c r="F480" s="751" t="s">
        <v>604</v>
      </c>
      <c r="G480" s="750" t="s">
        <v>605</v>
      </c>
      <c r="H480" s="750">
        <v>51366</v>
      </c>
      <c r="I480" s="750">
        <v>51366</v>
      </c>
      <c r="J480" s="750" t="s">
        <v>731</v>
      </c>
      <c r="K480" s="750" t="s">
        <v>734</v>
      </c>
      <c r="L480" s="753">
        <v>171.59999999999994</v>
      </c>
      <c r="M480" s="753">
        <v>151</v>
      </c>
      <c r="N480" s="754">
        <v>25911.599999999991</v>
      </c>
    </row>
    <row r="481" spans="1:14" ht="14.45" customHeight="1" x14ac:dyDescent="0.2">
      <c r="A481" s="748" t="s">
        <v>573</v>
      </c>
      <c r="B481" s="749" t="s">
        <v>574</v>
      </c>
      <c r="C481" s="750" t="s">
        <v>598</v>
      </c>
      <c r="D481" s="751" t="s">
        <v>599</v>
      </c>
      <c r="E481" s="752">
        <v>50113001</v>
      </c>
      <c r="F481" s="751" t="s">
        <v>604</v>
      </c>
      <c r="G481" s="750" t="s">
        <v>605</v>
      </c>
      <c r="H481" s="750">
        <v>51384</v>
      </c>
      <c r="I481" s="750">
        <v>51384</v>
      </c>
      <c r="J481" s="750" t="s">
        <v>731</v>
      </c>
      <c r="K481" s="750" t="s">
        <v>733</v>
      </c>
      <c r="L481" s="753">
        <v>192.5</v>
      </c>
      <c r="M481" s="753">
        <v>21</v>
      </c>
      <c r="N481" s="754">
        <v>4042.5</v>
      </c>
    </row>
    <row r="482" spans="1:14" ht="14.45" customHeight="1" x14ac:dyDescent="0.2">
      <c r="A482" s="748" t="s">
        <v>573</v>
      </c>
      <c r="B482" s="749" t="s">
        <v>574</v>
      </c>
      <c r="C482" s="750" t="s">
        <v>598</v>
      </c>
      <c r="D482" s="751" t="s">
        <v>599</v>
      </c>
      <c r="E482" s="752">
        <v>50113001</v>
      </c>
      <c r="F482" s="751" t="s">
        <v>604</v>
      </c>
      <c r="G482" s="750" t="s">
        <v>605</v>
      </c>
      <c r="H482" s="750">
        <v>55919</v>
      </c>
      <c r="I482" s="750">
        <v>55919</v>
      </c>
      <c r="J482" s="750" t="s">
        <v>1186</v>
      </c>
      <c r="K482" s="750" t="s">
        <v>1187</v>
      </c>
      <c r="L482" s="753">
        <v>145.375</v>
      </c>
      <c r="M482" s="753">
        <v>6</v>
      </c>
      <c r="N482" s="754">
        <v>872.25</v>
      </c>
    </row>
    <row r="483" spans="1:14" ht="14.45" customHeight="1" x14ac:dyDescent="0.2">
      <c r="A483" s="748" t="s">
        <v>573</v>
      </c>
      <c r="B483" s="749" t="s">
        <v>574</v>
      </c>
      <c r="C483" s="750" t="s">
        <v>598</v>
      </c>
      <c r="D483" s="751" t="s">
        <v>599</v>
      </c>
      <c r="E483" s="752">
        <v>50113001</v>
      </c>
      <c r="F483" s="751" t="s">
        <v>604</v>
      </c>
      <c r="G483" s="750" t="s">
        <v>605</v>
      </c>
      <c r="H483" s="750">
        <v>207893</v>
      </c>
      <c r="I483" s="750">
        <v>207893</v>
      </c>
      <c r="J483" s="750" t="s">
        <v>736</v>
      </c>
      <c r="K483" s="750" t="s">
        <v>737</v>
      </c>
      <c r="L483" s="753">
        <v>82.149999999999991</v>
      </c>
      <c r="M483" s="753">
        <v>1</v>
      </c>
      <c r="N483" s="754">
        <v>82.149999999999991</v>
      </c>
    </row>
    <row r="484" spans="1:14" ht="14.45" customHeight="1" x14ac:dyDescent="0.2">
      <c r="A484" s="748" t="s">
        <v>573</v>
      </c>
      <c r="B484" s="749" t="s">
        <v>574</v>
      </c>
      <c r="C484" s="750" t="s">
        <v>598</v>
      </c>
      <c r="D484" s="751" t="s">
        <v>599</v>
      </c>
      <c r="E484" s="752">
        <v>50113001</v>
      </c>
      <c r="F484" s="751" t="s">
        <v>604</v>
      </c>
      <c r="G484" s="750" t="s">
        <v>605</v>
      </c>
      <c r="H484" s="750">
        <v>229793</v>
      </c>
      <c r="I484" s="750">
        <v>229793</v>
      </c>
      <c r="J484" s="750" t="s">
        <v>1188</v>
      </c>
      <c r="K484" s="750" t="s">
        <v>1189</v>
      </c>
      <c r="L484" s="753">
        <v>121.61999999999999</v>
      </c>
      <c r="M484" s="753">
        <v>2</v>
      </c>
      <c r="N484" s="754">
        <v>243.23999999999998</v>
      </c>
    </row>
    <row r="485" spans="1:14" ht="14.45" customHeight="1" x14ac:dyDescent="0.2">
      <c r="A485" s="748" t="s">
        <v>573</v>
      </c>
      <c r="B485" s="749" t="s">
        <v>574</v>
      </c>
      <c r="C485" s="750" t="s">
        <v>598</v>
      </c>
      <c r="D485" s="751" t="s">
        <v>599</v>
      </c>
      <c r="E485" s="752">
        <v>50113001</v>
      </c>
      <c r="F485" s="751" t="s">
        <v>604</v>
      </c>
      <c r="G485" s="750" t="s">
        <v>605</v>
      </c>
      <c r="H485" s="750">
        <v>157608</v>
      </c>
      <c r="I485" s="750">
        <v>57608</v>
      </c>
      <c r="J485" s="750" t="s">
        <v>738</v>
      </c>
      <c r="K485" s="750" t="s">
        <v>739</v>
      </c>
      <c r="L485" s="753">
        <v>89.946666666666673</v>
      </c>
      <c r="M485" s="753">
        <v>3</v>
      </c>
      <c r="N485" s="754">
        <v>269.84000000000003</v>
      </c>
    </row>
    <row r="486" spans="1:14" ht="14.45" customHeight="1" x14ac:dyDescent="0.2">
      <c r="A486" s="748" t="s">
        <v>573</v>
      </c>
      <c r="B486" s="749" t="s">
        <v>574</v>
      </c>
      <c r="C486" s="750" t="s">
        <v>598</v>
      </c>
      <c r="D486" s="751" t="s">
        <v>599</v>
      </c>
      <c r="E486" s="752">
        <v>50113001</v>
      </c>
      <c r="F486" s="751" t="s">
        <v>604</v>
      </c>
      <c r="G486" s="750" t="s">
        <v>605</v>
      </c>
      <c r="H486" s="750">
        <v>208988</v>
      </c>
      <c r="I486" s="750">
        <v>208988</v>
      </c>
      <c r="J486" s="750" t="s">
        <v>964</v>
      </c>
      <c r="K486" s="750" t="s">
        <v>965</v>
      </c>
      <c r="L486" s="753">
        <v>552.71999680502722</v>
      </c>
      <c r="M486" s="753">
        <v>33</v>
      </c>
      <c r="N486" s="754">
        <v>18239.759894565897</v>
      </c>
    </row>
    <row r="487" spans="1:14" ht="14.45" customHeight="1" x14ac:dyDescent="0.2">
      <c r="A487" s="748" t="s">
        <v>573</v>
      </c>
      <c r="B487" s="749" t="s">
        <v>574</v>
      </c>
      <c r="C487" s="750" t="s">
        <v>598</v>
      </c>
      <c r="D487" s="751" t="s">
        <v>599</v>
      </c>
      <c r="E487" s="752">
        <v>50113001</v>
      </c>
      <c r="F487" s="751" t="s">
        <v>604</v>
      </c>
      <c r="G487" s="750" t="s">
        <v>605</v>
      </c>
      <c r="H487" s="750">
        <v>224964</v>
      </c>
      <c r="I487" s="750">
        <v>224964</v>
      </c>
      <c r="J487" s="750" t="s">
        <v>968</v>
      </c>
      <c r="K487" s="750" t="s">
        <v>969</v>
      </c>
      <c r="L487" s="753">
        <v>107.87000000000002</v>
      </c>
      <c r="M487" s="753">
        <v>7</v>
      </c>
      <c r="N487" s="754">
        <v>755.09000000000015</v>
      </c>
    </row>
    <row r="488" spans="1:14" ht="14.45" customHeight="1" x14ac:dyDescent="0.2">
      <c r="A488" s="748" t="s">
        <v>573</v>
      </c>
      <c r="B488" s="749" t="s">
        <v>574</v>
      </c>
      <c r="C488" s="750" t="s">
        <v>598</v>
      </c>
      <c r="D488" s="751" t="s">
        <v>599</v>
      </c>
      <c r="E488" s="752">
        <v>50113001</v>
      </c>
      <c r="F488" s="751" t="s">
        <v>604</v>
      </c>
      <c r="G488" s="750" t="s">
        <v>605</v>
      </c>
      <c r="H488" s="750">
        <v>224965</v>
      </c>
      <c r="I488" s="750">
        <v>224965</v>
      </c>
      <c r="J488" s="750" t="s">
        <v>1190</v>
      </c>
      <c r="K488" s="750" t="s">
        <v>1191</v>
      </c>
      <c r="L488" s="753">
        <v>107.87000000000003</v>
      </c>
      <c r="M488" s="753">
        <v>1</v>
      </c>
      <c r="N488" s="754">
        <v>107.87000000000003</v>
      </c>
    </row>
    <row r="489" spans="1:14" ht="14.45" customHeight="1" x14ac:dyDescent="0.2">
      <c r="A489" s="748" t="s">
        <v>573</v>
      </c>
      <c r="B489" s="749" t="s">
        <v>574</v>
      </c>
      <c r="C489" s="750" t="s">
        <v>598</v>
      </c>
      <c r="D489" s="751" t="s">
        <v>599</v>
      </c>
      <c r="E489" s="752">
        <v>50113001</v>
      </c>
      <c r="F489" s="751" t="s">
        <v>604</v>
      </c>
      <c r="G489" s="750" t="s">
        <v>605</v>
      </c>
      <c r="H489" s="750">
        <v>193724</v>
      </c>
      <c r="I489" s="750">
        <v>93724</v>
      </c>
      <c r="J489" s="750" t="s">
        <v>740</v>
      </c>
      <c r="K489" s="750" t="s">
        <v>741</v>
      </c>
      <c r="L489" s="753">
        <v>68.318888888888907</v>
      </c>
      <c r="M489" s="753">
        <v>9</v>
      </c>
      <c r="N489" s="754">
        <v>614.87000000000012</v>
      </c>
    </row>
    <row r="490" spans="1:14" ht="14.45" customHeight="1" x14ac:dyDescent="0.2">
      <c r="A490" s="748" t="s">
        <v>573</v>
      </c>
      <c r="B490" s="749" t="s">
        <v>574</v>
      </c>
      <c r="C490" s="750" t="s">
        <v>598</v>
      </c>
      <c r="D490" s="751" t="s">
        <v>599</v>
      </c>
      <c r="E490" s="752">
        <v>50113001</v>
      </c>
      <c r="F490" s="751" t="s">
        <v>604</v>
      </c>
      <c r="G490" s="750" t="s">
        <v>605</v>
      </c>
      <c r="H490" s="750">
        <v>101674</v>
      </c>
      <c r="I490" s="750">
        <v>1674</v>
      </c>
      <c r="J490" s="750" t="s">
        <v>1192</v>
      </c>
      <c r="K490" s="750" t="s">
        <v>575</v>
      </c>
      <c r="L490" s="753">
        <v>88.679999999999993</v>
      </c>
      <c r="M490" s="753">
        <v>1</v>
      </c>
      <c r="N490" s="754">
        <v>88.679999999999993</v>
      </c>
    </row>
    <row r="491" spans="1:14" ht="14.45" customHeight="1" x14ac:dyDescent="0.2">
      <c r="A491" s="748" t="s">
        <v>573</v>
      </c>
      <c r="B491" s="749" t="s">
        <v>574</v>
      </c>
      <c r="C491" s="750" t="s">
        <v>598</v>
      </c>
      <c r="D491" s="751" t="s">
        <v>599</v>
      </c>
      <c r="E491" s="752">
        <v>50113001</v>
      </c>
      <c r="F491" s="751" t="s">
        <v>604</v>
      </c>
      <c r="G491" s="750" t="s">
        <v>605</v>
      </c>
      <c r="H491" s="750">
        <v>117189</v>
      </c>
      <c r="I491" s="750">
        <v>17189</v>
      </c>
      <c r="J491" s="750" t="s">
        <v>744</v>
      </c>
      <c r="K491" s="750" t="s">
        <v>745</v>
      </c>
      <c r="L491" s="753">
        <v>55.869999999999962</v>
      </c>
      <c r="M491" s="753">
        <v>1</v>
      </c>
      <c r="N491" s="754">
        <v>55.869999999999962</v>
      </c>
    </row>
    <row r="492" spans="1:14" ht="14.45" customHeight="1" x14ac:dyDescent="0.2">
      <c r="A492" s="748" t="s">
        <v>573</v>
      </c>
      <c r="B492" s="749" t="s">
        <v>574</v>
      </c>
      <c r="C492" s="750" t="s">
        <v>598</v>
      </c>
      <c r="D492" s="751" t="s">
        <v>599</v>
      </c>
      <c r="E492" s="752">
        <v>50113001</v>
      </c>
      <c r="F492" s="751" t="s">
        <v>604</v>
      </c>
      <c r="G492" s="750" t="s">
        <v>605</v>
      </c>
      <c r="H492" s="750">
        <v>848725</v>
      </c>
      <c r="I492" s="750">
        <v>107677</v>
      </c>
      <c r="J492" s="750" t="s">
        <v>1193</v>
      </c>
      <c r="K492" s="750" t="s">
        <v>1194</v>
      </c>
      <c r="L492" s="753">
        <v>382.11</v>
      </c>
      <c r="M492" s="753">
        <v>8</v>
      </c>
      <c r="N492" s="754">
        <v>3056.88</v>
      </c>
    </row>
    <row r="493" spans="1:14" ht="14.45" customHeight="1" x14ac:dyDescent="0.2">
      <c r="A493" s="748" t="s">
        <v>573</v>
      </c>
      <c r="B493" s="749" t="s">
        <v>574</v>
      </c>
      <c r="C493" s="750" t="s">
        <v>598</v>
      </c>
      <c r="D493" s="751" t="s">
        <v>599</v>
      </c>
      <c r="E493" s="752">
        <v>50113001</v>
      </c>
      <c r="F493" s="751" t="s">
        <v>604</v>
      </c>
      <c r="G493" s="750" t="s">
        <v>605</v>
      </c>
      <c r="H493" s="750">
        <v>845697</v>
      </c>
      <c r="I493" s="750">
        <v>200935</v>
      </c>
      <c r="J493" s="750" t="s">
        <v>1195</v>
      </c>
      <c r="K493" s="750" t="s">
        <v>1196</v>
      </c>
      <c r="L493" s="753">
        <v>44.850000000000009</v>
      </c>
      <c r="M493" s="753">
        <v>1</v>
      </c>
      <c r="N493" s="754">
        <v>44.850000000000009</v>
      </c>
    </row>
    <row r="494" spans="1:14" ht="14.45" customHeight="1" x14ac:dyDescent="0.2">
      <c r="A494" s="748" t="s">
        <v>573</v>
      </c>
      <c r="B494" s="749" t="s">
        <v>574</v>
      </c>
      <c r="C494" s="750" t="s">
        <v>598</v>
      </c>
      <c r="D494" s="751" t="s">
        <v>599</v>
      </c>
      <c r="E494" s="752">
        <v>50113001</v>
      </c>
      <c r="F494" s="751" t="s">
        <v>604</v>
      </c>
      <c r="G494" s="750" t="s">
        <v>605</v>
      </c>
      <c r="H494" s="750">
        <v>100489</v>
      </c>
      <c r="I494" s="750">
        <v>489</v>
      </c>
      <c r="J494" s="750" t="s">
        <v>748</v>
      </c>
      <c r="K494" s="750" t="s">
        <v>750</v>
      </c>
      <c r="L494" s="753">
        <v>47.328461538461546</v>
      </c>
      <c r="M494" s="753">
        <v>13</v>
      </c>
      <c r="N494" s="754">
        <v>615.2700000000001</v>
      </c>
    </row>
    <row r="495" spans="1:14" ht="14.45" customHeight="1" x14ac:dyDescent="0.2">
      <c r="A495" s="748" t="s">
        <v>573</v>
      </c>
      <c r="B495" s="749" t="s">
        <v>574</v>
      </c>
      <c r="C495" s="750" t="s">
        <v>598</v>
      </c>
      <c r="D495" s="751" t="s">
        <v>599</v>
      </c>
      <c r="E495" s="752">
        <v>50113001</v>
      </c>
      <c r="F495" s="751" t="s">
        <v>604</v>
      </c>
      <c r="G495" s="750" t="s">
        <v>605</v>
      </c>
      <c r="H495" s="750">
        <v>29938</v>
      </c>
      <c r="I495" s="750">
        <v>29938</v>
      </c>
      <c r="J495" s="750" t="s">
        <v>1197</v>
      </c>
      <c r="K495" s="750" t="s">
        <v>1198</v>
      </c>
      <c r="L495" s="753">
        <v>2062.1639999999998</v>
      </c>
      <c r="M495" s="753">
        <v>20</v>
      </c>
      <c r="N495" s="754">
        <v>41243.279999999999</v>
      </c>
    </row>
    <row r="496" spans="1:14" ht="14.45" customHeight="1" x14ac:dyDescent="0.2">
      <c r="A496" s="748" t="s">
        <v>573</v>
      </c>
      <c r="B496" s="749" t="s">
        <v>574</v>
      </c>
      <c r="C496" s="750" t="s">
        <v>598</v>
      </c>
      <c r="D496" s="751" t="s">
        <v>599</v>
      </c>
      <c r="E496" s="752">
        <v>50113001</v>
      </c>
      <c r="F496" s="751" t="s">
        <v>604</v>
      </c>
      <c r="G496" s="750" t="s">
        <v>605</v>
      </c>
      <c r="H496" s="750">
        <v>930661</v>
      </c>
      <c r="I496" s="750">
        <v>0</v>
      </c>
      <c r="J496" s="750" t="s">
        <v>751</v>
      </c>
      <c r="K496" s="750" t="s">
        <v>575</v>
      </c>
      <c r="L496" s="753">
        <v>332.76396703785809</v>
      </c>
      <c r="M496" s="753">
        <v>8</v>
      </c>
      <c r="N496" s="754">
        <v>2662.1117363028648</v>
      </c>
    </row>
    <row r="497" spans="1:14" ht="14.45" customHeight="1" x14ac:dyDescent="0.2">
      <c r="A497" s="748" t="s">
        <v>573</v>
      </c>
      <c r="B497" s="749" t="s">
        <v>574</v>
      </c>
      <c r="C497" s="750" t="s">
        <v>598</v>
      </c>
      <c r="D497" s="751" t="s">
        <v>599</v>
      </c>
      <c r="E497" s="752">
        <v>50113001</v>
      </c>
      <c r="F497" s="751" t="s">
        <v>604</v>
      </c>
      <c r="G497" s="750" t="s">
        <v>605</v>
      </c>
      <c r="H497" s="750">
        <v>930431</v>
      </c>
      <c r="I497" s="750">
        <v>1000</v>
      </c>
      <c r="J497" s="750" t="s">
        <v>1199</v>
      </c>
      <c r="K497" s="750" t="s">
        <v>575</v>
      </c>
      <c r="L497" s="753">
        <v>103.15491217719338</v>
      </c>
      <c r="M497" s="753">
        <v>2</v>
      </c>
      <c r="N497" s="754">
        <v>206.30982435438676</v>
      </c>
    </row>
    <row r="498" spans="1:14" ht="14.45" customHeight="1" x14ac:dyDescent="0.2">
      <c r="A498" s="748" t="s">
        <v>573</v>
      </c>
      <c r="B498" s="749" t="s">
        <v>574</v>
      </c>
      <c r="C498" s="750" t="s">
        <v>598</v>
      </c>
      <c r="D498" s="751" t="s">
        <v>599</v>
      </c>
      <c r="E498" s="752">
        <v>50113001</v>
      </c>
      <c r="F498" s="751" t="s">
        <v>604</v>
      </c>
      <c r="G498" s="750" t="s">
        <v>605</v>
      </c>
      <c r="H498" s="750">
        <v>930224</v>
      </c>
      <c r="I498" s="750">
        <v>0</v>
      </c>
      <c r="J498" s="750" t="s">
        <v>1200</v>
      </c>
      <c r="K498" s="750" t="s">
        <v>575</v>
      </c>
      <c r="L498" s="753">
        <v>100.02287501606725</v>
      </c>
      <c r="M498" s="753">
        <v>2</v>
      </c>
      <c r="N498" s="754">
        <v>200.04575003213449</v>
      </c>
    </row>
    <row r="499" spans="1:14" ht="14.45" customHeight="1" x14ac:dyDescent="0.2">
      <c r="A499" s="748" t="s">
        <v>573</v>
      </c>
      <c r="B499" s="749" t="s">
        <v>574</v>
      </c>
      <c r="C499" s="750" t="s">
        <v>598</v>
      </c>
      <c r="D499" s="751" t="s">
        <v>599</v>
      </c>
      <c r="E499" s="752">
        <v>50113001</v>
      </c>
      <c r="F499" s="751" t="s">
        <v>604</v>
      </c>
      <c r="G499" s="750" t="s">
        <v>605</v>
      </c>
      <c r="H499" s="750">
        <v>501606</v>
      </c>
      <c r="I499" s="750">
        <v>0</v>
      </c>
      <c r="J499" s="750" t="s">
        <v>1201</v>
      </c>
      <c r="K499" s="750" t="s">
        <v>575</v>
      </c>
      <c r="L499" s="753">
        <v>0</v>
      </c>
      <c r="M499" s="753">
        <v>0</v>
      </c>
      <c r="N499" s="754">
        <v>0</v>
      </c>
    </row>
    <row r="500" spans="1:14" ht="14.45" customHeight="1" x14ac:dyDescent="0.2">
      <c r="A500" s="748" t="s">
        <v>573</v>
      </c>
      <c r="B500" s="749" t="s">
        <v>574</v>
      </c>
      <c r="C500" s="750" t="s">
        <v>598</v>
      </c>
      <c r="D500" s="751" t="s">
        <v>599</v>
      </c>
      <c r="E500" s="752">
        <v>50113001</v>
      </c>
      <c r="F500" s="751" t="s">
        <v>604</v>
      </c>
      <c r="G500" s="750" t="s">
        <v>605</v>
      </c>
      <c r="H500" s="750">
        <v>920368</v>
      </c>
      <c r="I500" s="750">
        <v>0</v>
      </c>
      <c r="J500" s="750" t="s">
        <v>1202</v>
      </c>
      <c r="K500" s="750" t="s">
        <v>575</v>
      </c>
      <c r="L500" s="753">
        <v>0</v>
      </c>
      <c r="M500" s="753">
        <v>0</v>
      </c>
      <c r="N500" s="754">
        <v>0</v>
      </c>
    </row>
    <row r="501" spans="1:14" ht="14.45" customHeight="1" x14ac:dyDescent="0.2">
      <c r="A501" s="748" t="s">
        <v>573</v>
      </c>
      <c r="B501" s="749" t="s">
        <v>574</v>
      </c>
      <c r="C501" s="750" t="s">
        <v>598</v>
      </c>
      <c r="D501" s="751" t="s">
        <v>599</v>
      </c>
      <c r="E501" s="752">
        <v>50113001</v>
      </c>
      <c r="F501" s="751" t="s">
        <v>604</v>
      </c>
      <c r="G501" s="750" t="s">
        <v>605</v>
      </c>
      <c r="H501" s="750">
        <v>920056</v>
      </c>
      <c r="I501" s="750">
        <v>0</v>
      </c>
      <c r="J501" s="750" t="s">
        <v>1203</v>
      </c>
      <c r="K501" s="750" t="s">
        <v>575</v>
      </c>
      <c r="L501" s="753">
        <v>593.46303305860806</v>
      </c>
      <c r="M501" s="753">
        <v>2</v>
      </c>
      <c r="N501" s="754">
        <v>1186.9260661172161</v>
      </c>
    </row>
    <row r="502" spans="1:14" ht="14.45" customHeight="1" x14ac:dyDescent="0.2">
      <c r="A502" s="748" t="s">
        <v>573</v>
      </c>
      <c r="B502" s="749" t="s">
        <v>574</v>
      </c>
      <c r="C502" s="750" t="s">
        <v>598</v>
      </c>
      <c r="D502" s="751" t="s">
        <v>599</v>
      </c>
      <c r="E502" s="752">
        <v>50113001</v>
      </c>
      <c r="F502" s="751" t="s">
        <v>604</v>
      </c>
      <c r="G502" s="750" t="s">
        <v>605</v>
      </c>
      <c r="H502" s="750">
        <v>930248</v>
      </c>
      <c r="I502" s="750">
        <v>0</v>
      </c>
      <c r="J502" s="750" t="s">
        <v>1204</v>
      </c>
      <c r="K502" s="750" t="s">
        <v>575</v>
      </c>
      <c r="L502" s="753">
        <v>447.31980106744294</v>
      </c>
      <c r="M502" s="753">
        <v>1</v>
      </c>
      <c r="N502" s="754">
        <v>447.31980106744294</v>
      </c>
    </row>
    <row r="503" spans="1:14" ht="14.45" customHeight="1" x14ac:dyDescent="0.2">
      <c r="A503" s="748" t="s">
        <v>573</v>
      </c>
      <c r="B503" s="749" t="s">
        <v>574</v>
      </c>
      <c r="C503" s="750" t="s">
        <v>598</v>
      </c>
      <c r="D503" s="751" t="s">
        <v>599</v>
      </c>
      <c r="E503" s="752">
        <v>50113001</v>
      </c>
      <c r="F503" s="751" t="s">
        <v>604</v>
      </c>
      <c r="G503" s="750" t="s">
        <v>605</v>
      </c>
      <c r="H503" s="750">
        <v>930078</v>
      </c>
      <c r="I503" s="750">
        <v>0</v>
      </c>
      <c r="J503" s="750" t="s">
        <v>1205</v>
      </c>
      <c r="K503" s="750" t="s">
        <v>575</v>
      </c>
      <c r="L503" s="753">
        <v>111.5993</v>
      </c>
      <c r="M503" s="753">
        <v>4</v>
      </c>
      <c r="N503" s="754">
        <v>446.3972</v>
      </c>
    </row>
    <row r="504" spans="1:14" ht="14.45" customHeight="1" x14ac:dyDescent="0.2">
      <c r="A504" s="748" t="s">
        <v>573</v>
      </c>
      <c r="B504" s="749" t="s">
        <v>574</v>
      </c>
      <c r="C504" s="750" t="s">
        <v>598</v>
      </c>
      <c r="D504" s="751" t="s">
        <v>599</v>
      </c>
      <c r="E504" s="752">
        <v>50113001</v>
      </c>
      <c r="F504" s="751" t="s">
        <v>604</v>
      </c>
      <c r="G504" s="750" t="s">
        <v>605</v>
      </c>
      <c r="H504" s="750">
        <v>900406</v>
      </c>
      <c r="I504" s="750">
        <v>0</v>
      </c>
      <c r="J504" s="750" t="s">
        <v>1206</v>
      </c>
      <c r="K504" s="750" t="s">
        <v>575</v>
      </c>
      <c r="L504" s="753">
        <v>73.075898323048762</v>
      </c>
      <c r="M504" s="753">
        <v>1</v>
      </c>
      <c r="N504" s="754">
        <v>73.075898323048762</v>
      </c>
    </row>
    <row r="505" spans="1:14" ht="14.45" customHeight="1" x14ac:dyDescent="0.2">
      <c r="A505" s="748" t="s">
        <v>573</v>
      </c>
      <c r="B505" s="749" t="s">
        <v>574</v>
      </c>
      <c r="C505" s="750" t="s">
        <v>598</v>
      </c>
      <c r="D505" s="751" t="s">
        <v>599</v>
      </c>
      <c r="E505" s="752">
        <v>50113001</v>
      </c>
      <c r="F505" s="751" t="s">
        <v>604</v>
      </c>
      <c r="G505" s="750" t="s">
        <v>605</v>
      </c>
      <c r="H505" s="750">
        <v>921251</v>
      </c>
      <c r="I505" s="750">
        <v>0</v>
      </c>
      <c r="J505" s="750" t="s">
        <v>1207</v>
      </c>
      <c r="K505" s="750" t="s">
        <v>575</v>
      </c>
      <c r="L505" s="753">
        <v>75.115182777696717</v>
      </c>
      <c r="M505" s="753">
        <v>4</v>
      </c>
      <c r="N505" s="754">
        <v>300.46073111078687</v>
      </c>
    </row>
    <row r="506" spans="1:14" ht="14.45" customHeight="1" x14ac:dyDescent="0.2">
      <c r="A506" s="748" t="s">
        <v>573</v>
      </c>
      <c r="B506" s="749" t="s">
        <v>574</v>
      </c>
      <c r="C506" s="750" t="s">
        <v>598</v>
      </c>
      <c r="D506" s="751" t="s">
        <v>599</v>
      </c>
      <c r="E506" s="752">
        <v>50113001</v>
      </c>
      <c r="F506" s="751" t="s">
        <v>604</v>
      </c>
      <c r="G506" s="750" t="s">
        <v>605</v>
      </c>
      <c r="H506" s="750">
        <v>843067</v>
      </c>
      <c r="I506" s="750">
        <v>0</v>
      </c>
      <c r="J506" s="750" t="s">
        <v>755</v>
      </c>
      <c r="K506" s="750" t="s">
        <v>575</v>
      </c>
      <c r="L506" s="753">
        <v>414.32634271164886</v>
      </c>
      <c r="M506" s="753">
        <v>4</v>
      </c>
      <c r="N506" s="754">
        <v>1657.3053708465955</v>
      </c>
    </row>
    <row r="507" spans="1:14" ht="14.45" customHeight="1" x14ac:dyDescent="0.2">
      <c r="A507" s="748" t="s">
        <v>573</v>
      </c>
      <c r="B507" s="749" t="s">
        <v>574</v>
      </c>
      <c r="C507" s="750" t="s">
        <v>598</v>
      </c>
      <c r="D507" s="751" t="s">
        <v>599</v>
      </c>
      <c r="E507" s="752">
        <v>50113001</v>
      </c>
      <c r="F507" s="751" t="s">
        <v>604</v>
      </c>
      <c r="G507" s="750" t="s">
        <v>605</v>
      </c>
      <c r="H507" s="750">
        <v>990947</v>
      </c>
      <c r="I507" s="750">
        <v>0</v>
      </c>
      <c r="J507" s="750" t="s">
        <v>1208</v>
      </c>
      <c r="K507" s="750" t="s">
        <v>575</v>
      </c>
      <c r="L507" s="753">
        <v>1401.3400000000001</v>
      </c>
      <c r="M507" s="753">
        <v>2</v>
      </c>
      <c r="N507" s="754">
        <v>2802.6800000000003</v>
      </c>
    </row>
    <row r="508" spans="1:14" ht="14.45" customHeight="1" x14ac:dyDescent="0.2">
      <c r="A508" s="748" t="s">
        <v>573</v>
      </c>
      <c r="B508" s="749" t="s">
        <v>574</v>
      </c>
      <c r="C508" s="750" t="s">
        <v>598</v>
      </c>
      <c r="D508" s="751" t="s">
        <v>599</v>
      </c>
      <c r="E508" s="752">
        <v>50113001</v>
      </c>
      <c r="F508" s="751" t="s">
        <v>604</v>
      </c>
      <c r="G508" s="750" t="s">
        <v>605</v>
      </c>
      <c r="H508" s="750">
        <v>188217</v>
      </c>
      <c r="I508" s="750">
        <v>88217</v>
      </c>
      <c r="J508" s="750" t="s">
        <v>756</v>
      </c>
      <c r="K508" s="750" t="s">
        <v>758</v>
      </c>
      <c r="L508" s="753">
        <v>127.87000000000003</v>
      </c>
      <c r="M508" s="753">
        <v>10</v>
      </c>
      <c r="N508" s="754">
        <v>1278.7000000000003</v>
      </c>
    </row>
    <row r="509" spans="1:14" ht="14.45" customHeight="1" x14ac:dyDescent="0.2">
      <c r="A509" s="748" t="s">
        <v>573</v>
      </c>
      <c r="B509" s="749" t="s">
        <v>574</v>
      </c>
      <c r="C509" s="750" t="s">
        <v>598</v>
      </c>
      <c r="D509" s="751" t="s">
        <v>599</v>
      </c>
      <c r="E509" s="752">
        <v>50113001</v>
      </c>
      <c r="F509" s="751" t="s">
        <v>604</v>
      </c>
      <c r="G509" s="750" t="s">
        <v>605</v>
      </c>
      <c r="H509" s="750">
        <v>216680</v>
      </c>
      <c r="I509" s="750">
        <v>216680</v>
      </c>
      <c r="J509" s="750" t="s">
        <v>982</v>
      </c>
      <c r="K509" s="750" t="s">
        <v>1209</v>
      </c>
      <c r="L509" s="753">
        <v>123.90000000000002</v>
      </c>
      <c r="M509" s="753">
        <v>3</v>
      </c>
      <c r="N509" s="754">
        <v>371.70000000000005</v>
      </c>
    </row>
    <row r="510" spans="1:14" ht="14.45" customHeight="1" x14ac:dyDescent="0.2">
      <c r="A510" s="748" t="s">
        <v>573</v>
      </c>
      <c r="B510" s="749" t="s">
        <v>574</v>
      </c>
      <c r="C510" s="750" t="s">
        <v>598</v>
      </c>
      <c r="D510" s="751" t="s">
        <v>599</v>
      </c>
      <c r="E510" s="752">
        <v>50113001</v>
      </c>
      <c r="F510" s="751" t="s">
        <v>604</v>
      </c>
      <c r="G510" s="750" t="s">
        <v>605</v>
      </c>
      <c r="H510" s="750">
        <v>188219</v>
      </c>
      <c r="I510" s="750">
        <v>88219</v>
      </c>
      <c r="J510" s="750" t="s">
        <v>982</v>
      </c>
      <c r="K510" s="750" t="s">
        <v>983</v>
      </c>
      <c r="L510" s="753">
        <v>141.61000000000001</v>
      </c>
      <c r="M510" s="753">
        <v>16</v>
      </c>
      <c r="N510" s="754">
        <v>2265.7600000000002</v>
      </c>
    </row>
    <row r="511" spans="1:14" ht="14.45" customHeight="1" x14ac:dyDescent="0.2">
      <c r="A511" s="748" t="s">
        <v>573</v>
      </c>
      <c r="B511" s="749" t="s">
        <v>574</v>
      </c>
      <c r="C511" s="750" t="s">
        <v>598</v>
      </c>
      <c r="D511" s="751" t="s">
        <v>599</v>
      </c>
      <c r="E511" s="752">
        <v>50113001</v>
      </c>
      <c r="F511" s="751" t="s">
        <v>604</v>
      </c>
      <c r="G511" s="750" t="s">
        <v>614</v>
      </c>
      <c r="H511" s="750">
        <v>844554</v>
      </c>
      <c r="I511" s="750">
        <v>114065</v>
      </c>
      <c r="J511" s="750" t="s">
        <v>1210</v>
      </c>
      <c r="K511" s="750" t="s">
        <v>1211</v>
      </c>
      <c r="L511" s="753">
        <v>18.29</v>
      </c>
      <c r="M511" s="753">
        <v>1</v>
      </c>
      <c r="N511" s="754">
        <v>18.29</v>
      </c>
    </row>
    <row r="512" spans="1:14" ht="14.45" customHeight="1" x14ac:dyDescent="0.2">
      <c r="A512" s="748" t="s">
        <v>573</v>
      </c>
      <c r="B512" s="749" t="s">
        <v>574</v>
      </c>
      <c r="C512" s="750" t="s">
        <v>598</v>
      </c>
      <c r="D512" s="751" t="s">
        <v>599</v>
      </c>
      <c r="E512" s="752">
        <v>50113001</v>
      </c>
      <c r="F512" s="751" t="s">
        <v>604</v>
      </c>
      <c r="G512" s="750" t="s">
        <v>605</v>
      </c>
      <c r="H512" s="750">
        <v>170498</v>
      </c>
      <c r="I512" s="750">
        <v>70498</v>
      </c>
      <c r="J512" s="750" t="s">
        <v>1212</v>
      </c>
      <c r="K512" s="750" t="s">
        <v>1213</v>
      </c>
      <c r="L512" s="753">
        <v>169.09</v>
      </c>
      <c r="M512" s="753">
        <v>2</v>
      </c>
      <c r="N512" s="754">
        <v>338.18</v>
      </c>
    </row>
    <row r="513" spans="1:14" ht="14.45" customHeight="1" x14ac:dyDescent="0.2">
      <c r="A513" s="748" t="s">
        <v>573</v>
      </c>
      <c r="B513" s="749" t="s">
        <v>574</v>
      </c>
      <c r="C513" s="750" t="s">
        <v>598</v>
      </c>
      <c r="D513" s="751" t="s">
        <v>599</v>
      </c>
      <c r="E513" s="752">
        <v>50113001</v>
      </c>
      <c r="F513" s="751" t="s">
        <v>604</v>
      </c>
      <c r="G513" s="750" t="s">
        <v>605</v>
      </c>
      <c r="H513" s="750">
        <v>100498</v>
      </c>
      <c r="I513" s="750">
        <v>498</v>
      </c>
      <c r="J513" s="750" t="s">
        <v>770</v>
      </c>
      <c r="K513" s="750" t="s">
        <v>640</v>
      </c>
      <c r="L513" s="753">
        <v>108.68883720930232</v>
      </c>
      <c r="M513" s="753">
        <v>43</v>
      </c>
      <c r="N513" s="754">
        <v>4673.62</v>
      </c>
    </row>
    <row r="514" spans="1:14" ht="14.45" customHeight="1" x14ac:dyDescent="0.2">
      <c r="A514" s="748" t="s">
        <v>573</v>
      </c>
      <c r="B514" s="749" t="s">
        <v>574</v>
      </c>
      <c r="C514" s="750" t="s">
        <v>598</v>
      </c>
      <c r="D514" s="751" t="s">
        <v>599</v>
      </c>
      <c r="E514" s="752">
        <v>50113001</v>
      </c>
      <c r="F514" s="751" t="s">
        <v>604</v>
      </c>
      <c r="G514" s="750" t="s">
        <v>605</v>
      </c>
      <c r="H514" s="750">
        <v>225168</v>
      </c>
      <c r="I514" s="750">
        <v>225168</v>
      </c>
      <c r="J514" s="750" t="s">
        <v>1214</v>
      </c>
      <c r="K514" s="750" t="s">
        <v>1215</v>
      </c>
      <c r="L514" s="753">
        <v>63.539999999999992</v>
      </c>
      <c r="M514" s="753">
        <v>64</v>
      </c>
      <c r="N514" s="754">
        <v>4066.5599999999995</v>
      </c>
    </row>
    <row r="515" spans="1:14" ht="14.45" customHeight="1" x14ac:dyDescent="0.2">
      <c r="A515" s="748" t="s">
        <v>573</v>
      </c>
      <c r="B515" s="749" t="s">
        <v>574</v>
      </c>
      <c r="C515" s="750" t="s">
        <v>598</v>
      </c>
      <c r="D515" s="751" t="s">
        <v>599</v>
      </c>
      <c r="E515" s="752">
        <v>50113001</v>
      </c>
      <c r="F515" s="751" t="s">
        <v>604</v>
      </c>
      <c r="G515" s="750" t="s">
        <v>605</v>
      </c>
      <c r="H515" s="750">
        <v>225169</v>
      </c>
      <c r="I515" s="750">
        <v>225169</v>
      </c>
      <c r="J515" s="750" t="s">
        <v>1214</v>
      </c>
      <c r="K515" s="750" t="s">
        <v>1216</v>
      </c>
      <c r="L515" s="753">
        <v>44.516750000000016</v>
      </c>
      <c r="M515" s="753">
        <v>40</v>
      </c>
      <c r="N515" s="754">
        <v>1780.6700000000005</v>
      </c>
    </row>
    <row r="516" spans="1:14" ht="14.45" customHeight="1" x14ac:dyDescent="0.2">
      <c r="A516" s="748" t="s">
        <v>573</v>
      </c>
      <c r="B516" s="749" t="s">
        <v>574</v>
      </c>
      <c r="C516" s="750" t="s">
        <v>598</v>
      </c>
      <c r="D516" s="751" t="s">
        <v>599</v>
      </c>
      <c r="E516" s="752">
        <v>50113001</v>
      </c>
      <c r="F516" s="751" t="s">
        <v>604</v>
      </c>
      <c r="G516" s="750" t="s">
        <v>575</v>
      </c>
      <c r="H516" s="750">
        <v>201290</v>
      </c>
      <c r="I516" s="750">
        <v>201290</v>
      </c>
      <c r="J516" s="750" t="s">
        <v>771</v>
      </c>
      <c r="K516" s="750" t="s">
        <v>772</v>
      </c>
      <c r="L516" s="753">
        <v>43.409090909090907</v>
      </c>
      <c r="M516" s="753">
        <v>44</v>
      </c>
      <c r="N516" s="754">
        <v>1910</v>
      </c>
    </row>
    <row r="517" spans="1:14" ht="14.45" customHeight="1" x14ac:dyDescent="0.2">
      <c r="A517" s="748" t="s">
        <v>573</v>
      </c>
      <c r="B517" s="749" t="s">
        <v>574</v>
      </c>
      <c r="C517" s="750" t="s">
        <v>598</v>
      </c>
      <c r="D517" s="751" t="s">
        <v>599</v>
      </c>
      <c r="E517" s="752">
        <v>50113001</v>
      </c>
      <c r="F517" s="751" t="s">
        <v>604</v>
      </c>
      <c r="G517" s="750" t="s">
        <v>605</v>
      </c>
      <c r="H517" s="750">
        <v>100502</v>
      </c>
      <c r="I517" s="750">
        <v>502</v>
      </c>
      <c r="J517" s="750" t="s">
        <v>773</v>
      </c>
      <c r="K517" s="750" t="s">
        <v>774</v>
      </c>
      <c r="L517" s="753">
        <v>255.24909090909094</v>
      </c>
      <c r="M517" s="753">
        <v>11</v>
      </c>
      <c r="N517" s="754">
        <v>2807.7400000000002</v>
      </c>
    </row>
    <row r="518" spans="1:14" ht="14.45" customHeight="1" x14ac:dyDescent="0.2">
      <c r="A518" s="748" t="s">
        <v>573</v>
      </c>
      <c r="B518" s="749" t="s">
        <v>574</v>
      </c>
      <c r="C518" s="750" t="s">
        <v>598</v>
      </c>
      <c r="D518" s="751" t="s">
        <v>599</v>
      </c>
      <c r="E518" s="752">
        <v>50113001</v>
      </c>
      <c r="F518" s="751" t="s">
        <v>604</v>
      </c>
      <c r="G518" s="750" t="s">
        <v>605</v>
      </c>
      <c r="H518" s="750">
        <v>102684</v>
      </c>
      <c r="I518" s="750">
        <v>2684</v>
      </c>
      <c r="J518" s="750" t="s">
        <v>773</v>
      </c>
      <c r="K518" s="750" t="s">
        <v>775</v>
      </c>
      <c r="L518" s="753">
        <v>104.23000000000005</v>
      </c>
      <c r="M518" s="753">
        <v>20</v>
      </c>
      <c r="N518" s="754">
        <v>2084.6000000000008</v>
      </c>
    </row>
    <row r="519" spans="1:14" ht="14.45" customHeight="1" x14ac:dyDescent="0.2">
      <c r="A519" s="748" t="s">
        <v>573</v>
      </c>
      <c r="B519" s="749" t="s">
        <v>574</v>
      </c>
      <c r="C519" s="750" t="s">
        <v>598</v>
      </c>
      <c r="D519" s="751" t="s">
        <v>599</v>
      </c>
      <c r="E519" s="752">
        <v>50113001</v>
      </c>
      <c r="F519" s="751" t="s">
        <v>604</v>
      </c>
      <c r="G519" s="750" t="s">
        <v>575</v>
      </c>
      <c r="H519" s="750">
        <v>205931</v>
      </c>
      <c r="I519" s="750">
        <v>205931</v>
      </c>
      <c r="J519" s="750" t="s">
        <v>776</v>
      </c>
      <c r="K519" s="750" t="s">
        <v>777</v>
      </c>
      <c r="L519" s="753">
        <v>73.858181818181833</v>
      </c>
      <c r="M519" s="753">
        <v>11</v>
      </c>
      <c r="N519" s="754">
        <v>812.44000000000017</v>
      </c>
    </row>
    <row r="520" spans="1:14" ht="14.45" customHeight="1" x14ac:dyDescent="0.2">
      <c r="A520" s="748" t="s">
        <v>573</v>
      </c>
      <c r="B520" s="749" t="s">
        <v>574</v>
      </c>
      <c r="C520" s="750" t="s">
        <v>598</v>
      </c>
      <c r="D520" s="751" t="s">
        <v>599</v>
      </c>
      <c r="E520" s="752">
        <v>50113001</v>
      </c>
      <c r="F520" s="751" t="s">
        <v>604</v>
      </c>
      <c r="G520" s="750" t="s">
        <v>614</v>
      </c>
      <c r="H520" s="750">
        <v>127738</v>
      </c>
      <c r="I520" s="750">
        <v>127738</v>
      </c>
      <c r="J520" s="750" t="s">
        <v>1217</v>
      </c>
      <c r="K520" s="750" t="s">
        <v>1218</v>
      </c>
      <c r="L520" s="753">
        <v>103.24886597938145</v>
      </c>
      <c r="M520" s="753">
        <v>97</v>
      </c>
      <c r="N520" s="754">
        <v>10015.140000000001</v>
      </c>
    </row>
    <row r="521" spans="1:14" ht="14.45" customHeight="1" x14ac:dyDescent="0.2">
      <c r="A521" s="748" t="s">
        <v>573</v>
      </c>
      <c r="B521" s="749" t="s">
        <v>574</v>
      </c>
      <c r="C521" s="750" t="s">
        <v>598</v>
      </c>
      <c r="D521" s="751" t="s">
        <v>599</v>
      </c>
      <c r="E521" s="752">
        <v>50113001</v>
      </c>
      <c r="F521" s="751" t="s">
        <v>604</v>
      </c>
      <c r="G521" s="750" t="s">
        <v>605</v>
      </c>
      <c r="H521" s="750">
        <v>109493</v>
      </c>
      <c r="I521" s="750">
        <v>109493</v>
      </c>
      <c r="J521" s="750" t="s">
        <v>1219</v>
      </c>
      <c r="K521" s="750" t="s">
        <v>1220</v>
      </c>
      <c r="L521" s="753">
        <v>159.71312499999999</v>
      </c>
      <c r="M521" s="753">
        <v>16</v>
      </c>
      <c r="N521" s="754">
        <v>2555.41</v>
      </c>
    </row>
    <row r="522" spans="1:14" ht="14.45" customHeight="1" x14ac:dyDescent="0.2">
      <c r="A522" s="748" t="s">
        <v>573</v>
      </c>
      <c r="B522" s="749" t="s">
        <v>574</v>
      </c>
      <c r="C522" s="750" t="s">
        <v>598</v>
      </c>
      <c r="D522" s="751" t="s">
        <v>599</v>
      </c>
      <c r="E522" s="752">
        <v>50113001</v>
      </c>
      <c r="F522" s="751" t="s">
        <v>604</v>
      </c>
      <c r="G522" s="750" t="s">
        <v>605</v>
      </c>
      <c r="H522" s="750">
        <v>111485</v>
      </c>
      <c r="I522" s="750">
        <v>11485</v>
      </c>
      <c r="J522" s="750" t="s">
        <v>1221</v>
      </c>
      <c r="K522" s="750" t="s">
        <v>1222</v>
      </c>
      <c r="L522" s="753">
        <v>114.81999999999996</v>
      </c>
      <c r="M522" s="753">
        <v>2</v>
      </c>
      <c r="N522" s="754">
        <v>229.63999999999993</v>
      </c>
    </row>
    <row r="523" spans="1:14" ht="14.45" customHeight="1" x14ac:dyDescent="0.2">
      <c r="A523" s="748" t="s">
        <v>573</v>
      </c>
      <c r="B523" s="749" t="s">
        <v>574</v>
      </c>
      <c r="C523" s="750" t="s">
        <v>598</v>
      </c>
      <c r="D523" s="751" t="s">
        <v>599</v>
      </c>
      <c r="E523" s="752">
        <v>50113001</v>
      </c>
      <c r="F523" s="751" t="s">
        <v>604</v>
      </c>
      <c r="G523" s="750" t="s">
        <v>605</v>
      </c>
      <c r="H523" s="750">
        <v>118563</v>
      </c>
      <c r="I523" s="750">
        <v>18563</v>
      </c>
      <c r="J523" s="750" t="s">
        <v>994</v>
      </c>
      <c r="K523" s="750" t="s">
        <v>995</v>
      </c>
      <c r="L523" s="753">
        <v>487.4233333333334</v>
      </c>
      <c r="M523" s="753">
        <v>3</v>
      </c>
      <c r="N523" s="754">
        <v>1462.2700000000002</v>
      </c>
    </row>
    <row r="524" spans="1:14" ht="14.45" customHeight="1" x14ac:dyDescent="0.2">
      <c r="A524" s="748" t="s">
        <v>573</v>
      </c>
      <c r="B524" s="749" t="s">
        <v>574</v>
      </c>
      <c r="C524" s="750" t="s">
        <v>598</v>
      </c>
      <c r="D524" s="751" t="s">
        <v>599</v>
      </c>
      <c r="E524" s="752">
        <v>50113001</v>
      </c>
      <c r="F524" s="751" t="s">
        <v>604</v>
      </c>
      <c r="G524" s="750" t="s">
        <v>605</v>
      </c>
      <c r="H524" s="750">
        <v>501637</v>
      </c>
      <c r="I524" s="750">
        <v>0</v>
      </c>
      <c r="J524" s="750" t="s">
        <v>996</v>
      </c>
      <c r="K524" s="750" t="s">
        <v>575</v>
      </c>
      <c r="L524" s="753">
        <v>8.3006666666666664</v>
      </c>
      <c r="M524" s="753">
        <v>1</v>
      </c>
      <c r="N524" s="754">
        <v>8.3006666666666664</v>
      </c>
    </row>
    <row r="525" spans="1:14" ht="14.45" customHeight="1" x14ac:dyDescent="0.2">
      <c r="A525" s="748" t="s">
        <v>573</v>
      </c>
      <c r="B525" s="749" t="s">
        <v>574</v>
      </c>
      <c r="C525" s="750" t="s">
        <v>598</v>
      </c>
      <c r="D525" s="751" t="s">
        <v>599</v>
      </c>
      <c r="E525" s="752">
        <v>50113001</v>
      </c>
      <c r="F525" s="751" t="s">
        <v>604</v>
      </c>
      <c r="G525" s="750" t="s">
        <v>614</v>
      </c>
      <c r="H525" s="750">
        <v>170760</v>
      </c>
      <c r="I525" s="750">
        <v>170760</v>
      </c>
      <c r="J525" s="750" t="s">
        <v>1223</v>
      </c>
      <c r="K525" s="750" t="s">
        <v>1224</v>
      </c>
      <c r="L525" s="753">
        <v>105.05999999999996</v>
      </c>
      <c r="M525" s="753">
        <v>1</v>
      </c>
      <c r="N525" s="754">
        <v>105.05999999999996</v>
      </c>
    </row>
    <row r="526" spans="1:14" ht="14.45" customHeight="1" x14ac:dyDescent="0.2">
      <c r="A526" s="748" t="s">
        <v>573</v>
      </c>
      <c r="B526" s="749" t="s">
        <v>574</v>
      </c>
      <c r="C526" s="750" t="s">
        <v>598</v>
      </c>
      <c r="D526" s="751" t="s">
        <v>599</v>
      </c>
      <c r="E526" s="752">
        <v>50113001</v>
      </c>
      <c r="F526" s="751" t="s">
        <v>604</v>
      </c>
      <c r="G526" s="750" t="s">
        <v>614</v>
      </c>
      <c r="H526" s="750">
        <v>184530</v>
      </c>
      <c r="I526" s="750">
        <v>200207</v>
      </c>
      <c r="J526" s="750" t="s">
        <v>1225</v>
      </c>
      <c r="K526" s="750" t="s">
        <v>1226</v>
      </c>
      <c r="L526" s="753">
        <v>84.139999999999986</v>
      </c>
      <c r="M526" s="753">
        <v>1</v>
      </c>
      <c r="N526" s="754">
        <v>84.139999999999986</v>
      </c>
    </row>
    <row r="527" spans="1:14" ht="14.45" customHeight="1" x14ac:dyDescent="0.2">
      <c r="A527" s="748" t="s">
        <v>573</v>
      </c>
      <c r="B527" s="749" t="s">
        <v>574</v>
      </c>
      <c r="C527" s="750" t="s">
        <v>598</v>
      </c>
      <c r="D527" s="751" t="s">
        <v>599</v>
      </c>
      <c r="E527" s="752">
        <v>50113001</v>
      </c>
      <c r="F527" s="751" t="s">
        <v>604</v>
      </c>
      <c r="G527" s="750" t="s">
        <v>605</v>
      </c>
      <c r="H527" s="750">
        <v>101127</v>
      </c>
      <c r="I527" s="750">
        <v>1127</v>
      </c>
      <c r="J527" s="750" t="s">
        <v>1227</v>
      </c>
      <c r="K527" s="750" t="s">
        <v>1228</v>
      </c>
      <c r="L527" s="753">
        <v>103.53000000000003</v>
      </c>
      <c r="M527" s="753">
        <v>2</v>
      </c>
      <c r="N527" s="754">
        <v>207.06000000000006</v>
      </c>
    </row>
    <row r="528" spans="1:14" ht="14.45" customHeight="1" x14ac:dyDescent="0.2">
      <c r="A528" s="748" t="s">
        <v>573</v>
      </c>
      <c r="B528" s="749" t="s">
        <v>574</v>
      </c>
      <c r="C528" s="750" t="s">
        <v>598</v>
      </c>
      <c r="D528" s="751" t="s">
        <v>599</v>
      </c>
      <c r="E528" s="752">
        <v>50113001</v>
      </c>
      <c r="F528" s="751" t="s">
        <v>604</v>
      </c>
      <c r="G528" s="750" t="s">
        <v>575</v>
      </c>
      <c r="H528" s="750">
        <v>223148</v>
      </c>
      <c r="I528" s="750">
        <v>223148</v>
      </c>
      <c r="J528" s="750" t="s">
        <v>1229</v>
      </c>
      <c r="K528" s="750" t="s">
        <v>1230</v>
      </c>
      <c r="L528" s="753">
        <v>113.41500000000001</v>
      </c>
      <c r="M528" s="753">
        <v>4</v>
      </c>
      <c r="N528" s="754">
        <v>453.66</v>
      </c>
    </row>
    <row r="529" spans="1:14" ht="14.45" customHeight="1" x14ac:dyDescent="0.2">
      <c r="A529" s="748" t="s">
        <v>573</v>
      </c>
      <c r="B529" s="749" t="s">
        <v>574</v>
      </c>
      <c r="C529" s="750" t="s">
        <v>598</v>
      </c>
      <c r="D529" s="751" t="s">
        <v>599</v>
      </c>
      <c r="E529" s="752">
        <v>50113001</v>
      </c>
      <c r="F529" s="751" t="s">
        <v>604</v>
      </c>
      <c r="G529" s="750" t="s">
        <v>605</v>
      </c>
      <c r="H529" s="750">
        <v>502030</v>
      </c>
      <c r="I529" s="750">
        <v>99999</v>
      </c>
      <c r="J529" s="750" t="s">
        <v>1000</v>
      </c>
      <c r="K529" s="750" t="s">
        <v>1001</v>
      </c>
      <c r="L529" s="753">
        <v>1383.6399999999999</v>
      </c>
      <c r="M529" s="753">
        <v>0.2</v>
      </c>
      <c r="N529" s="754">
        <v>276.72800000000001</v>
      </c>
    </row>
    <row r="530" spans="1:14" ht="14.45" customHeight="1" x14ac:dyDescent="0.2">
      <c r="A530" s="748" t="s">
        <v>573</v>
      </c>
      <c r="B530" s="749" t="s">
        <v>574</v>
      </c>
      <c r="C530" s="750" t="s">
        <v>598</v>
      </c>
      <c r="D530" s="751" t="s">
        <v>599</v>
      </c>
      <c r="E530" s="752">
        <v>50113001</v>
      </c>
      <c r="F530" s="751" t="s">
        <v>604</v>
      </c>
      <c r="G530" s="750" t="s">
        <v>605</v>
      </c>
      <c r="H530" s="750">
        <v>194763</v>
      </c>
      <c r="I530" s="750">
        <v>94763</v>
      </c>
      <c r="J530" s="750" t="s">
        <v>783</v>
      </c>
      <c r="K530" s="750" t="s">
        <v>784</v>
      </c>
      <c r="L530" s="753">
        <v>83.8</v>
      </c>
      <c r="M530" s="753">
        <v>1</v>
      </c>
      <c r="N530" s="754">
        <v>83.8</v>
      </c>
    </row>
    <row r="531" spans="1:14" ht="14.45" customHeight="1" x14ac:dyDescent="0.2">
      <c r="A531" s="748" t="s">
        <v>573</v>
      </c>
      <c r="B531" s="749" t="s">
        <v>574</v>
      </c>
      <c r="C531" s="750" t="s">
        <v>598</v>
      </c>
      <c r="D531" s="751" t="s">
        <v>599</v>
      </c>
      <c r="E531" s="752">
        <v>50113001</v>
      </c>
      <c r="F531" s="751" t="s">
        <v>604</v>
      </c>
      <c r="G531" s="750" t="s">
        <v>605</v>
      </c>
      <c r="H531" s="750">
        <v>171031</v>
      </c>
      <c r="I531" s="750">
        <v>171031</v>
      </c>
      <c r="J531" s="750" t="s">
        <v>1231</v>
      </c>
      <c r="K531" s="750" t="s">
        <v>1232</v>
      </c>
      <c r="L531" s="753">
        <v>84.14</v>
      </c>
      <c r="M531" s="753">
        <v>3</v>
      </c>
      <c r="N531" s="754">
        <v>252.42000000000002</v>
      </c>
    </row>
    <row r="532" spans="1:14" ht="14.45" customHeight="1" x14ac:dyDescent="0.2">
      <c r="A532" s="748" t="s">
        <v>573</v>
      </c>
      <c r="B532" s="749" t="s">
        <v>574</v>
      </c>
      <c r="C532" s="750" t="s">
        <v>598</v>
      </c>
      <c r="D532" s="751" t="s">
        <v>599</v>
      </c>
      <c r="E532" s="752">
        <v>50113001</v>
      </c>
      <c r="F532" s="751" t="s">
        <v>604</v>
      </c>
      <c r="G532" s="750" t="s">
        <v>605</v>
      </c>
      <c r="H532" s="750">
        <v>100513</v>
      </c>
      <c r="I532" s="750">
        <v>513</v>
      </c>
      <c r="J532" s="750" t="s">
        <v>785</v>
      </c>
      <c r="K532" s="750" t="s">
        <v>640</v>
      </c>
      <c r="L532" s="753">
        <v>56.777557251908398</v>
      </c>
      <c r="M532" s="753">
        <v>131</v>
      </c>
      <c r="N532" s="754">
        <v>7437.8600000000006</v>
      </c>
    </row>
    <row r="533" spans="1:14" ht="14.45" customHeight="1" x14ac:dyDescent="0.2">
      <c r="A533" s="748" t="s">
        <v>573</v>
      </c>
      <c r="B533" s="749" t="s">
        <v>574</v>
      </c>
      <c r="C533" s="750" t="s">
        <v>598</v>
      </c>
      <c r="D533" s="751" t="s">
        <v>599</v>
      </c>
      <c r="E533" s="752">
        <v>50113001</v>
      </c>
      <c r="F533" s="751" t="s">
        <v>604</v>
      </c>
      <c r="G533" s="750" t="s">
        <v>605</v>
      </c>
      <c r="H533" s="750">
        <v>100516</v>
      </c>
      <c r="I533" s="750">
        <v>516</v>
      </c>
      <c r="J533" s="750" t="s">
        <v>1233</v>
      </c>
      <c r="K533" s="750" t="s">
        <v>1234</v>
      </c>
      <c r="L533" s="753">
        <v>98.359999999999971</v>
      </c>
      <c r="M533" s="753">
        <v>5</v>
      </c>
      <c r="N533" s="754">
        <v>491.79999999999984</v>
      </c>
    </row>
    <row r="534" spans="1:14" ht="14.45" customHeight="1" x14ac:dyDescent="0.2">
      <c r="A534" s="748" t="s">
        <v>573</v>
      </c>
      <c r="B534" s="749" t="s">
        <v>574</v>
      </c>
      <c r="C534" s="750" t="s">
        <v>598</v>
      </c>
      <c r="D534" s="751" t="s">
        <v>599</v>
      </c>
      <c r="E534" s="752">
        <v>50113001</v>
      </c>
      <c r="F534" s="751" t="s">
        <v>604</v>
      </c>
      <c r="G534" s="750" t="s">
        <v>605</v>
      </c>
      <c r="H534" s="750">
        <v>110086</v>
      </c>
      <c r="I534" s="750">
        <v>10086</v>
      </c>
      <c r="J534" s="750" t="s">
        <v>1004</v>
      </c>
      <c r="K534" s="750" t="s">
        <v>1235</v>
      </c>
      <c r="L534" s="753">
        <v>1592.8</v>
      </c>
      <c r="M534" s="753">
        <v>2</v>
      </c>
      <c r="N534" s="754">
        <v>3185.6</v>
      </c>
    </row>
    <row r="535" spans="1:14" ht="14.45" customHeight="1" x14ac:dyDescent="0.2">
      <c r="A535" s="748" t="s">
        <v>573</v>
      </c>
      <c r="B535" s="749" t="s">
        <v>574</v>
      </c>
      <c r="C535" s="750" t="s">
        <v>598</v>
      </c>
      <c r="D535" s="751" t="s">
        <v>599</v>
      </c>
      <c r="E535" s="752">
        <v>50113001</v>
      </c>
      <c r="F535" s="751" t="s">
        <v>604</v>
      </c>
      <c r="G535" s="750" t="s">
        <v>605</v>
      </c>
      <c r="H535" s="750">
        <v>230353</v>
      </c>
      <c r="I535" s="750">
        <v>230353</v>
      </c>
      <c r="J535" s="750" t="s">
        <v>1004</v>
      </c>
      <c r="K535" s="750" t="s">
        <v>1005</v>
      </c>
      <c r="L535" s="753">
        <v>1592.8</v>
      </c>
      <c r="M535" s="753">
        <v>2</v>
      </c>
      <c r="N535" s="754">
        <v>3185.6</v>
      </c>
    </row>
    <row r="536" spans="1:14" ht="14.45" customHeight="1" x14ac:dyDescent="0.2">
      <c r="A536" s="748" t="s">
        <v>573</v>
      </c>
      <c r="B536" s="749" t="s">
        <v>574</v>
      </c>
      <c r="C536" s="750" t="s">
        <v>598</v>
      </c>
      <c r="D536" s="751" t="s">
        <v>599</v>
      </c>
      <c r="E536" s="752">
        <v>50113001</v>
      </c>
      <c r="F536" s="751" t="s">
        <v>604</v>
      </c>
      <c r="G536" s="750" t="s">
        <v>614</v>
      </c>
      <c r="H536" s="750">
        <v>191788</v>
      </c>
      <c r="I536" s="750">
        <v>91788</v>
      </c>
      <c r="J536" s="750" t="s">
        <v>786</v>
      </c>
      <c r="K536" s="750" t="s">
        <v>787</v>
      </c>
      <c r="L536" s="753">
        <v>9.120000000000001</v>
      </c>
      <c r="M536" s="753">
        <v>8</v>
      </c>
      <c r="N536" s="754">
        <v>72.960000000000008</v>
      </c>
    </row>
    <row r="537" spans="1:14" ht="14.45" customHeight="1" x14ac:dyDescent="0.2">
      <c r="A537" s="748" t="s">
        <v>573</v>
      </c>
      <c r="B537" s="749" t="s">
        <v>574</v>
      </c>
      <c r="C537" s="750" t="s">
        <v>598</v>
      </c>
      <c r="D537" s="751" t="s">
        <v>599</v>
      </c>
      <c r="E537" s="752">
        <v>50113001</v>
      </c>
      <c r="F537" s="751" t="s">
        <v>604</v>
      </c>
      <c r="G537" s="750" t="s">
        <v>614</v>
      </c>
      <c r="H537" s="750">
        <v>184400</v>
      </c>
      <c r="I537" s="750">
        <v>84400</v>
      </c>
      <c r="J537" s="750" t="s">
        <v>1010</v>
      </c>
      <c r="K537" s="750" t="s">
        <v>1011</v>
      </c>
      <c r="L537" s="753">
        <v>254.95000000000002</v>
      </c>
      <c r="M537" s="753">
        <v>1</v>
      </c>
      <c r="N537" s="754">
        <v>254.95000000000002</v>
      </c>
    </row>
    <row r="538" spans="1:14" ht="14.45" customHeight="1" x14ac:dyDescent="0.2">
      <c r="A538" s="748" t="s">
        <v>573</v>
      </c>
      <c r="B538" s="749" t="s">
        <v>574</v>
      </c>
      <c r="C538" s="750" t="s">
        <v>598</v>
      </c>
      <c r="D538" s="751" t="s">
        <v>599</v>
      </c>
      <c r="E538" s="752">
        <v>50113001</v>
      </c>
      <c r="F538" s="751" t="s">
        <v>604</v>
      </c>
      <c r="G538" s="750" t="s">
        <v>605</v>
      </c>
      <c r="H538" s="750">
        <v>188860</v>
      </c>
      <c r="I538" s="750">
        <v>154078</v>
      </c>
      <c r="J538" s="750" t="s">
        <v>1016</v>
      </c>
      <c r="K538" s="750" t="s">
        <v>1017</v>
      </c>
      <c r="L538" s="753">
        <v>833.61999999999989</v>
      </c>
      <c r="M538" s="753">
        <v>3</v>
      </c>
      <c r="N538" s="754">
        <v>2500.8599999999997</v>
      </c>
    </row>
    <row r="539" spans="1:14" ht="14.45" customHeight="1" x14ac:dyDescent="0.2">
      <c r="A539" s="748" t="s">
        <v>573</v>
      </c>
      <c r="B539" s="749" t="s">
        <v>574</v>
      </c>
      <c r="C539" s="750" t="s">
        <v>598</v>
      </c>
      <c r="D539" s="751" t="s">
        <v>599</v>
      </c>
      <c r="E539" s="752">
        <v>50113001</v>
      </c>
      <c r="F539" s="751" t="s">
        <v>604</v>
      </c>
      <c r="G539" s="750" t="s">
        <v>605</v>
      </c>
      <c r="H539" s="750">
        <v>83538</v>
      </c>
      <c r="I539" s="750">
        <v>83538</v>
      </c>
      <c r="J539" s="750" t="s">
        <v>1236</v>
      </c>
      <c r="K539" s="750" t="s">
        <v>1237</v>
      </c>
      <c r="L539" s="753">
        <v>164.05000000000004</v>
      </c>
      <c r="M539" s="753">
        <v>6</v>
      </c>
      <c r="N539" s="754">
        <v>984.30000000000018</v>
      </c>
    </row>
    <row r="540" spans="1:14" ht="14.45" customHeight="1" x14ac:dyDescent="0.2">
      <c r="A540" s="748" t="s">
        <v>573</v>
      </c>
      <c r="B540" s="749" t="s">
        <v>574</v>
      </c>
      <c r="C540" s="750" t="s">
        <v>598</v>
      </c>
      <c r="D540" s="751" t="s">
        <v>599</v>
      </c>
      <c r="E540" s="752">
        <v>50113001</v>
      </c>
      <c r="F540" s="751" t="s">
        <v>604</v>
      </c>
      <c r="G540" s="750" t="s">
        <v>605</v>
      </c>
      <c r="H540" s="750">
        <v>104307</v>
      </c>
      <c r="I540" s="750">
        <v>4307</v>
      </c>
      <c r="J540" s="750" t="s">
        <v>1238</v>
      </c>
      <c r="K540" s="750" t="s">
        <v>1239</v>
      </c>
      <c r="L540" s="753">
        <v>351.07716381418095</v>
      </c>
      <c r="M540" s="753">
        <v>81.8</v>
      </c>
      <c r="N540" s="754">
        <v>28718.112000000001</v>
      </c>
    </row>
    <row r="541" spans="1:14" ht="14.45" customHeight="1" x14ac:dyDescent="0.2">
      <c r="A541" s="748" t="s">
        <v>573</v>
      </c>
      <c r="B541" s="749" t="s">
        <v>574</v>
      </c>
      <c r="C541" s="750" t="s">
        <v>598</v>
      </c>
      <c r="D541" s="751" t="s">
        <v>599</v>
      </c>
      <c r="E541" s="752">
        <v>50113001</v>
      </c>
      <c r="F541" s="751" t="s">
        <v>604</v>
      </c>
      <c r="G541" s="750" t="s">
        <v>605</v>
      </c>
      <c r="H541" s="750">
        <v>501544</v>
      </c>
      <c r="I541" s="750">
        <v>0</v>
      </c>
      <c r="J541" s="750" t="s">
        <v>1240</v>
      </c>
      <c r="K541" s="750" t="s">
        <v>1241</v>
      </c>
      <c r="L541" s="753">
        <v>330</v>
      </c>
      <c r="M541" s="753">
        <v>30</v>
      </c>
      <c r="N541" s="754">
        <v>9900</v>
      </c>
    </row>
    <row r="542" spans="1:14" ht="14.45" customHeight="1" x14ac:dyDescent="0.2">
      <c r="A542" s="748" t="s">
        <v>573</v>
      </c>
      <c r="B542" s="749" t="s">
        <v>574</v>
      </c>
      <c r="C542" s="750" t="s">
        <v>598</v>
      </c>
      <c r="D542" s="751" t="s">
        <v>599</v>
      </c>
      <c r="E542" s="752">
        <v>50113001</v>
      </c>
      <c r="F542" s="751" t="s">
        <v>604</v>
      </c>
      <c r="G542" s="750" t="s">
        <v>605</v>
      </c>
      <c r="H542" s="750">
        <v>100536</v>
      </c>
      <c r="I542" s="750">
        <v>536</v>
      </c>
      <c r="J542" s="750" t="s">
        <v>788</v>
      </c>
      <c r="K542" s="750" t="s">
        <v>607</v>
      </c>
      <c r="L542" s="753">
        <v>140.05000000000004</v>
      </c>
      <c r="M542" s="753">
        <v>200</v>
      </c>
      <c r="N542" s="754">
        <v>28010.000000000007</v>
      </c>
    </row>
    <row r="543" spans="1:14" ht="14.45" customHeight="1" x14ac:dyDescent="0.2">
      <c r="A543" s="748" t="s">
        <v>573</v>
      </c>
      <c r="B543" s="749" t="s">
        <v>574</v>
      </c>
      <c r="C543" s="750" t="s">
        <v>598</v>
      </c>
      <c r="D543" s="751" t="s">
        <v>599</v>
      </c>
      <c r="E543" s="752">
        <v>50113001</v>
      </c>
      <c r="F543" s="751" t="s">
        <v>604</v>
      </c>
      <c r="G543" s="750" t="s">
        <v>605</v>
      </c>
      <c r="H543" s="750">
        <v>216900</v>
      </c>
      <c r="I543" s="750">
        <v>216900</v>
      </c>
      <c r="J543" s="750" t="s">
        <v>1242</v>
      </c>
      <c r="K543" s="750" t="s">
        <v>1243</v>
      </c>
      <c r="L543" s="753">
        <v>700.78120567375879</v>
      </c>
      <c r="M543" s="753">
        <v>141</v>
      </c>
      <c r="N543" s="754">
        <v>98810.15</v>
      </c>
    </row>
    <row r="544" spans="1:14" ht="14.45" customHeight="1" x14ac:dyDescent="0.2">
      <c r="A544" s="748" t="s">
        <v>573</v>
      </c>
      <c r="B544" s="749" t="s">
        <v>574</v>
      </c>
      <c r="C544" s="750" t="s">
        <v>598</v>
      </c>
      <c r="D544" s="751" t="s">
        <v>599</v>
      </c>
      <c r="E544" s="752">
        <v>50113001</v>
      </c>
      <c r="F544" s="751" t="s">
        <v>604</v>
      </c>
      <c r="G544" s="750" t="s">
        <v>614</v>
      </c>
      <c r="H544" s="750">
        <v>155824</v>
      </c>
      <c r="I544" s="750">
        <v>55824</v>
      </c>
      <c r="J544" s="750" t="s">
        <v>791</v>
      </c>
      <c r="K544" s="750" t="s">
        <v>793</v>
      </c>
      <c r="L544" s="753">
        <v>50.64</v>
      </c>
      <c r="M544" s="753">
        <v>21</v>
      </c>
      <c r="N544" s="754">
        <v>1063.44</v>
      </c>
    </row>
    <row r="545" spans="1:14" ht="14.45" customHeight="1" x14ac:dyDescent="0.2">
      <c r="A545" s="748" t="s">
        <v>573</v>
      </c>
      <c r="B545" s="749" t="s">
        <v>574</v>
      </c>
      <c r="C545" s="750" t="s">
        <v>598</v>
      </c>
      <c r="D545" s="751" t="s">
        <v>599</v>
      </c>
      <c r="E545" s="752">
        <v>50113001</v>
      </c>
      <c r="F545" s="751" t="s">
        <v>604</v>
      </c>
      <c r="G545" s="750" t="s">
        <v>614</v>
      </c>
      <c r="H545" s="750">
        <v>107981</v>
      </c>
      <c r="I545" s="750">
        <v>7981</v>
      </c>
      <c r="J545" s="750" t="s">
        <v>791</v>
      </c>
      <c r="K545" s="750" t="s">
        <v>792</v>
      </c>
      <c r="L545" s="753">
        <v>50.639999999999993</v>
      </c>
      <c r="M545" s="753">
        <v>13</v>
      </c>
      <c r="N545" s="754">
        <v>658.31999999999994</v>
      </c>
    </row>
    <row r="546" spans="1:14" ht="14.45" customHeight="1" x14ac:dyDescent="0.2">
      <c r="A546" s="748" t="s">
        <v>573</v>
      </c>
      <c r="B546" s="749" t="s">
        <v>574</v>
      </c>
      <c r="C546" s="750" t="s">
        <v>598</v>
      </c>
      <c r="D546" s="751" t="s">
        <v>599</v>
      </c>
      <c r="E546" s="752">
        <v>50113001</v>
      </c>
      <c r="F546" s="751" t="s">
        <v>604</v>
      </c>
      <c r="G546" s="750" t="s">
        <v>614</v>
      </c>
      <c r="H546" s="750">
        <v>155823</v>
      </c>
      <c r="I546" s="750">
        <v>55823</v>
      </c>
      <c r="J546" s="750" t="s">
        <v>794</v>
      </c>
      <c r="K546" s="750" t="s">
        <v>795</v>
      </c>
      <c r="L546" s="753">
        <v>34.384</v>
      </c>
      <c r="M546" s="753">
        <v>15</v>
      </c>
      <c r="N546" s="754">
        <v>515.76</v>
      </c>
    </row>
    <row r="547" spans="1:14" ht="14.45" customHeight="1" x14ac:dyDescent="0.2">
      <c r="A547" s="748" t="s">
        <v>573</v>
      </c>
      <c r="B547" s="749" t="s">
        <v>574</v>
      </c>
      <c r="C547" s="750" t="s">
        <v>598</v>
      </c>
      <c r="D547" s="751" t="s">
        <v>599</v>
      </c>
      <c r="E547" s="752">
        <v>50113001</v>
      </c>
      <c r="F547" s="751" t="s">
        <v>604</v>
      </c>
      <c r="G547" s="750" t="s">
        <v>605</v>
      </c>
      <c r="H547" s="750">
        <v>117173</v>
      </c>
      <c r="I547" s="750">
        <v>17173</v>
      </c>
      <c r="J547" s="750" t="s">
        <v>1244</v>
      </c>
      <c r="K547" s="750" t="s">
        <v>1245</v>
      </c>
      <c r="L547" s="753">
        <v>70.489999999999995</v>
      </c>
      <c r="M547" s="753">
        <v>1</v>
      </c>
      <c r="N547" s="754">
        <v>70.489999999999995</v>
      </c>
    </row>
    <row r="548" spans="1:14" ht="14.45" customHeight="1" x14ac:dyDescent="0.2">
      <c r="A548" s="748" t="s">
        <v>573</v>
      </c>
      <c r="B548" s="749" t="s">
        <v>574</v>
      </c>
      <c r="C548" s="750" t="s">
        <v>598</v>
      </c>
      <c r="D548" s="751" t="s">
        <v>599</v>
      </c>
      <c r="E548" s="752">
        <v>50113001</v>
      </c>
      <c r="F548" s="751" t="s">
        <v>604</v>
      </c>
      <c r="G548" s="750" t="s">
        <v>614</v>
      </c>
      <c r="H548" s="750">
        <v>187607</v>
      </c>
      <c r="I548" s="750">
        <v>187607</v>
      </c>
      <c r="J548" s="750" t="s">
        <v>1246</v>
      </c>
      <c r="K548" s="750" t="s">
        <v>1247</v>
      </c>
      <c r="L548" s="753">
        <v>303.60000000000002</v>
      </c>
      <c r="M548" s="753">
        <v>10</v>
      </c>
      <c r="N548" s="754">
        <v>3036</v>
      </c>
    </row>
    <row r="549" spans="1:14" ht="14.45" customHeight="1" x14ac:dyDescent="0.2">
      <c r="A549" s="748" t="s">
        <v>573</v>
      </c>
      <c r="B549" s="749" t="s">
        <v>574</v>
      </c>
      <c r="C549" s="750" t="s">
        <v>598</v>
      </c>
      <c r="D549" s="751" t="s">
        <v>599</v>
      </c>
      <c r="E549" s="752">
        <v>50113001</v>
      </c>
      <c r="F549" s="751" t="s">
        <v>604</v>
      </c>
      <c r="G549" s="750" t="s">
        <v>605</v>
      </c>
      <c r="H549" s="750">
        <v>100874</v>
      </c>
      <c r="I549" s="750">
        <v>874</v>
      </c>
      <c r="J549" s="750" t="s">
        <v>798</v>
      </c>
      <c r="K549" s="750" t="s">
        <v>799</v>
      </c>
      <c r="L549" s="753">
        <v>69.3683870967742</v>
      </c>
      <c r="M549" s="753">
        <v>186</v>
      </c>
      <c r="N549" s="754">
        <v>12902.52</v>
      </c>
    </row>
    <row r="550" spans="1:14" ht="14.45" customHeight="1" x14ac:dyDescent="0.2">
      <c r="A550" s="748" t="s">
        <v>573</v>
      </c>
      <c r="B550" s="749" t="s">
        <v>574</v>
      </c>
      <c r="C550" s="750" t="s">
        <v>598</v>
      </c>
      <c r="D550" s="751" t="s">
        <v>599</v>
      </c>
      <c r="E550" s="752">
        <v>50113001</v>
      </c>
      <c r="F550" s="751" t="s">
        <v>604</v>
      </c>
      <c r="G550" s="750" t="s">
        <v>605</v>
      </c>
      <c r="H550" s="750">
        <v>100876</v>
      </c>
      <c r="I550" s="750">
        <v>876</v>
      </c>
      <c r="J550" s="750" t="s">
        <v>800</v>
      </c>
      <c r="K550" s="750" t="s">
        <v>799</v>
      </c>
      <c r="L550" s="753">
        <v>75.22</v>
      </c>
      <c r="M550" s="753">
        <v>25</v>
      </c>
      <c r="N550" s="754">
        <v>1880.5</v>
      </c>
    </row>
    <row r="551" spans="1:14" ht="14.45" customHeight="1" x14ac:dyDescent="0.2">
      <c r="A551" s="748" t="s">
        <v>573</v>
      </c>
      <c r="B551" s="749" t="s">
        <v>574</v>
      </c>
      <c r="C551" s="750" t="s">
        <v>598</v>
      </c>
      <c r="D551" s="751" t="s">
        <v>599</v>
      </c>
      <c r="E551" s="752">
        <v>50113001</v>
      </c>
      <c r="F551" s="751" t="s">
        <v>604</v>
      </c>
      <c r="G551" s="750" t="s">
        <v>605</v>
      </c>
      <c r="H551" s="750">
        <v>200863</v>
      </c>
      <c r="I551" s="750">
        <v>200863</v>
      </c>
      <c r="J551" s="750" t="s">
        <v>800</v>
      </c>
      <c r="K551" s="750" t="s">
        <v>801</v>
      </c>
      <c r="L551" s="753">
        <v>85.472285714285718</v>
      </c>
      <c r="M551" s="753">
        <v>210</v>
      </c>
      <c r="N551" s="754">
        <v>17949.18</v>
      </c>
    </row>
    <row r="552" spans="1:14" ht="14.45" customHeight="1" x14ac:dyDescent="0.2">
      <c r="A552" s="748" t="s">
        <v>573</v>
      </c>
      <c r="B552" s="749" t="s">
        <v>574</v>
      </c>
      <c r="C552" s="750" t="s">
        <v>598</v>
      </c>
      <c r="D552" s="751" t="s">
        <v>599</v>
      </c>
      <c r="E552" s="752">
        <v>50113001</v>
      </c>
      <c r="F552" s="751" t="s">
        <v>604</v>
      </c>
      <c r="G552" s="750" t="s">
        <v>605</v>
      </c>
      <c r="H552" s="750">
        <v>117983</v>
      </c>
      <c r="I552" s="750">
        <v>17983</v>
      </c>
      <c r="J552" s="750" t="s">
        <v>1248</v>
      </c>
      <c r="K552" s="750" t="s">
        <v>1249</v>
      </c>
      <c r="L552" s="753">
        <v>80.770000000000039</v>
      </c>
      <c r="M552" s="753">
        <v>1</v>
      </c>
      <c r="N552" s="754">
        <v>80.770000000000039</v>
      </c>
    </row>
    <row r="553" spans="1:14" ht="14.45" customHeight="1" x14ac:dyDescent="0.2">
      <c r="A553" s="748" t="s">
        <v>573</v>
      </c>
      <c r="B553" s="749" t="s">
        <v>574</v>
      </c>
      <c r="C553" s="750" t="s">
        <v>598</v>
      </c>
      <c r="D553" s="751" t="s">
        <v>599</v>
      </c>
      <c r="E553" s="752">
        <v>50113001</v>
      </c>
      <c r="F553" s="751" t="s">
        <v>604</v>
      </c>
      <c r="G553" s="750" t="s">
        <v>605</v>
      </c>
      <c r="H553" s="750">
        <v>187406</v>
      </c>
      <c r="I553" s="750">
        <v>187406</v>
      </c>
      <c r="J553" s="750" t="s">
        <v>1250</v>
      </c>
      <c r="K553" s="750" t="s">
        <v>1251</v>
      </c>
      <c r="L553" s="753">
        <v>192.95000000000005</v>
      </c>
      <c r="M553" s="753">
        <v>1</v>
      </c>
      <c r="N553" s="754">
        <v>192.95000000000005</v>
      </c>
    </row>
    <row r="554" spans="1:14" ht="14.45" customHeight="1" x14ac:dyDescent="0.2">
      <c r="A554" s="748" t="s">
        <v>573</v>
      </c>
      <c r="B554" s="749" t="s">
        <v>574</v>
      </c>
      <c r="C554" s="750" t="s">
        <v>598</v>
      </c>
      <c r="D554" s="751" t="s">
        <v>599</v>
      </c>
      <c r="E554" s="752">
        <v>50113001</v>
      </c>
      <c r="F554" s="751" t="s">
        <v>604</v>
      </c>
      <c r="G554" s="750" t="s">
        <v>614</v>
      </c>
      <c r="H554" s="750">
        <v>850729</v>
      </c>
      <c r="I554" s="750">
        <v>157875</v>
      </c>
      <c r="J554" s="750" t="s">
        <v>802</v>
      </c>
      <c r="K554" s="750" t="s">
        <v>803</v>
      </c>
      <c r="L554" s="753">
        <v>225.5</v>
      </c>
      <c r="M554" s="753">
        <v>20</v>
      </c>
      <c r="N554" s="754">
        <v>4510</v>
      </c>
    </row>
    <row r="555" spans="1:14" ht="14.45" customHeight="1" x14ac:dyDescent="0.2">
      <c r="A555" s="748" t="s">
        <v>573</v>
      </c>
      <c r="B555" s="749" t="s">
        <v>574</v>
      </c>
      <c r="C555" s="750" t="s">
        <v>598</v>
      </c>
      <c r="D555" s="751" t="s">
        <v>599</v>
      </c>
      <c r="E555" s="752">
        <v>50113001</v>
      </c>
      <c r="F555" s="751" t="s">
        <v>604</v>
      </c>
      <c r="G555" s="750" t="s">
        <v>605</v>
      </c>
      <c r="H555" s="750">
        <v>207820</v>
      </c>
      <c r="I555" s="750">
        <v>207820</v>
      </c>
      <c r="J555" s="750" t="s">
        <v>804</v>
      </c>
      <c r="K555" s="750" t="s">
        <v>805</v>
      </c>
      <c r="L555" s="753">
        <v>30.450000000000003</v>
      </c>
      <c r="M555" s="753">
        <v>42</v>
      </c>
      <c r="N555" s="754">
        <v>1278.9000000000001</v>
      </c>
    </row>
    <row r="556" spans="1:14" ht="14.45" customHeight="1" x14ac:dyDescent="0.2">
      <c r="A556" s="748" t="s">
        <v>573</v>
      </c>
      <c r="B556" s="749" t="s">
        <v>574</v>
      </c>
      <c r="C556" s="750" t="s">
        <v>598</v>
      </c>
      <c r="D556" s="751" t="s">
        <v>599</v>
      </c>
      <c r="E556" s="752">
        <v>50113001</v>
      </c>
      <c r="F556" s="751" t="s">
        <v>604</v>
      </c>
      <c r="G556" s="750" t="s">
        <v>605</v>
      </c>
      <c r="H556" s="750">
        <v>226434</v>
      </c>
      <c r="I556" s="750">
        <v>226434</v>
      </c>
      <c r="J556" s="750" t="s">
        <v>1252</v>
      </c>
      <c r="K556" s="750" t="s">
        <v>1253</v>
      </c>
      <c r="L556" s="753">
        <v>29.700000000000003</v>
      </c>
      <c r="M556" s="753">
        <v>3</v>
      </c>
      <c r="N556" s="754">
        <v>89.100000000000009</v>
      </c>
    </row>
    <row r="557" spans="1:14" ht="14.45" customHeight="1" x14ac:dyDescent="0.2">
      <c r="A557" s="748" t="s">
        <v>573</v>
      </c>
      <c r="B557" s="749" t="s">
        <v>574</v>
      </c>
      <c r="C557" s="750" t="s">
        <v>598</v>
      </c>
      <c r="D557" s="751" t="s">
        <v>599</v>
      </c>
      <c r="E557" s="752">
        <v>50113001</v>
      </c>
      <c r="F557" s="751" t="s">
        <v>604</v>
      </c>
      <c r="G557" s="750" t="s">
        <v>605</v>
      </c>
      <c r="H557" s="750">
        <v>155911</v>
      </c>
      <c r="I557" s="750">
        <v>55911</v>
      </c>
      <c r="J557" s="750" t="s">
        <v>1092</v>
      </c>
      <c r="K557" s="750" t="s">
        <v>1093</v>
      </c>
      <c r="L557" s="753">
        <v>37.590000000000003</v>
      </c>
      <c r="M557" s="753">
        <v>12</v>
      </c>
      <c r="N557" s="754">
        <v>451.08000000000004</v>
      </c>
    </row>
    <row r="558" spans="1:14" ht="14.45" customHeight="1" x14ac:dyDescent="0.2">
      <c r="A558" s="748" t="s">
        <v>573</v>
      </c>
      <c r="B558" s="749" t="s">
        <v>574</v>
      </c>
      <c r="C558" s="750" t="s">
        <v>598</v>
      </c>
      <c r="D558" s="751" t="s">
        <v>599</v>
      </c>
      <c r="E558" s="752">
        <v>50113001</v>
      </c>
      <c r="F558" s="751" t="s">
        <v>604</v>
      </c>
      <c r="G558" s="750" t="s">
        <v>605</v>
      </c>
      <c r="H558" s="750">
        <v>209048</v>
      </c>
      <c r="I558" s="750">
        <v>209048</v>
      </c>
      <c r="J558" s="750" t="s">
        <v>1254</v>
      </c>
      <c r="K558" s="750" t="s">
        <v>1255</v>
      </c>
      <c r="L558" s="753">
        <v>45379.79</v>
      </c>
      <c r="M558" s="753">
        <v>1</v>
      </c>
      <c r="N558" s="754">
        <v>45379.79</v>
      </c>
    </row>
    <row r="559" spans="1:14" ht="14.45" customHeight="1" x14ac:dyDescent="0.2">
      <c r="A559" s="748" t="s">
        <v>573</v>
      </c>
      <c r="B559" s="749" t="s">
        <v>574</v>
      </c>
      <c r="C559" s="750" t="s">
        <v>598</v>
      </c>
      <c r="D559" s="751" t="s">
        <v>599</v>
      </c>
      <c r="E559" s="752">
        <v>50113001</v>
      </c>
      <c r="F559" s="751" t="s">
        <v>604</v>
      </c>
      <c r="G559" s="750" t="s">
        <v>614</v>
      </c>
      <c r="H559" s="750">
        <v>845220</v>
      </c>
      <c r="I559" s="750">
        <v>101211</v>
      </c>
      <c r="J559" s="750" t="s">
        <v>1024</v>
      </c>
      <c r="K559" s="750" t="s">
        <v>1026</v>
      </c>
      <c r="L559" s="753">
        <v>219.52999999999997</v>
      </c>
      <c r="M559" s="753">
        <v>5</v>
      </c>
      <c r="N559" s="754">
        <v>1097.6499999999999</v>
      </c>
    </row>
    <row r="560" spans="1:14" ht="14.45" customHeight="1" x14ac:dyDescent="0.2">
      <c r="A560" s="748" t="s">
        <v>573</v>
      </c>
      <c r="B560" s="749" t="s">
        <v>574</v>
      </c>
      <c r="C560" s="750" t="s">
        <v>598</v>
      </c>
      <c r="D560" s="751" t="s">
        <v>599</v>
      </c>
      <c r="E560" s="752">
        <v>50113001</v>
      </c>
      <c r="F560" s="751" t="s">
        <v>604</v>
      </c>
      <c r="G560" s="750" t="s">
        <v>605</v>
      </c>
      <c r="H560" s="750">
        <v>849831</v>
      </c>
      <c r="I560" s="750">
        <v>162008</v>
      </c>
      <c r="J560" s="750" t="s">
        <v>809</v>
      </c>
      <c r="K560" s="750" t="s">
        <v>810</v>
      </c>
      <c r="L560" s="753">
        <v>170.84</v>
      </c>
      <c r="M560" s="753">
        <v>3</v>
      </c>
      <c r="N560" s="754">
        <v>512.52</v>
      </c>
    </row>
    <row r="561" spans="1:14" ht="14.45" customHeight="1" x14ac:dyDescent="0.2">
      <c r="A561" s="748" t="s">
        <v>573</v>
      </c>
      <c r="B561" s="749" t="s">
        <v>574</v>
      </c>
      <c r="C561" s="750" t="s">
        <v>598</v>
      </c>
      <c r="D561" s="751" t="s">
        <v>599</v>
      </c>
      <c r="E561" s="752">
        <v>50113001</v>
      </c>
      <c r="F561" s="751" t="s">
        <v>604</v>
      </c>
      <c r="G561" s="750" t="s">
        <v>605</v>
      </c>
      <c r="H561" s="750">
        <v>846338</v>
      </c>
      <c r="I561" s="750">
        <v>122685</v>
      </c>
      <c r="J561" s="750" t="s">
        <v>1027</v>
      </c>
      <c r="K561" s="750" t="s">
        <v>810</v>
      </c>
      <c r="L561" s="753">
        <v>116.04000000000003</v>
      </c>
      <c r="M561" s="753">
        <v>2</v>
      </c>
      <c r="N561" s="754">
        <v>232.08000000000007</v>
      </c>
    </row>
    <row r="562" spans="1:14" ht="14.45" customHeight="1" x14ac:dyDescent="0.2">
      <c r="A562" s="748" t="s">
        <v>573</v>
      </c>
      <c r="B562" s="749" t="s">
        <v>574</v>
      </c>
      <c r="C562" s="750" t="s">
        <v>598</v>
      </c>
      <c r="D562" s="751" t="s">
        <v>599</v>
      </c>
      <c r="E562" s="752">
        <v>50113001</v>
      </c>
      <c r="F562" s="751" t="s">
        <v>604</v>
      </c>
      <c r="G562" s="750" t="s">
        <v>614</v>
      </c>
      <c r="H562" s="750">
        <v>844738</v>
      </c>
      <c r="I562" s="750">
        <v>101227</v>
      </c>
      <c r="J562" s="750" t="s">
        <v>811</v>
      </c>
      <c r="K562" s="750" t="s">
        <v>812</v>
      </c>
      <c r="L562" s="753">
        <v>162.79000000000002</v>
      </c>
      <c r="M562" s="753">
        <v>2</v>
      </c>
      <c r="N562" s="754">
        <v>325.58000000000004</v>
      </c>
    </row>
    <row r="563" spans="1:14" ht="14.45" customHeight="1" x14ac:dyDescent="0.2">
      <c r="A563" s="748" t="s">
        <v>573</v>
      </c>
      <c r="B563" s="749" t="s">
        <v>574</v>
      </c>
      <c r="C563" s="750" t="s">
        <v>598</v>
      </c>
      <c r="D563" s="751" t="s">
        <v>599</v>
      </c>
      <c r="E563" s="752">
        <v>50113001</v>
      </c>
      <c r="F563" s="751" t="s">
        <v>604</v>
      </c>
      <c r="G563" s="750" t="s">
        <v>614</v>
      </c>
      <c r="H563" s="750">
        <v>118175</v>
      </c>
      <c r="I563" s="750">
        <v>18175</v>
      </c>
      <c r="J563" s="750" t="s">
        <v>1256</v>
      </c>
      <c r="K563" s="750" t="s">
        <v>1257</v>
      </c>
      <c r="L563" s="753">
        <v>686.84</v>
      </c>
      <c r="M563" s="753">
        <v>45</v>
      </c>
      <c r="N563" s="754">
        <v>30907.8</v>
      </c>
    </row>
    <row r="564" spans="1:14" ht="14.45" customHeight="1" x14ac:dyDescent="0.2">
      <c r="A564" s="748" t="s">
        <v>573</v>
      </c>
      <c r="B564" s="749" t="s">
        <v>574</v>
      </c>
      <c r="C564" s="750" t="s">
        <v>598</v>
      </c>
      <c r="D564" s="751" t="s">
        <v>599</v>
      </c>
      <c r="E564" s="752">
        <v>50113001</v>
      </c>
      <c r="F564" s="751" t="s">
        <v>604</v>
      </c>
      <c r="G564" s="750" t="s">
        <v>605</v>
      </c>
      <c r="H564" s="750">
        <v>207776</v>
      </c>
      <c r="I564" s="750">
        <v>207776</v>
      </c>
      <c r="J564" s="750" t="s">
        <v>1258</v>
      </c>
      <c r="K564" s="750" t="s">
        <v>1259</v>
      </c>
      <c r="L564" s="753">
        <v>249.98</v>
      </c>
      <c r="M564" s="753">
        <v>1</v>
      </c>
      <c r="N564" s="754">
        <v>249.98</v>
      </c>
    </row>
    <row r="565" spans="1:14" ht="14.45" customHeight="1" x14ac:dyDescent="0.2">
      <c r="A565" s="748" t="s">
        <v>573</v>
      </c>
      <c r="B565" s="749" t="s">
        <v>574</v>
      </c>
      <c r="C565" s="750" t="s">
        <v>598</v>
      </c>
      <c r="D565" s="751" t="s">
        <v>599</v>
      </c>
      <c r="E565" s="752">
        <v>50113001</v>
      </c>
      <c r="F565" s="751" t="s">
        <v>604</v>
      </c>
      <c r="G565" s="750" t="s">
        <v>614</v>
      </c>
      <c r="H565" s="750">
        <v>142865</v>
      </c>
      <c r="I565" s="750">
        <v>142865</v>
      </c>
      <c r="J565" s="750" t="s">
        <v>1260</v>
      </c>
      <c r="K565" s="750" t="s">
        <v>1261</v>
      </c>
      <c r="L565" s="753">
        <v>47.19</v>
      </c>
      <c r="M565" s="753">
        <v>1</v>
      </c>
      <c r="N565" s="754">
        <v>47.19</v>
      </c>
    </row>
    <row r="566" spans="1:14" ht="14.45" customHeight="1" x14ac:dyDescent="0.2">
      <c r="A566" s="748" t="s">
        <v>573</v>
      </c>
      <c r="B566" s="749" t="s">
        <v>574</v>
      </c>
      <c r="C566" s="750" t="s">
        <v>598</v>
      </c>
      <c r="D566" s="751" t="s">
        <v>599</v>
      </c>
      <c r="E566" s="752">
        <v>50113001</v>
      </c>
      <c r="F566" s="751" t="s">
        <v>604</v>
      </c>
      <c r="G566" s="750" t="s">
        <v>614</v>
      </c>
      <c r="H566" s="750">
        <v>130652</v>
      </c>
      <c r="I566" s="750">
        <v>30652</v>
      </c>
      <c r="J566" s="750" t="s">
        <v>813</v>
      </c>
      <c r="K566" s="750" t="s">
        <v>814</v>
      </c>
      <c r="L566" s="753">
        <v>111.38200000000001</v>
      </c>
      <c r="M566" s="753">
        <v>15</v>
      </c>
      <c r="N566" s="754">
        <v>1670.73</v>
      </c>
    </row>
    <row r="567" spans="1:14" ht="14.45" customHeight="1" x14ac:dyDescent="0.2">
      <c r="A567" s="748" t="s">
        <v>573</v>
      </c>
      <c r="B567" s="749" t="s">
        <v>574</v>
      </c>
      <c r="C567" s="750" t="s">
        <v>598</v>
      </c>
      <c r="D567" s="751" t="s">
        <v>599</v>
      </c>
      <c r="E567" s="752">
        <v>50113001</v>
      </c>
      <c r="F567" s="751" t="s">
        <v>604</v>
      </c>
      <c r="G567" s="750" t="s">
        <v>605</v>
      </c>
      <c r="H567" s="750">
        <v>845827</v>
      </c>
      <c r="I567" s="750">
        <v>0</v>
      </c>
      <c r="J567" s="750" t="s">
        <v>1262</v>
      </c>
      <c r="K567" s="750" t="s">
        <v>575</v>
      </c>
      <c r="L567" s="753">
        <v>101.74</v>
      </c>
      <c r="M567" s="753">
        <v>1</v>
      </c>
      <c r="N567" s="754">
        <v>101.74</v>
      </c>
    </row>
    <row r="568" spans="1:14" ht="14.45" customHeight="1" x14ac:dyDescent="0.2">
      <c r="A568" s="748" t="s">
        <v>573</v>
      </c>
      <c r="B568" s="749" t="s">
        <v>574</v>
      </c>
      <c r="C568" s="750" t="s">
        <v>598</v>
      </c>
      <c r="D568" s="751" t="s">
        <v>599</v>
      </c>
      <c r="E568" s="752">
        <v>50113001</v>
      </c>
      <c r="F568" s="751" t="s">
        <v>604</v>
      </c>
      <c r="G568" s="750" t="s">
        <v>605</v>
      </c>
      <c r="H568" s="750">
        <v>118305</v>
      </c>
      <c r="I568" s="750">
        <v>18305</v>
      </c>
      <c r="J568" s="750" t="s">
        <v>815</v>
      </c>
      <c r="K568" s="750" t="s">
        <v>817</v>
      </c>
      <c r="L568" s="753">
        <v>242</v>
      </c>
      <c r="M568" s="753">
        <v>185</v>
      </c>
      <c r="N568" s="754">
        <v>44770</v>
      </c>
    </row>
    <row r="569" spans="1:14" ht="14.45" customHeight="1" x14ac:dyDescent="0.2">
      <c r="A569" s="748" t="s">
        <v>573</v>
      </c>
      <c r="B569" s="749" t="s">
        <v>574</v>
      </c>
      <c r="C569" s="750" t="s">
        <v>598</v>
      </c>
      <c r="D569" s="751" t="s">
        <v>599</v>
      </c>
      <c r="E569" s="752">
        <v>50113001</v>
      </c>
      <c r="F569" s="751" t="s">
        <v>604</v>
      </c>
      <c r="G569" s="750" t="s">
        <v>605</v>
      </c>
      <c r="H569" s="750">
        <v>118304</v>
      </c>
      <c r="I569" s="750">
        <v>18304</v>
      </c>
      <c r="J569" s="750" t="s">
        <v>815</v>
      </c>
      <c r="K569" s="750" t="s">
        <v>816</v>
      </c>
      <c r="L569" s="753">
        <v>185.61</v>
      </c>
      <c r="M569" s="753">
        <v>24</v>
      </c>
      <c r="N569" s="754">
        <v>4454.6400000000003</v>
      </c>
    </row>
    <row r="570" spans="1:14" ht="14.45" customHeight="1" x14ac:dyDescent="0.2">
      <c r="A570" s="748" t="s">
        <v>573</v>
      </c>
      <c r="B570" s="749" t="s">
        <v>574</v>
      </c>
      <c r="C570" s="750" t="s">
        <v>598</v>
      </c>
      <c r="D570" s="751" t="s">
        <v>599</v>
      </c>
      <c r="E570" s="752">
        <v>50113001</v>
      </c>
      <c r="F570" s="751" t="s">
        <v>604</v>
      </c>
      <c r="G570" s="750" t="s">
        <v>614</v>
      </c>
      <c r="H570" s="750">
        <v>845194</v>
      </c>
      <c r="I570" s="750">
        <v>105178</v>
      </c>
      <c r="J570" s="750" t="s">
        <v>1263</v>
      </c>
      <c r="K570" s="750" t="s">
        <v>1264</v>
      </c>
      <c r="L570" s="753">
        <v>513.11999999999989</v>
      </c>
      <c r="M570" s="753">
        <v>3</v>
      </c>
      <c r="N570" s="754">
        <v>1539.3599999999997</v>
      </c>
    </row>
    <row r="571" spans="1:14" ht="14.45" customHeight="1" x14ac:dyDescent="0.2">
      <c r="A571" s="748" t="s">
        <v>573</v>
      </c>
      <c r="B571" s="749" t="s">
        <v>574</v>
      </c>
      <c r="C571" s="750" t="s">
        <v>598</v>
      </c>
      <c r="D571" s="751" t="s">
        <v>599</v>
      </c>
      <c r="E571" s="752">
        <v>50113001</v>
      </c>
      <c r="F571" s="751" t="s">
        <v>604</v>
      </c>
      <c r="G571" s="750" t="s">
        <v>605</v>
      </c>
      <c r="H571" s="750">
        <v>114957</v>
      </c>
      <c r="I571" s="750">
        <v>14957</v>
      </c>
      <c r="J571" s="750" t="s">
        <v>1265</v>
      </c>
      <c r="K571" s="750" t="s">
        <v>1266</v>
      </c>
      <c r="L571" s="753">
        <v>40.069999999999993</v>
      </c>
      <c r="M571" s="753">
        <v>2</v>
      </c>
      <c r="N571" s="754">
        <v>80.139999999999986</v>
      </c>
    </row>
    <row r="572" spans="1:14" ht="14.45" customHeight="1" x14ac:dyDescent="0.2">
      <c r="A572" s="748" t="s">
        <v>573</v>
      </c>
      <c r="B572" s="749" t="s">
        <v>574</v>
      </c>
      <c r="C572" s="750" t="s">
        <v>598</v>
      </c>
      <c r="D572" s="751" t="s">
        <v>599</v>
      </c>
      <c r="E572" s="752">
        <v>50113001</v>
      </c>
      <c r="F572" s="751" t="s">
        <v>604</v>
      </c>
      <c r="G572" s="750" t="s">
        <v>614</v>
      </c>
      <c r="H572" s="750">
        <v>215906</v>
      </c>
      <c r="I572" s="750">
        <v>215906</v>
      </c>
      <c r="J572" s="750" t="s">
        <v>1267</v>
      </c>
      <c r="K572" s="750" t="s">
        <v>1268</v>
      </c>
      <c r="L572" s="753">
        <v>252.47</v>
      </c>
      <c r="M572" s="753">
        <v>2</v>
      </c>
      <c r="N572" s="754">
        <v>504.94</v>
      </c>
    </row>
    <row r="573" spans="1:14" ht="14.45" customHeight="1" x14ac:dyDescent="0.2">
      <c r="A573" s="748" t="s">
        <v>573</v>
      </c>
      <c r="B573" s="749" t="s">
        <v>574</v>
      </c>
      <c r="C573" s="750" t="s">
        <v>598</v>
      </c>
      <c r="D573" s="751" t="s">
        <v>599</v>
      </c>
      <c r="E573" s="752">
        <v>50113001</v>
      </c>
      <c r="F573" s="751" t="s">
        <v>604</v>
      </c>
      <c r="G573" s="750" t="s">
        <v>614</v>
      </c>
      <c r="H573" s="750">
        <v>215909</v>
      </c>
      <c r="I573" s="750">
        <v>215909</v>
      </c>
      <c r="J573" s="750" t="s">
        <v>1269</v>
      </c>
      <c r="K573" s="750" t="s">
        <v>1270</v>
      </c>
      <c r="L573" s="753">
        <v>500.32000000000011</v>
      </c>
      <c r="M573" s="753">
        <v>1</v>
      </c>
      <c r="N573" s="754">
        <v>500.32000000000011</v>
      </c>
    </row>
    <row r="574" spans="1:14" ht="14.45" customHeight="1" x14ac:dyDescent="0.2">
      <c r="A574" s="748" t="s">
        <v>573</v>
      </c>
      <c r="B574" s="749" t="s">
        <v>574</v>
      </c>
      <c r="C574" s="750" t="s">
        <v>598</v>
      </c>
      <c r="D574" s="751" t="s">
        <v>599</v>
      </c>
      <c r="E574" s="752">
        <v>50113001</v>
      </c>
      <c r="F574" s="751" t="s">
        <v>604</v>
      </c>
      <c r="G574" s="750" t="s">
        <v>605</v>
      </c>
      <c r="H574" s="750">
        <v>101147</v>
      </c>
      <c r="I574" s="750">
        <v>1147</v>
      </c>
      <c r="J574" s="750" t="s">
        <v>1271</v>
      </c>
      <c r="K574" s="750" t="s">
        <v>1272</v>
      </c>
      <c r="L574" s="753">
        <v>161.98000000000002</v>
      </c>
      <c r="M574" s="753">
        <v>2</v>
      </c>
      <c r="N574" s="754">
        <v>323.96000000000004</v>
      </c>
    </row>
    <row r="575" spans="1:14" ht="14.45" customHeight="1" x14ac:dyDescent="0.2">
      <c r="A575" s="748" t="s">
        <v>573</v>
      </c>
      <c r="B575" s="749" t="s">
        <v>574</v>
      </c>
      <c r="C575" s="750" t="s">
        <v>598</v>
      </c>
      <c r="D575" s="751" t="s">
        <v>599</v>
      </c>
      <c r="E575" s="752">
        <v>50113001</v>
      </c>
      <c r="F575" s="751" t="s">
        <v>604</v>
      </c>
      <c r="G575" s="750" t="s">
        <v>605</v>
      </c>
      <c r="H575" s="750">
        <v>207264</v>
      </c>
      <c r="I575" s="750">
        <v>207264</v>
      </c>
      <c r="J575" s="750" t="s">
        <v>1273</v>
      </c>
      <c r="K575" s="750" t="s">
        <v>1274</v>
      </c>
      <c r="L575" s="753">
        <v>141.91999999999996</v>
      </c>
      <c r="M575" s="753">
        <v>1</v>
      </c>
      <c r="N575" s="754">
        <v>141.91999999999996</v>
      </c>
    </row>
    <row r="576" spans="1:14" ht="14.45" customHeight="1" x14ac:dyDescent="0.2">
      <c r="A576" s="748" t="s">
        <v>573</v>
      </c>
      <c r="B576" s="749" t="s">
        <v>574</v>
      </c>
      <c r="C576" s="750" t="s">
        <v>598</v>
      </c>
      <c r="D576" s="751" t="s">
        <v>599</v>
      </c>
      <c r="E576" s="752">
        <v>50113001</v>
      </c>
      <c r="F576" s="751" t="s">
        <v>604</v>
      </c>
      <c r="G576" s="750" t="s">
        <v>575</v>
      </c>
      <c r="H576" s="750">
        <v>208206</v>
      </c>
      <c r="I576" s="750">
        <v>208206</v>
      </c>
      <c r="J576" s="750" t="s">
        <v>1275</v>
      </c>
      <c r="K576" s="750" t="s">
        <v>1276</v>
      </c>
      <c r="L576" s="753">
        <v>162.15</v>
      </c>
      <c r="M576" s="753">
        <v>2</v>
      </c>
      <c r="N576" s="754">
        <v>324.3</v>
      </c>
    </row>
    <row r="577" spans="1:14" ht="14.45" customHeight="1" x14ac:dyDescent="0.2">
      <c r="A577" s="748" t="s">
        <v>573</v>
      </c>
      <c r="B577" s="749" t="s">
        <v>574</v>
      </c>
      <c r="C577" s="750" t="s">
        <v>598</v>
      </c>
      <c r="D577" s="751" t="s">
        <v>599</v>
      </c>
      <c r="E577" s="752">
        <v>50113001</v>
      </c>
      <c r="F577" s="751" t="s">
        <v>604</v>
      </c>
      <c r="G577" s="750" t="s">
        <v>614</v>
      </c>
      <c r="H577" s="750">
        <v>208207</v>
      </c>
      <c r="I577" s="750">
        <v>208207</v>
      </c>
      <c r="J577" s="750" t="s">
        <v>1034</v>
      </c>
      <c r="K577" s="750" t="s">
        <v>1035</v>
      </c>
      <c r="L577" s="753">
        <v>81.090000000000018</v>
      </c>
      <c r="M577" s="753">
        <v>1</v>
      </c>
      <c r="N577" s="754">
        <v>81.090000000000018</v>
      </c>
    </row>
    <row r="578" spans="1:14" ht="14.45" customHeight="1" x14ac:dyDescent="0.2">
      <c r="A578" s="748" t="s">
        <v>573</v>
      </c>
      <c r="B578" s="749" t="s">
        <v>574</v>
      </c>
      <c r="C578" s="750" t="s">
        <v>598</v>
      </c>
      <c r="D578" s="751" t="s">
        <v>599</v>
      </c>
      <c r="E578" s="752">
        <v>50113001</v>
      </c>
      <c r="F578" s="751" t="s">
        <v>604</v>
      </c>
      <c r="G578" s="750" t="s">
        <v>605</v>
      </c>
      <c r="H578" s="750">
        <v>159940</v>
      </c>
      <c r="I578" s="750">
        <v>59940</v>
      </c>
      <c r="J578" s="750" t="s">
        <v>1277</v>
      </c>
      <c r="K578" s="750" t="s">
        <v>1278</v>
      </c>
      <c r="L578" s="753">
        <v>106.25</v>
      </c>
      <c r="M578" s="753">
        <v>1</v>
      </c>
      <c r="N578" s="754">
        <v>106.25</v>
      </c>
    </row>
    <row r="579" spans="1:14" ht="14.45" customHeight="1" x14ac:dyDescent="0.2">
      <c r="A579" s="748" t="s">
        <v>573</v>
      </c>
      <c r="B579" s="749" t="s">
        <v>574</v>
      </c>
      <c r="C579" s="750" t="s">
        <v>598</v>
      </c>
      <c r="D579" s="751" t="s">
        <v>599</v>
      </c>
      <c r="E579" s="752">
        <v>50113001</v>
      </c>
      <c r="F579" s="751" t="s">
        <v>604</v>
      </c>
      <c r="G579" s="750" t="s">
        <v>614</v>
      </c>
      <c r="H579" s="750">
        <v>109709</v>
      </c>
      <c r="I579" s="750">
        <v>9709</v>
      </c>
      <c r="J579" s="750" t="s">
        <v>820</v>
      </c>
      <c r="K579" s="750" t="s">
        <v>821</v>
      </c>
      <c r="L579" s="753">
        <v>64.900000000000006</v>
      </c>
      <c r="M579" s="753">
        <v>4</v>
      </c>
      <c r="N579" s="754">
        <v>259.60000000000002</v>
      </c>
    </row>
    <row r="580" spans="1:14" ht="14.45" customHeight="1" x14ac:dyDescent="0.2">
      <c r="A580" s="748" t="s">
        <v>573</v>
      </c>
      <c r="B580" s="749" t="s">
        <v>574</v>
      </c>
      <c r="C580" s="750" t="s">
        <v>598</v>
      </c>
      <c r="D580" s="751" t="s">
        <v>599</v>
      </c>
      <c r="E580" s="752">
        <v>50113001</v>
      </c>
      <c r="F580" s="751" t="s">
        <v>604</v>
      </c>
      <c r="G580" s="750" t="s">
        <v>614</v>
      </c>
      <c r="H580" s="750">
        <v>109712</v>
      </c>
      <c r="I580" s="750">
        <v>9712</v>
      </c>
      <c r="J580" s="750" t="s">
        <v>820</v>
      </c>
      <c r="K580" s="750" t="s">
        <v>1279</v>
      </c>
      <c r="L580" s="753">
        <v>301.39000000000004</v>
      </c>
      <c r="M580" s="753">
        <v>100</v>
      </c>
      <c r="N580" s="754">
        <v>30139.000000000004</v>
      </c>
    </row>
    <row r="581" spans="1:14" ht="14.45" customHeight="1" x14ac:dyDescent="0.2">
      <c r="A581" s="748" t="s">
        <v>573</v>
      </c>
      <c r="B581" s="749" t="s">
        <v>574</v>
      </c>
      <c r="C581" s="750" t="s">
        <v>598</v>
      </c>
      <c r="D581" s="751" t="s">
        <v>599</v>
      </c>
      <c r="E581" s="752">
        <v>50113001</v>
      </c>
      <c r="F581" s="751" t="s">
        <v>604</v>
      </c>
      <c r="G581" s="750" t="s">
        <v>614</v>
      </c>
      <c r="H581" s="750">
        <v>194882</v>
      </c>
      <c r="I581" s="750">
        <v>94882</v>
      </c>
      <c r="J581" s="750" t="s">
        <v>820</v>
      </c>
      <c r="K581" s="750" t="s">
        <v>1280</v>
      </c>
      <c r="L581" s="753">
        <v>171.81000000000003</v>
      </c>
      <c r="M581" s="753">
        <v>6</v>
      </c>
      <c r="N581" s="754">
        <v>1030.8600000000001</v>
      </c>
    </row>
    <row r="582" spans="1:14" ht="14.45" customHeight="1" x14ac:dyDescent="0.2">
      <c r="A582" s="748" t="s">
        <v>573</v>
      </c>
      <c r="B582" s="749" t="s">
        <v>574</v>
      </c>
      <c r="C582" s="750" t="s">
        <v>598</v>
      </c>
      <c r="D582" s="751" t="s">
        <v>599</v>
      </c>
      <c r="E582" s="752">
        <v>50113001</v>
      </c>
      <c r="F582" s="751" t="s">
        <v>604</v>
      </c>
      <c r="G582" s="750" t="s">
        <v>614</v>
      </c>
      <c r="H582" s="750">
        <v>848251</v>
      </c>
      <c r="I582" s="750">
        <v>122632</v>
      </c>
      <c r="J582" s="750" t="s">
        <v>1281</v>
      </c>
      <c r="K582" s="750" t="s">
        <v>1282</v>
      </c>
      <c r="L582" s="753">
        <v>164.03</v>
      </c>
      <c r="M582" s="753">
        <v>2</v>
      </c>
      <c r="N582" s="754">
        <v>328.06</v>
      </c>
    </row>
    <row r="583" spans="1:14" ht="14.45" customHeight="1" x14ac:dyDescent="0.2">
      <c r="A583" s="748" t="s">
        <v>573</v>
      </c>
      <c r="B583" s="749" t="s">
        <v>574</v>
      </c>
      <c r="C583" s="750" t="s">
        <v>598</v>
      </c>
      <c r="D583" s="751" t="s">
        <v>599</v>
      </c>
      <c r="E583" s="752">
        <v>50113001</v>
      </c>
      <c r="F583" s="751" t="s">
        <v>604</v>
      </c>
      <c r="G583" s="750" t="s">
        <v>605</v>
      </c>
      <c r="H583" s="750">
        <v>188850</v>
      </c>
      <c r="I583" s="750">
        <v>188850</v>
      </c>
      <c r="J583" s="750" t="s">
        <v>1283</v>
      </c>
      <c r="K583" s="750" t="s">
        <v>1284</v>
      </c>
      <c r="L583" s="753">
        <v>39.08</v>
      </c>
      <c r="M583" s="753">
        <v>2</v>
      </c>
      <c r="N583" s="754">
        <v>78.16</v>
      </c>
    </row>
    <row r="584" spans="1:14" ht="14.45" customHeight="1" x14ac:dyDescent="0.2">
      <c r="A584" s="748" t="s">
        <v>573</v>
      </c>
      <c r="B584" s="749" t="s">
        <v>574</v>
      </c>
      <c r="C584" s="750" t="s">
        <v>598</v>
      </c>
      <c r="D584" s="751" t="s">
        <v>599</v>
      </c>
      <c r="E584" s="752">
        <v>50113001</v>
      </c>
      <c r="F584" s="751" t="s">
        <v>604</v>
      </c>
      <c r="G584" s="750" t="s">
        <v>614</v>
      </c>
      <c r="H584" s="750">
        <v>121088</v>
      </c>
      <c r="I584" s="750">
        <v>21088</v>
      </c>
      <c r="J584" s="750" t="s">
        <v>1285</v>
      </c>
      <c r="K584" s="750" t="s">
        <v>1286</v>
      </c>
      <c r="L584" s="753">
        <v>685.18857142857144</v>
      </c>
      <c r="M584" s="753">
        <v>140</v>
      </c>
      <c r="N584" s="754">
        <v>95926.400000000009</v>
      </c>
    </row>
    <row r="585" spans="1:14" ht="14.45" customHeight="1" x14ac:dyDescent="0.2">
      <c r="A585" s="748" t="s">
        <v>573</v>
      </c>
      <c r="B585" s="749" t="s">
        <v>574</v>
      </c>
      <c r="C585" s="750" t="s">
        <v>598</v>
      </c>
      <c r="D585" s="751" t="s">
        <v>599</v>
      </c>
      <c r="E585" s="752">
        <v>50113001</v>
      </c>
      <c r="F585" s="751" t="s">
        <v>604</v>
      </c>
      <c r="G585" s="750" t="s">
        <v>605</v>
      </c>
      <c r="H585" s="750">
        <v>216573</v>
      </c>
      <c r="I585" s="750">
        <v>216573</v>
      </c>
      <c r="J585" s="750" t="s">
        <v>1287</v>
      </c>
      <c r="K585" s="750" t="s">
        <v>1288</v>
      </c>
      <c r="L585" s="753">
        <v>61.75</v>
      </c>
      <c r="M585" s="753">
        <v>20</v>
      </c>
      <c r="N585" s="754">
        <v>1235</v>
      </c>
    </row>
    <row r="586" spans="1:14" ht="14.45" customHeight="1" x14ac:dyDescent="0.2">
      <c r="A586" s="748" t="s">
        <v>573</v>
      </c>
      <c r="B586" s="749" t="s">
        <v>574</v>
      </c>
      <c r="C586" s="750" t="s">
        <v>598</v>
      </c>
      <c r="D586" s="751" t="s">
        <v>599</v>
      </c>
      <c r="E586" s="752">
        <v>50113001</v>
      </c>
      <c r="F586" s="751" t="s">
        <v>604</v>
      </c>
      <c r="G586" s="750" t="s">
        <v>605</v>
      </c>
      <c r="H586" s="750">
        <v>100610</v>
      </c>
      <c r="I586" s="750">
        <v>610</v>
      </c>
      <c r="J586" s="750" t="s">
        <v>828</v>
      </c>
      <c r="K586" s="750" t="s">
        <v>829</v>
      </c>
      <c r="L586" s="753">
        <v>72.46875</v>
      </c>
      <c r="M586" s="753">
        <v>32</v>
      </c>
      <c r="N586" s="754">
        <v>2319</v>
      </c>
    </row>
    <row r="587" spans="1:14" ht="14.45" customHeight="1" x14ac:dyDescent="0.2">
      <c r="A587" s="748" t="s">
        <v>573</v>
      </c>
      <c r="B587" s="749" t="s">
        <v>574</v>
      </c>
      <c r="C587" s="750" t="s">
        <v>598</v>
      </c>
      <c r="D587" s="751" t="s">
        <v>599</v>
      </c>
      <c r="E587" s="752">
        <v>50113001</v>
      </c>
      <c r="F587" s="751" t="s">
        <v>604</v>
      </c>
      <c r="G587" s="750" t="s">
        <v>605</v>
      </c>
      <c r="H587" s="750">
        <v>100612</v>
      </c>
      <c r="I587" s="750">
        <v>612</v>
      </c>
      <c r="J587" s="750" t="s">
        <v>1289</v>
      </c>
      <c r="K587" s="750" t="s">
        <v>626</v>
      </c>
      <c r="L587" s="753">
        <v>67.644999999999996</v>
      </c>
      <c r="M587" s="753">
        <v>28</v>
      </c>
      <c r="N587" s="754">
        <v>1894.06</v>
      </c>
    </row>
    <row r="588" spans="1:14" ht="14.45" customHeight="1" x14ac:dyDescent="0.2">
      <c r="A588" s="748" t="s">
        <v>573</v>
      </c>
      <c r="B588" s="749" t="s">
        <v>574</v>
      </c>
      <c r="C588" s="750" t="s">
        <v>598</v>
      </c>
      <c r="D588" s="751" t="s">
        <v>599</v>
      </c>
      <c r="E588" s="752">
        <v>50113001</v>
      </c>
      <c r="F588" s="751" t="s">
        <v>604</v>
      </c>
      <c r="G588" s="750" t="s">
        <v>605</v>
      </c>
      <c r="H588" s="750">
        <v>395293</v>
      </c>
      <c r="I588" s="750">
        <v>180305</v>
      </c>
      <c r="J588" s="750" t="s">
        <v>1290</v>
      </c>
      <c r="K588" s="750" t="s">
        <v>1291</v>
      </c>
      <c r="L588" s="753">
        <v>121.37860465116279</v>
      </c>
      <c r="M588" s="753">
        <v>43</v>
      </c>
      <c r="N588" s="754">
        <v>5219.28</v>
      </c>
    </row>
    <row r="589" spans="1:14" ht="14.45" customHeight="1" x14ac:dyDescent="0.2">
      <c r="A589" s="748" t="s">
        <v>573</v>
      </c>
      <c r="B589" s="749" t="s">
        <v>574</v>
      </c>
      <c r="C589" s="750" t="s">
        <v>598</v>
      </c>
      <c r="D589" s="751" t="s">
        <v>599</v>
      </c>
      <c r="E589" s="752">
        <v>50113001</v>
      </c>
      <c r="F589" s="751" t="s">
        <v>604</v>
      </c>
      <c r="G589" s="750" t="s">
        <v>605</v>
      </c>
      <c r="H589" s="750">
        <v>395294</v>
      </c>
      <c r="I589" s="750">
        <v>180306</v>
      </c>
      <c r="J589" s="750" t="s">
        <v>1290</v>
      </c>
      <c r="K589" s="750" t="s">
        <v>1292</v>
      </c>
      <c r="L589" s="753">
        <v>177.17000000000002</v>
      </c>
      <c r="M589" s="753">
        <v>13</v>
      </c>
      <c r="N589" s="754">
        <v>2303.21</v>
      </c>
    </row>
    <row r="590" spans="1:14" ht="14.45" customHeight="1" x14ac:dyDescent="0.2">
      <c r="A590" s="748" t="s">
        <v>573</v>
      </c>
      <c r="B590" s="749" t="s">
        <v>574</v>
      </c>
      <c r="C590" s="750" t="s">
        <v>598</v>
      </c>
      <c r="D590" s="751" t="s">
        <v>599</v>
      </c>
      <c r="E590" s="752">
        <v>50113001</v>
      </c>
      <c r="F590" s="751" t="s">
        <v>604</v>
      </c>
      <c r="G590" s="750" t="s">
        <v>614</v>
      </c>
      <c r="H590" s="750">
        <v>158191</v>
      </c>
      <c r="I590" s="750">
        <v>158191</v>
      </c>
      <c r="J590" s="750" t="s">
        <v>1043</v>
      </c>
      <c r="K590" s="750" t="s">
        <v>1044</v>
      </c>
      <c r="L590" s="753">
        <v>58.880000000000017</v>
      </c>
      <c r="M590" s="753">
        <v>1</v>
      </c>
      <c r="N590" s="754">
        <v>58.880000000000017</v>
      </c>
    </row>
    <row r="591" spans="1:14" ht="14.45" customHeight="1" x14ac:dyDescent="0.2">
      <c r="A591" s="748" t="s">
        <v>573</v>
      </c>
      <c r="B591" s="749" t="s">
        <v>574</v>
      </c>
      <c r="C591" s="750" t="s">
        <v>598</v>
      </c>
      <c r="D591" s="751" t="s">
        <v>599</v>
      </c>
      <c r="E591" s="752">
        <v>50113001</v>
      </c>
      <c r="F591" s="751" t="s">
        <v>604</v>
      </c>
      <c r="G591" s="750" t="s">
        <v>575</v>
      </c>
      <c r="H591" s="750">
        <v>147989</v>
      </c>
      <c r="I591" s="750">
        <v>147989</v>
      </c>
      <c r="J591" s="750" t="s">
        <v>1293</v>
      </c>
      <c r="K591" s="750" t="s">
        <v>1294</v>
      </c>
      <c r="L591" s="753">
        <v>193.11</v>
      </c>
      <c r="M591" s="753">
        <v>1</v>
      </c>
      <c r="N591" s="754">
        <v>193.11</v>
      </c>
    </row>
    <row r="592" spans="1:14" ht="14.45" customHeight="1" x14ac:dyDescent="0.2">
      <c r="A592" s="748" t="s">
        <v>573</v>
      </c>
      <c r="B592" s="749" t="s">
        <v>574</v>
      </c>
      <c r="C592" s="750" t="s">
        <v>598</v>
      </c>
      <c r="D592" s="751" t="s">
        <v>599</v>
      </c>
      <c r="E592" s="752">
        <v>50113001</v>
      </c>
      <c r="F592" s="751" t="s">
        <v>604</v>
      </c>
      <c r="G592" s="750" t="s">
        <v>605</v>
      </c>
      <c r="H592" s="750">
        <v>172034</v>
      </c>
      <c r="I592" s="750">
        <v>172034</v>
      </c>
      <c r="J592" s="750" t="s">
        <v>1295</v>
      </c>
      <c r="K592" s="750" t="s">
        <v>1296</v>
      </c>
      <c r="L592" s="753">
        <v>27.48</v>
      </c>
      <c r="M592" s="753">
        <v>1</v>
      </c>
      <c r="N592" s="754">
        <v>27.48</v>
      </c>
    </row>
    <row r="593" spans="1:14" ht="14.45" customHeight="1" x14ac:dyDescent="0.2">
      <c r="A593" s="748" t="s">
        <v>573</v>
      </c>
      <c r="B593" s="749" t="s">
        <v>574</v>
      </c>
      <c r="C593" s="750" t="s">
        <v>598</v>
      </c>
      <c r="D593" s="751" t="s">
        <v>599</v>
      </c>
      <c r="E593" s="752">
        <v>50113001</v>
      </c>
      <c r="F593" s="751" t="s">
        <v>604</v>
      </c>
      <c r="G593" s="750" t="s">
        <v>605</v>
      </c>
      <c r="H593" s="750">
        <v>100616</v>
      </c>
      <c r="I593" s="750">
        <v>616</v>
      </c>
      <c r="J593" s="750" t="s">
        <v>1297</v>
      </c>
      <c r="K593" s="750" t="s">
        <v>1298</v>
      </c>
      <c r="L593" s="753">
        <v>119.10999999999993</v>
      </c>
      <c r="M593" s="753">
        <v>2</v>
      </c>
      <c r="N593" s="754">
        <v>238.21999999999986</v>
      </c>
    </row>
    <row r="594" spans="1:14" ht="14.45" customHeight="1" x14ac:dyDescent="0.2">
      <c r="A594" s="748" t="s">
        <v>573</v>
      </c>
      <c r="B594" s="749" t="s">
        <v>574</v>
      </c>
      <c r="C594" s="750" t="s">
        <v>598</v>
      </c>
      <c r="D594" s="751" t="s">
        <v>599</v>
      </c>
      <c r="E594" s="752">
        <v>50113001</v>
      </c>
      <c r="F594" s="751" t="s">
        <v>604</v>
      </c>
      <c r="G594" s="750" t="s">
        <v>605</v>
      </c>
      <c r="H594" s="750">
        <v>232462</v>
      </c>
      <c r="I594" s="750">
        <v>232462</v>
      </c>
      <c r="J594" s="750" t="s">
        <v>1299</v>
      </c>
      <c r="K594" s="750" t="s">
        <v>1300</v>
      </c>
      <c r="L594" s="753">
        <v>58.409999999999989</v>
      </c>
      <c r="M594" s="753">
        <v>20</v>
      </c>
      <c r="N594" s="754">
        <v>1168.1999999999998</v>
      </c>
    </row>
    <row r="595" spans="1:14" ht="14.45" customHeight="1" x14ac:dyDescent="0.2">
      <c r="A595" s="748" t="s">
        <v>573</v>
      </c>
      <c r="B595" s="749" t="s">
        <v>574</v>
      </c>
      <c r="C595" s="750" t="s">
        <v>598</v>
      </c>
      <c r="D595" s="751" t="s">
        <v>599</v>
      </c>
      <c r="E595" s="752">
        <v>50113001</v>
      </c>
      <c r="F595" s="751" t="s">
        <v>604</v>
      </c>
      <c r="G595" s="750" t="s">
        <v>605</v>
      </c>
      <c r="H595" s="750">
        <v>187149</v>
      </c>
      <c r="I595" s="750">
        <v>87149</v>
      </c>
      <c r="J595" s="750" t="s">
        <v>1301</v>
      </c>
      <c r="K595" s="750" t="s">
        <v>1302</v>
      </c>
      <c r="L595" s="753">
        <v>143.14999999999998</v>
      </c>
      <c r="M595" s="753">
        <v>1</v>
      </c>
      <c r="N595" s="754">
        <v>143.14999999999998</v>
      </c>
    </row>
    <row r="596" spans="1:14" ht="14.45" customHeight="1" x14ac:dyDescent="0.2">
      <c r="A596" s="748" t="s">
        <v>573</v>
      </c>
      <c r="B596" s="749" t="s">
        <v>574</v>
      </c>
      <c r="C596" s="750" t="s">
        <v>598</v>
      </c>
      <c r="D596" s="751" t="s">
        <v>599</v>
      </c>
      <c r="E596" s="752">
        <v>50113001</v>
      </c>
      <c r="F596" s="751" t="s">
        <v>604</v>
      </c>
      <c r="G596" s="750" t="s">
        <v>605</v>
      </c>
      <c r="H596" s="750">
        <v>148578</v>
      </c>
      <c r="I596" s="750">
        <v>48578</v>
      </c>
      <c r="J596" s="750" t="s">
        <v>834</v>
      </c>
      <c r="K596" s="750" t="s">
        <v>835</v>
      </c>
      <c r="L596" s="753">
        <v>54.92</v>
      </c>
      <c r="M596" s="753">
        <v>1</v>
      </c>
      <c r="N596" s="754">
        <v>54.92</v>
      </c>
    </row>
    <row r="597" spans="1:14" ht="14.45" customHeight="1" x14ac:dyDescent="0.2">
      <c r="A597" s="748" t="s">
        <v>573</v>
      </c>
      <c r="B597" s="749" t="s">
        <v>574</v>
      </c>
      <c r="C597" s="750" t="s">
        <v>598</v>
      </c>
      <c r="D597" s="751" t="s">
        <v>599</v>
      </c>
      <c r="E597" s="752">
        <v>50113001</v>
      </c>
      <c r="F597" s="751" t="s">
        <v>604</v>
      </c>
      <c r="G597" s="750" t="s">
        <v>605</v>
      </c>
      <c r="H597" s="750">
        <v>848632</v>
      </c>
      <c r="I597" s="750">
        <v>125315</v>
      </c>
      <c r="J597" s="750" t="s">
        <v>834</v>
      </c>
      <c r="K597" s="750" t="s">
        <v>1303</v>
      </c>
      <c r="L597" s="753">
        <v>58.19</v>
      </c>
      <c r="M597" s="753">
        <v>2</v>
      </c>
      <c r="N597" s="754">
        <v>116.38</v>
      </c>
    </row>
    <row r="598" spans="1:14" ht="14.45" customHeight="1" x14ac:dyDescent="0.2">
      <c r="A598" s="748" t="s">
        <v>573</v>
      </c>
      <c r="B598" s="749" t="s">
        <v>574</v>
      </c>
      <c r="C598" s="750" t="s">
        <v>598</v>
      </c>
      <c r="D598" s="751" t="s">
        <v>599</v>
      </c>
      <c r="E598" s="752">
        <v>50113001</v>
      </c>
      <c r="F598" s="751" t="s">
        <v>604</v>
      </c>
      <c r="G598" s="750" t="s">
        <v>605</v>
      </c>
      <c r="H598" s="750">
        <v>102429</v>
      </c>
      <c r="I598" s="750">
        <v>2429</v>
      </c>
      <c r="J598" s="750" t="s">
        <v>1304</v>
      </c>
      <c r="K598" s="750" t="s">
        <v>1305</v>
      </c>
      <c r="L598" s="753">
        <v>50.579999999999984</v>
      </c>
      <c r="M598" s="753">
        <v>1</v>
      </c>
      <c r="N598" s="754">
        <v>50.579999999999984</v>
      </c>
    </row>
    <row r="599" spans="1:14" ht="14.45" customHeight="1" x14ac:dyDescent="0.2">
      <c r="A599" s="748" t="s">
        <v>573</v>
      </c>
      <c r="B599" s="749" t="s">
        <v>574</v>
      </c>
      <c r="C599" s="750" t="s">
        <v>598</v>
      </c>
      <c r="D599" s="751" t="s">
        <v>599</v>
      </c>
      <c r="E599" s="752">
        <v>50113001</v>
      </c>
      <c r="F599" s="751" t="s">
        <v>604</v>
      </c>
      <c r="G599" s="750" t="s">
        <v>605</v>
      </c>
      <c r="H599" s="750">
        <v>225172</v>
      </c>
      <c r="I599" s="750">
        <v>225172</v>
      </c>
      <c r="J599" s="750" t="s">
        <v>1306</v>
      </c>
      <c r="K599" s="750" t="s">
        <v>1307</v>
      </c>
      <c r="L599" s="753">
        <v>58.77</v>
      </c>
      <c r="M599" s="753">
        <v>5</v>
      </c>
      <c r="N599" s="754">
        <v>293.85000000000002</v>
      </c>
    </row>
    <row r="600" spans="1:14" ht="14.45" customHeight="1" x14ac:dyDescent="0.2">
      <c r="A600" s="748" t="s">
        <v>573</v>
      </c>
      <c r="B600" s="749" t="s">
        <v>574</v>
      </c>
      <c r="C600" s="750" t="s">
        <v>598</v>
      </c>
      <c r="D600" s="751" t="s">
        <v>599</v>
      </c>
      <c r="E600" s="752">
        <v>50113001</v>
      </c>
      <c r="F600" s="751" t="s">
        <v>604</v>
      </c>
      <c r="G600" s="750" t="s">
        <v>575</v>
      </c>
      <c r="H600" s="750">
        <v>206512</v>
      </c>
      <c r="I600" s="750">
        <v>206512</v>
      </c>
      <c r="J600" s="750" t="s">
        <v>1308</v>
      </c>
      <c r="K600" s="750" t="s">
        <v>772</v>
      </c>
      <c r="L600" s="753">
        <v>157.43</v>
      </c>
      <c r="M600" s="753">
        <v>1</v>
      </c>
      <c r="N600" s="754">
        <v>157.43</v>
      </c>
    </row>
    <row r="601" spans="1:14" ht="14.45" customHeight="1" x14ac:dyDescent="0.2">
      <c r="A601" s="748" t="s">
        <v>573</v>
      </c>
      <c r="B601" s="749" t="s">
        <v>574</v>
      </c>
      <c r="C601" s="750" t="s">
        <v>598</v>
      </c>
      <c r="D601" s="751" t="s">
        <v>599</v>
      </c>
      <c r="E601" s="752">
        <v>50113001</v>
      </c>
      <c r="F601" s="751" t="s">
        <v>604</v>
      </c>
      <c r="G601" s="750" t="s">
        <v>605</v>
      </c>
      <c r="H601" s="750">
        <v>109847</v>
      </c>
      <c r="I601" s="750">
        <v>9847</v>
      </c>
      <c r="J601" s="750" t="s">
        <v>836</v>
      </c>
      <c r="K601" s="750" t="s">
        <v>1050</v>
      </c>
      <c r="L601" s="753">
        <v>40.962500000000006</v>
      </c>
      <c r="M601" s="753">
        <v>4</v>
      </c>
      <c r="N601" s="754">
        <v>163.85000000000002</v>
      </c>
    </row>
    <row r="602" spans="1:14" ht="14.45" customHeight="1" x14ac:dyDescent="0.2">
      <c r="A602" s="748" t="s">
        <v>573</v>
      </c>
      <c r="B602" s="749" t="s">
        <v>574</v>
      </c>
      <c r="C602" s="750" t="s">
        <v>598</v>
      </c>
      <c r="D602" s="751" t="s">
        <v>599</v>
      </c>
      <c r="E602" s="752">
        <v>50113001</v>
      </c>
      <c r="F602" s="751" t="s">
        <v>604</v>
      </c>
      <c r="G602" s="750" t="s">
        <v>605</v>
      </c>
      <c r="H602" s="750">
        <v>159398</v>
      </c>
      <c r="I602" s="750">
        <v>59398</v>
      </c>
      <c r="J602" s="750" t="s">
        <v>1309</v>
      </c>
      <c r="K602" s="750" t="s">
        <v>1310</v>
      </c>
      <c r="L602" s="753">
        <v>267.55309652510431</v>
      </c>
      <c r="M602" s="753">
        <v>12</v>
      </c>
      <c r="N602" s="754">
        <v>3210.6371583012515</v>
      </c>
    </row>
    <row r="603" spans="1:14" ht="14.45" customHeight="1" x14ac:dyDescent="0.2">
      <c r="A603" s="748" t="s">
        <v>573</v>
      </c>
      <c r="B603" s="749" t="s">
        <v>574</v>
      </c>
      <c r="C603" s="750" t="s">
        <v>598</v>
      </c>
      <c r="D603" s="751" t="s">
        <v>599</v>
      </c>
      <c r="E603" s="752">
        <v>50113001</v>
      </c>
      <c r="F603" s="751" t="s">
        <v>604</v>
      </c>
      <c r="G603" s="750" t="s">
        <v>605</v>
      </c>
      <c r="H603" s="750">
        <v>215851</v>
      </c>
      <c r="I603" s="750">
        <v>215851</v>
      </c>
      <c r="J603" s="750" t="s">
        <v>1311</v>
      </c>
      <c r="K603" s="750" t="s">
        <v>1312</v>
      </c>
      <c r="L603" s="753">
        <v>290.72000000000003</v>
      </c>
      <c r="M603" s="753">
        <v>1</v>
      </c>
      <c r="N603" s="754">
        <v>290.72000000000003</v>
      </c>
    </row>
    <row r="604" spans="1:14" ht="14.45" customHeight="1" x14ac:dyDescent="0.2">
      <c r="A604" s="748" t="s">
        <v>573</v>
      </c>
      <c r="B604" s="749" t="s">
        <v>574</v>
      </c>
      <c r="C604" s="750" t="s">
        <v>598</v>
      </c>
      <c r="D604" s="751" t="s">
        <v>599</v>
      </c>
      <c r="E604" s="752">
        <v>50113001</v>
      </c>
      <c r="F604" s="751" t="s">
        <v>604</v>
      </c>
      <c r="G604" s="750" t="s">
        <v>614</v>
      </c>
      <c r="H604" s="750">
        <v>190973</v>
      </c>
      <c r="I604" s="750">
        <v>190973</v>
      </c>
      <c r="J604" s="750" t="s">
        <v>1313</v>
      </c>
      <c r="K604" s="750" t="s">
        <v>810</v>
      </c>
      <c r="L604" s="753">
        <v>224.37</v>
      </c>
      <c r="M604" s="753">
        <v>1</v>
      </c>
      <c r="N604" s="754">
        <v>224.37</v>
      </c>
    </row>
    <row r="605" spans="1:14" ht="14.45" customHeight="1" x14ac:dyDescent="0.2">
      <c r="A605" s="748" t="s">
        <v>573</v>
      </c>
      <c r="B605" s="749" t="s">
        <v>574</v>
      </c>
      <c r="C605" s="750" t="s">
        <v>598</v>
      </c>
      <c r="D605" s="751" t="s">
        <v>599</v>
      </c>
      <c r="E605" s="752">
        <v>50113001</v>
      </c>
      <c r="F605" s="751" t="s">
        <v>604</v>
      </c>
      <c r="G605" s="750" t="s">
        <v>614</v>
      </c>
      <c r="H605" s="750">
        <v>190975</v>
      </c>
      <c r="I605" s="750">
        <v>190975</v>
      </c>
      <c r="J605" s="750" t="s">
        <v>1313</v>
      </c>
      <c r="K605" s="750" t="s">
        <v>1153</v>
      </c>
      <c r="L605" s="753">
        <v>640.02</v>
      </c>
      <c r="M605" s="753">
        <v>3</v>
      </c>
      <c r="N605" s="754">
        <v>1920.06</v>
      </c>
    </row>
    <row r="606" spans="1:14" ht="14.45" customHeight="1" x14ac:dyDescent="0.2">
      <c r="A606" s="748" t="s">
        <v>573</v>
      </c>
      <c r="B606" s="749" t="s">
        <v>574</v>
      </c>
      <c r="C606" s="750" t="s">
        <v>598</v>
      </c>
      <c r="D606" s="751" t="s">
        <v>599</v>
      </c>
      <c r="E606" s="752">
        <v>50113001</v>
      </c>
      <c r="F606" s="751" t="s">
        <v>604</v>
      </c>
      <c r="G606" s="750" t="s">
        <v>614</v>
      </c>
      <c r="H606" s="750">
        <v>190970</v>
      </c>
      <c r="I606" s="750">
        <v>190970</v>
      </c>
      <c r="J606" s="750" t="s">
        <v>1314</v>
      </c>
      <c r="K606" s="750" t="s">
        <v>1153</v>
      </c>
      <c r="L606" s="753">
        <v>0</v>
      </c>
      <c r="M606" s="753">
        <v>0</v>
      </c>
      <c r="N606" s="754">
        <v>0</v>
      </c>
    </row>
    <row r="607" spans="1:14" ht="14.45" customHeight="1" x14ac:dyDescent="0.2">
      <c r="A607" s="748" t="s">
        <v>573</v>
      </c>
      <c r="B607" s="749" t="s">
        <v>574</v>
      </c>
      <c r="C607" s="750" t="s">
        <v>598</v>
      </c>
      <c r="D607" s="751" t="s">
        <v>599</v>
      </c>
      <c r="E607" s="752">
        <v>50113001</v>
      </c>
      <c r="F607" s="751" t="s">
        <v>604</v>
      </c>
      <c r="G607" s="750" t="s">
        <v>614</v>
      </c>
      <c r="H607" s="750">
        <v>190963</v>
      </c>
      <c r="I607" s="750">
        <v>190963</v>
      </c>
      <c r="J607" s="750" t="s">
        <v>1315</v>
      </c>
      <c r="K607" s="750" t="s">
        <v>810</v>
      </c>
      <c r="L607" s="753">
        <v>168.44</v>
      </c>
      <c r="M607" s="753">
        <v>1</v>
      </c>
      <c r="N607" s="754">
        <v>168.44</v>
      </c>
    </row>
    <row r="608" spans="1:14" ht="14.45" customHeight="1" x14ac:dyDescent="0.2">
      <c r="A608" s="748" t="s">
        <v>573</v>
      </c>
      <c r="B608" s="749" t="s">
        <v>574</v>
      </c>
      <c r="C608" s="750" t="s">
        <v>598</v>
      </c>
      <c r="D608" s="751" t="s">
        <v>599</v>
      </c>
      <c r="E608" s="752">
        <v>50113001</v>
      </c>
      <c r="F608" s="751" t="s">
        <v>604</v>
      </c>
      <c r="G608" s="750" t="s">
        <v>614</v>
      </c>
      <c r="H608" s="750">
        <v>190958</v>
      </c>
      <c r="I608" s="750">
        <v>190958</v>
      </c>
      <c r="J608" s="750" t="s">
        <v>1316</v>
      </c>
      <c r="K608" s="750" t="s">
        <v>810</v>
      </c>
      <c r="L608" s="753">
        <v>140.72</v>
      </c>
      <c r="M608" s="753">
        <v>3</v>
      </c>
      <c r="N608" s="754">
        <v>422.15999999999997</v>
      </c>
    </row>
    <row r="609" spans="1:14" ht="14.45" customHeight="1" x14ac:dyDescent="0.2">
      <c r="A609" s="748" t="s">
        <v>573</v>
      </c>
      <c r="B609" s="749" t="s">
        <v>574</v>
      </c>
      <c r="C609" s="750" t="s">
        <v>598</v>
      </c>
      <c r="D609" s="751" t="s">
        <v>599</v>
      </c>
      <c r="E609" s="752">
        <v>50113001</v>
      </c>
      <c r="F609" s="751" t="s">
        <v>604</v>
      </c>
      <c r="G609" s="750" t="s">
        <v>614</v>
      </c>
      <c r="H609" s="750">
        <v>56976</v>
      </c>
      <c r="I609" s="750">
        <v>56976</v>
      </c>
      <c r="J609" s="750" t="s">
        <v>1317</v>
      </c>
      <c r="K609" s="750" t="s">
        <v>1318</v>
      </c>
      <c r="L609" s="753">
        <v>11.84</v>
      </c>
      <c r="M609" s="753">
        <v>7</v>
      </c>
      <c r="N609" s="754">
        <v>82.88</v>
      </c>
    </row>
    <row r="610" spans="1:14" ht="14.45" customHeight="1" x14ac:dyDescent="0.2">
      <c r="A610" s="748" t="s">
        <v>573</v>
      </c>
      <c r="B610" s="749" t="s">
        <v>574</v>
      </c>
      <c r="C610" s="750" t="s">
        <v>598</v>
      </c>
      <c r="D610" s="751" t="s">
        <v>599</v>
      </c>
      <c r="E610" s="752">
        <v>50113001</v>
      </c>
      <c r="F610" s="751" t="s">
        <v>604</v>
      </c>
      <c r="G610" s="750" t="s">
        <v>614</v>
      </c>
      <c r="H610" s="750">
        <v>174700</v>
      </c>
      <c r="I610" s="750">
        <v>174700</v>
      </c>
      <c r="J610" s="750" t="s">
        <v>1055</v>
      </c>
      <c r="K610" s="750" t="s">
        <v>1056</v>
      </c>
      <c r="L610" s="753">
        <v>723.3900000000001</v>
      </c>
      <c r="M610" s="753">
        <v>1</v>
      </c>
      <c r="N610" s="754">
        <v>723.3900000000001</v>
      </c>
    </row>
    <row r="611" spans="1:14" ht="14.45" customHeight="1" x14ac:dyDescent="0.2">
      <c r="A611" s="748" t="s">
        <v>573</v>
      </c>
      <c r="B611" s="749" t="s">
        <v>574</v>
      </c>
      <c r="C611" s="750" t="s">
        <v>598</v>
      </c>
      <c r="D611" s="751" t="s">
        <v>599</v>
      </c>
      <c r="E611" s="752">
        <v>50113001</v>
      </c>
      <c r="F611" s="751" t="s">
        <v>604</v>
      </c>
      <c r="G611" s="750" t="s">
        <v>605</v>
      </c>
      <c r="H611" s="750">
        <v>205392</v>
      </c>
      <c r="I611" s="750">
        <v>205392</v>
      </c>
      <c r="J611" s="750" t="s">
        <v>1057</v>
      </c>
      <c r="K611" s="750" t="s">
        <v>1319</v>
      </c>
      <c r="L611" s="753">
        <v>122.18</v>
      </c>
      <c r="M611" s="753">
        <v>2</v>
      </c>
      <c r="N611" s="754">
        <v>244.36</v>
      </c>
    </row>
    <row r="612" spans="1:14" ht="14.45" customHeight="1" x14ac:dyDescent="0.2">
      <c r="A612" s="748" t="s">
        <v>573</v>
      </c>
      <c r="B612" s="749" t="s">
        <v>574</v>
      </c>
      <c r="C612" s="750" t="s">
        <v>598</v>
      </c>
      <c r="D612" s="751" t="s">
        <v>599</v>
      </c>
      <c r="E612" s="752">
        <v>50113001</v>
      </c>
      <c r="F612" s="751" t="s">
        <v>604</v>
      </c>
      <c r="G612" s="750" t="s">
        <v>605</v>
      </c>
      <c r="H612" s="750">
        <v>205396</v>
      </c>
      <c r="I612" s="750">
        <v>205396</v>
      </c>
      <c r="J612" s="750" t="s">
        <v>1057</v>
      </c>
      <c r="K612" s="750" t="s">
        <v>1058</v>
      </c>
      <c r="L612" s="753">
        <v>161.86999999999998</v>
      </c>
      <c r="M612" s="753">
        <v>1</v>
      </c>
      <c r="N612" s="754">
        <v>161.86999999999998</v>
      </c>
    </row>
    <row r="613" spans="1:14" ht="14.45" customHeight="1" x14ac:dyDescent="0.2">
      <c r="A613" s="748" t="s">
        <v>573</v>
      </c>
      <c r="B613" s="749" t="s">
        <v>574</v>
      </c>
      <c r="C613" s="750" t="s">
        <v>598</v>
      </c>
      <c r="D613" s="751" t="s">
        <v>599</v>
      </c>
      <c r="E613" s="752">
        <v>50113001</v>
      </c>
      <c r="F613" s="751" t="s">
        <v>604</v>
      </c>
      <c r="G613" s="750" t="s">
        <v>605</v>
      </c>
      <c r="H613" s="750">
        <v>191217</v>
      </c>
      <c r="I613" s="750">
        <v>91217</v>
      </c>
      <c r="J613" s="750" t="s">
        <v>1320</v>
      </c>
      <c r="K613" s="750" t="s">
        <v>1321</v>
      </c>
      <c r="L613" s="753">
        <v>80.73</v>
      </c>
      <c r="M613" s="753">
        <v>1</v>
      </c>
      <c r="N613" s="754">
        <v>80.73</v>
      </c>
    </row>
    <row r="614" spans="1:14" ht="14.45" customHeight="1" x14ac:dyDescent="0.2">
      <c r="A614" s="748" t="s">
        <v>573</v>
      </c>
      <c r="B614" s="749" t="s">
        <v>574</v>
      </c>
      <c r="C614" s="750" t="s">
        <v>598</v>
      </c>
      <c r="D614" s="751" t="s">
        <v>599</v>
      </c>
      <c r="E614" s="752">
        <v>50113001</v>
      </c>
      <c r="F614" s="751" t="s">
        <v>604</v>
      </c>
      <c r="G614" s="750" t="s">
        <v>614</v>
      </c>
      <c r="H614" s="750">
        <v>158380</v>
      </c>
      <c r="I614" s="750">
        <v>58380</v>
      </c>
      <c r="J614" s="750" t="s">
        <v>1322</v>
      </c>
      <c r="K614" s="750" t="s">
        <v>1323</v>
      </c>
      <c r="L614" s="753">
        <v>81.14</v>
      </c>
      <c r="M614" s="753">
        <v>15</v>
      </c>
      <c r="N614" s="754">
        <v>1217.0999999999999</v>
      </c>
    </row>
    <row r="615" spans="1:14" ht="14.45" customHeight="1" x14ac:dyDescent="0.2">
      <c r="A615" s="748" t="s">
        <v>573</v>
      </c>
      <c r="B615" s="749" t="s">
        <v>574</v>
      </c>
      <c r="C615" s="750" t="s">
        <v>598</v>
      </c>
      <c r="D615" s="751" t="s">
        <v>599</v>
      </c>
      <c r="E615" s="752">
        <v>50113001</v>
      </c>
      <c r="F615" s="751" t="s">
        <v>604</v>
      </c>
      <c r="G615" s="750" t="s">
        <v>605</v>
      </c>
      <c r="H615" s="750">
        <v>221884</v>
      </c>
      <c r="I615" s="750">
        <v>221884</v>
      </c>
      <c r="J615" s="750" t="s">
        <v>1324</v>
      </c>
      <c r="K615" s="750" t="s">
        <v>1325</v>
      </c>
      <c r="L615" s="753">
        <v>1980</v>
      </c>
      <c r="M615" s="753">
        <v>3</v>
      </c>
      <c r="N615" s="754">
        <v>5940</v>
      </c>
    </row>
    <row r="616" spans="1:14" ht="14.45" customHeight="1" x14ac:dyDescent="0.2">
      <c r="A616" s="748" t="s">
        <v>573</v>
      </c>
      <c r="B616" s="749" t="s">
        <v>574</v>
      </c>
      <c r="C616" s="750" t="s">
        <v>598</v>
      </c>
      <c r="D616" s="751" t="s">
        <v>599</v>
      </c>
      <c r="E616" s="752">
        <v>50113001</v>
      </c>
      <c r="F616" s="751" t="s">
        <v>604</v>
      </c>
      <c r="G616" s="750" t="s">
        <v>605</v>
      </c>
      <c r="H616" s="750">
        <v>184785</v>
      </c>
      <c r="I616" s="750">
        <v>84785</v>
      </c>
      <c r="J616" s="750" t="s">
        <v>1326</v>
      </c>
      <c r="K616" s="750" t="s">
        <v>1327</v>
      </c>
      <c r="L616" s="753">
        <v>192.96000000000004</v>
      </c>
      <c r="M616" s="753">
        <v>9</v>
      </c>
      <c r="N616" s="754">
        <v>1736.6400000000003</v>
      </c>
    </row>
    <row r="617" spans="1:14" ht="14.45" customHeight="1" x14ac:dyDescent="0.2">
      <c r="A617" s="748" t="s">
        <v>573</v>
      </c>
      <c r="B617" s="749" t="s">
        <v>574</v>
      </c>
      <c r="C617" s="750" t="s">
        <v>598</v>
      </c>
      <c r="D617" s="751" t="s">
        <v>599</v>
      </c>
      <c r="E617" s="752">
        <v>50113001</v>
      </c>
      <c r="F617" s="751" t="s">
        <v>604</v>
      </c>
      <c r="G617" s="750" t="s">
        <v>605</v>
      </c>
      <c r="H617" s="750">
        <v>848415</v>
      </c>
      <c r="I617" s="750">
        <v>500291</v>
      </c>
      <c r="J617" s="750" t="s">
        <v>1328</v>
      </c>
      <c r="K617" s="750" t="s">
        <v>1329</v>
      </c>
      <c r="L617" s="753">
        <v>1772.9300000000007</v>
      </c>
      <c r="M617" s="753">
        <v>1</v>
      </c>
      <c r="N617" s="754">
        <v>1772.9300000000007</v>
      </c>
    </row>
    <row r="618" spans="1:14" ht="14.45" customHeight="1" x14ac:dyDescent="0.2">
      <c r="A618" s="748" t="s">
        <v>573</v>
      </c>
      <c r="B618" s="749" t="s">
        <v>574</v>
      </c>
      <c r="C618" s="750" t="s">
        <v>598</v>
      </c>
      <c r="D618" s="751" t="s">
        <v>599</v>
      </c>
      <c r="E618" s="752">
        <v>50113001</v>
      </c>
      <c r="F618" s="751" t="s">
        <v>604</v>
      </c>
      <c r="G618" s="750" t="s">
        <v>605</v>
      </c>
      <c r="H618" s="750">
        <v>100643</v>
      </c>
      <c r="I618" s="750">
        <v>643</v>
      </c>
      <c r="J618" s="750" t="s">
        <v>1061</v>
      </c>
      <c r="K618" s="750" t="s">
        <v>1062</v>
      </c>
      <c r="L618" s="753">
        <v>63.640000000000008</v>
      </c>
      <c r="M618" s="753">
        <v>3</v>
      </c>
      <c r="N618" s="754">
        <v>190.92000000000002</v>
      </c>
    </row>
    <row r="619" spans="1:14" ht="14.45" customHeight="1" x14ac:dyDescent="0.2">
      <c r="A619" s="748" t="s">
        <v>573</v>
      </c>
      <c r="B619" s="749" t="s">
        <v>574</v>
      </c>
      <c r="C619" s="750" t="s">
        <v>598</v>
      </c>
      <c r="D619" s="751" t="s">
        <v>599</v>
      </c>
      <c r="E619" s="752">
        <v>50113001</v>
      </c>
      <c r="F619" s="751" t="s">
        <v>604</v>
      </c>
      <c r="G619" s="750" t="s">
        <v>605</v>
      </c>
      <c r="H619" s="750">
        <v>100641</v>
      </c>
      <c r="I619" s="750">
        <v>641</v>
      </c>
      <c r="J619" s="750" t="s">
        <v>1330</v>
      </c>
      <c r="K619" s="750" t="s">
        <v>1331</v>
      </c>
      <c r="L619" s="753">
        <v>31.239999999999991</v>
      </c>
      <c r="M619" s="753">
        <v>3</v>
      </c>
      <c r="N619" s="754">
        <v>93.71999999999997</v>
      </c>
    </row>
    <row r="620" spans="1:14" ht="14.45" customHeight="1" x14ac:dyDescent="0.2">
      <c r="A620" s="748" t="s">
        <v>573</v>
      </c>
      <c r="B620" s="749" t="s">
        <v>574</v>
      </c>
      <c r="C620" s="750" t="s">
        <v>598</v>
      </c>
      <c r="D620" s="751" t="s">
        <v>599</v>
      </c>
      <c r="E620" s="752">
        <v>50113001</v>
      </c>
      <c r="F620" s="751" t="s">
        <v>604</v>
      </c>
      <c r="G620" s="750" t="s">
        <v>605</v>
      </c>
      <c r="H620" s="750">
        <v>843996</v>
      </c>
      <c r="I620" s="750">
        <v>100191</v>
      </c>
      <c r="J620" s="750" t="s">
        <v>1332</v>
      </c>
      <c r="K620" s="750" t="s">
        <v>1333</v>
      </c>
      <c r="L620" s="753">
        <v>3652</v>
      </c>
      <c r="M620" s="753">
        <v>1</v>
      </c>
      <c r="N620" s="754">
        <v>3652</v>
      </c>
    </row>
    <row r="621" spans="1:14" ht="14.45" customHeight="1" x14ac:dyDescent="0.2">
      <c r="A621" s="748" t="s">
        <v>573</v>
      </c>
      <c r="B621" s="749" t="s">
        <v>574</v>
      </c>
      <c r="C621" s="750" t="s">
        <v>598</v>
      </c>
      <c r="D621" s="751" t="s">
        <v>599</v>
      </c>
      <c r="E621" s="752">
        <v>50113001</v>
      </c>
      <c r="F621" s="751" t="s">
        <v>604</v>
      </c>
      <c r="G621" s="750" t="s">
        <v>605</v>
      </c>
      <c r="H621" s="750">
        <v>158893</v>
      </c>
      <c r="I621" s="750">
        <v>58893</v>
      </c>
      <c r="J621" s="750" t="s">
        <v>1334</v>
      </c>
      <c r="K621" s="750" t="s">
        <v>1335</v>
      </c>
      <c r="L621" s="753">
        <v>159.46000000000004</v>
      </c>
      <c r="M621" s="753">
        <v>2</v>
      </c>
      <c r="N621" s="754">
        <v>318.92000000000007</v>
      </c>
    </row>
    <row r="622" spans="1:14" ht="14.45" customHeight="1" x14ac:dyDescent="0.2">
      <c r="A622" s="748" t="s">
        <v>573</v>
      </c>
      <c r="B622" s="749" t="s">
        <v>574</v>
      </c>
      <c r="C622" s="750" t="s">
        <v>598</v>
      </c>
      <c r="D622" s="751" t="s">
        <v>599</v>
      </c>
      <c r="E622" s="752">
        <v>50113001</v>
      </c>
      <c r="F622" s="751" t="s">
        <v>604</v>
      </c>
      <c r="G622" s="750" t="s">
        <v>614</v>
      </c>
      <c r="H622" s="750">
        <v>233360</v>
      </c>
      <c r="I622" s="750">
        <v>233360</v>
      </c>
      <c r="J622" s="750" t="s">
        <v>856</v>
      </c>
      <c r="K622" s="750" t="s">
        <v>1336</v>
      </c>
      <c r="L622" s="753">
        <v>22.129999999999995</v>
      </c>
      <c r="M622" s="753">
        <v>4</v>
      </c>
      <c r="N622" s="754">
        <v>88.519999999999982</v>
      </c>
    </row>
    <row r="623" spans="1:14" ht="14.45" customHeight="1" x14ac:dyDescent="0.2">
      <c r="A623" s="748" t="s">
        <v>573</v>
      </c>
      <c r="B623" s="749" t="s">
        <v>574</v>
      </c>
      <c r="C623" s="750" t="s">
        <v>598</v>
      </c>
      <c r="D623" s="751" t="s">
        <v>599</v>
      </c>
      <c r="E623" s="752">
        <v>50113001</v>
      </c>
      <c r="F623" s="751" t="s">
        <v>604</v>
      </c>
      <c r="G623" s="750" t="s">
        <v>614</v>
      </c>
      <c r="H623" s="750">
        <v>233366</v>
      </c>
      <c r="I623" s="750">
        <v>233366</v>
      </c>
      <c r="J623" s="750" t="s">
        <v>856</v>
      </c>
      <c r="K623" s="750" t="s">
        <v>857</v>
      </c>
      <c r="L623" s="753">
        <v>45.75</v>
      </c>
      <c r="M623" s="753">
        <v>1</v>
      </c>
      <c r="N623" s="754">
        <v>45.75</v>
      </c>
    </row>
    <row r="624" spans="1:14" ht="14.45" customHeight="1" x14ac:dyDescent="0.2">
      <c r="A624" s="748" t="s">
        <v>573</v>
      </c>
      <c r="B624" s="749" t="s">
        <v>574</v>
      </c>
      <c r="C624" s="750" t="s">
        <v>598</v>
      </c>
      <c r="D624" s="751" t="s">
        <v>599</v>
      </c>
      <c r="E624" s="752">
        <v>50113001</v>
      </c>
      <c r="F624" s="751" t="s">
        <v>604</v>
      </c>
      <c r="G624" s="750" t="s">
        <v>575</v>
      </c>
      <c r="H624" s="750">
        <v>989453</v>
      </c>
      <c r="I624" s="750">
        <v>146899</v>
      </c>
      <c r="J624" s="750" t="s">
        <v>856</v>
      </c>
      <c r="K624" s="750" t="s">
        <v>857</v>
      </c>
      <c r="L624" s="753">
        <v>45.994285714285709</v>
      </c>
      <c r="M624" s="753">
        <v>7</v>
      </c>
      <c r="N624" s="754">
        <v>321.95999999999998</v>
      </c>
    </row>
    <row r="625" spans="1:14" ht="14.45" customHeight="1" x14ac:dyDescent="0.2">
      <c r="A625" s="748" t="s">
        <v>573</v>
      </c>
      <c r="B625" s="749" t="s">
        <v>574</v>
      </c>
      <c r="C625" s="750" t="s">
        <v>598</v>
      </c>
      <c r="D625" s="751" t="s">
        <v>599</v>
      </c>
      <c r="E625" s="752">
        <v>50113001</v>
      </c>
      <c r="F625" s="751" t="s">
        <v>604</v>
      </c>
      <c r="G625" s="750" t="s">
        <v>614</v>
      </c>
      <c r="H625" s="750">
        <v>849578</v>
      </c>
      <c r="I625" s="750">
        <v>149480</v>
      </c>
      <c r="J625" s="750" t="s">
        <v>1065</v>
      </c>
      <c r="K625" s="750" t="s">
        <v>1337</v>
      </c>
      <c r="L625" s="753">
        <v>69.55</v>
      </c>
      <c r="M625" s="753">
        <v>2</v>
      </c>
      <c r="N625" s="754">
        <v>139.1</v>
      </c>
    </row>
    <row r="626" spans="1:14" ht="14.45" customHeight="1" x14ac:dyDescent="0.2">
      <c r="A626" s="748" t="s">
        <v>573</v>
      </c>
      <c r="B626" s="749" t="s">
        <v>574</v>
      </c>
      <c r="C626" s="750" t="s">
        <v>598</v>
      </c>
      <c r="D626" s="751" t="s">
        <v>599</v>
      </c>
      <c r="E626" s="752">
        <v>50113001</v>
      </c>
      <c r="F626" s="751" t="s">
        <v>604</v>
      </c>
      <c r="G626" s="750" t="s">
        <v>614</v>
      </c>
      <c r="H626" s="750">
        <v>149483</v>
      </c>
      <c r="I626" s="750">
        <v>149483</v>
      </c>
      <c r="J626" s="750" t="s">
        <v>1065</v>
      </c>
      <c r="K626" s="750" t="s">
        <v>1066</v>
      </c>
      <c r="L626" s="753">
        <v>139.13</v>
      </c>
      <c r="M626" s="753">
        <v>1</v>
      </c>
      <c r="N626" s="754">
        <v>139.13</v>
      </c>
    </row>
    <row r="627" spans="1:14" ht="14.45" customHeight="1" x14ac:dyDescent="0.2">
      <c r="A627" s="748" t="s">
        <v>573</v>
      </c>
      <c r="B627" s="749" t="s">
        <v>574</v>
      </c>
      <c r="C627" s="750" t="s">
        <v>598</v>
      </c>
      <c r="D627" s="751" t="s">
        <v>599</v>
      </c>
      <c r="E627" s="752">
        <v>50113002</v>
      </c>
      <c r="F627" s="751" t="s">
        <v>1338</v>
      </c>
      <c r="G627" s="750" t="s">
        <v>605</v>
      </c>
      <c r="H627" s="750">
        <v>195641</v>
      </c>
      <c r="I627" s="750">
        <v>95641</v>
      </c>
      <c r="J627" s="750" t="s">
        <v>1339</v>
      </c>
      <c r="K627" s="750" t="s">
        <v>1340</v>
      </c>
      <c r="L627" s="753">
        <v>4107.5800000000008</v>
      </c>
      <c r="M627" s="753">
        <v>3</v>
      </c>
      <c r="N627" s="754">
        <v>12322.740000000002</v>
      </c>
    </row>
    <row r="628" spans="1:14" ht="14.45" customHeight="1" x14ac:dyDescent="0.2">
      <c r="A628" s="748" t="s">
        <v>573</v>
      </c>
      <c r="B628" s="749" t="s">
        <v>574</v>
      </c>
      <c r="C628" s="750" t="s">
        <v>598</v>
      </c>
      <c r="D628" s="751" t="s">
        <v>599</v>
      </c>
      <c r="E628" s="752">
        <v>50113002</v>
      </c>
      <c r="F628" s="751" t="s">
        <v>1338</v>
      </c>
      <c r="G628" s="750" t="s">
        <v>605</v>
      </c>
      <c r="H628" s="750">
        <v>206880</v>
      </c>
      <c r="I628" s="750">
        <v>206880</v>
      </c>
      <c r="J628" s="750" t="s">
        <v>1341</v>
      </c>
      <c r="K628" s="750" t="s">
        <v>1340</v>
      </c>
      <c r="L628" s="753">
        <v>4107.58</v>
      </c>
      <c r="M628" s="753">
        <v>2</v>
      </c>
      <c r="N628" s="754">
        <v>8215.16</v>
      </c>
    </row>
    <row r="629" spans="1:14" ht="14.45" customHeight="1" x14ac:dyDescent="0.2">
      <c r="A629" s="748" t="s">
        <v>573</v>
      </c>
      <c r="B629" s="749" t="s">
        <v>574</v>
      </c>
      <c r="C629" s="750" t="s">
        <v>598</v>
      </c>
      <c r="D629" s="751" t="s">
        <v>599</v>
      </c>
      <c r="E629" s="752">
        <v>50113002</v>
      </c>
      <c r="F629" s="751" t="s">
        <v>1338</v>
      </c>
      <c r="G629" s="750" t="s">
        <v>605</v>
      </c>
      <c r="H629" s="750">
        <v>206879</v>
      </c>
      <c r="I629" s="750">
        <v>206879</v>
      </c>
      <c r="J629" s="750" t="s">
        <v>1341</v>
      </c>
      <c r="K629" s="750" t="s">
        <v>1342</v>
      </c>
      <c r="L629" s="753">
        <v>3853.78</v>
      </c>
      <c r="M629" s="753">
        <v>1</v>
      </c>
      <c r="N629" s="754">
        <v>3853.78</v>
      </c>
    </row>
    <row r="630" spans="1:14" ht="14.45" customHeight="1" x14ac:dyDescent="0.2">
      <c r="A630" s="748" t="s">
        <v>573</v>
      </c>
      <c r="B630" s="749" t="s">
        <v>574</v>
      </c>
      <c r="C630" s="750" t="s">
        <v>598</v>
      </c>
      <c r="D630" s="751" t="s">
        <v>599</v>
      </c>
      <c r="E630" s="752">
        <v>50113002</v>
      </c>
      <c r="F630" s="751" t="s">
        <v>1338</v>
      </c>
      <c r="G630" s="750" t="s">
        <v>605</v>
      </c>
      <c r="H630" s="750">
        <v>206871</v>
      </c>
      <c r="I630" s="750">
        <v>206871</v>
      </c>
      <c r="J630" s="750" t="s">
        <v>1343</v>
      </c>
      <c r="K630" s="750" t="s">
        <v>1342</v>
      </c>
      <c r="L630" s="753">
        <v>4044.130000000001</v>
      </c>
      <c r="M630" s="753">
        <v>5</v>
      </c>
      <c r="N630" s="754">
        <v>20220.650000000005</v>
      </c>
    </row>
    <row r="631" spans="1:14" ht="14.45" customHeight="1" x14ac:dyDescent="0.2">
      <c r="A631" s="748" t="s">
        <v>573</v>
      </c>
      <c r="B631" s="749" t="s">
        <v>574</v>
      </c>
      <c r="C631" s="750" t="s">
        <v>598</v>
      </c>
      <c r="D631" s="751" t="s">
        <v>599</v>
      </c>
      <c r="E631" s="752">
        <v>50113002</v>
      </c>
      <c r="F631" s="751" t="s">
        <v>1338</v>
      </c>
      <c r="G631" s="750" t="s">
        <v>605</v>
      </c>
      <c r="H631" s="750">
        <v>397303</v>
      </c>
      <c r="I631" s="750">
        <v>152193</v>
      </c>
      <c r="J631" s="750" t="s">
        <v>1344</v>
      </c>
      <c r="K631" s="750" t="s">
        <v>1345</v>
      </c>
      <c r="L631" s="753">
        <v>2493.6999999999998</v>
      </c>
      <c r="M631" s="753">
        <v>2</v>
      </c>
      <c r="N631" s="754">
        <v>4987.3999999999996</v>
      </c>
    </row>
    <row r="632" spans="1:14" ht="14.45" customHeight="1" x14ac:dyDescent="0.2">
      <c r="A632" s="748" t="s">
        <v>573</v>
      </c>
      <c r="B632" s="749" t="s">
        <v>574</v>
      </c>
      <c r="C632" s="750" t="s">
        <v>598</v>
      </c>
      <c r="D632" s="751" t="s">
        <v>599</v>
      </c>
      <c r="E632" s="752">
        <v>50113002</v>
      </c>
      <c r="F632" s="751" t="s">
        <v>1338</v>
      </c>
      <c r="G632" s="750" t="s">
        <v>605</v>
      </c>
      <c r="H632" s="750">
        <v>152195</v>
      </c>
      <c r="I632" s="750">
        <v>152195</v>
      </c>
      <c r="J632" s="750" t="s">
        <v>1344</v>
      </c>
      <c r="K632" s="750" t="s">
        <v>1342</v>
      </c>
      <c r="L632" s="753">
        <v>4350.01</v>
      </c>
      <c r="M632" s="753">
        <v>1</v>
      </c>
      <c r="N632" s="754">
        <v>4350.01</v>
      </c>
    </row>
    <row r="633" spans="1:14" ht="14.45" customHeight="1" x14ac:dyDescent="0.2">
      <c r="A633" s="748" t="s">
        <v>573</v>
      </c>
      <c r="B633" s="749" t="s">
        <v>574</v>
      </c>
      <c r="C633" s="750" t="s">
        <v>598</v>
      </c>
      <c r="D633" s="751" t="s">
        <v>599</v>
      </c>
      <c r="E633" s="752">
        <v>50113002</v>
      </c>
      <c r="F633" s="751" t="s">
        <v>1338</v>
      </c>
      <c r="G633" s="750" t="s">
        <v>605</v>
      </c>
      <c r="H633" s="750">
        <v>152196</v>
      </c>
      <c r="I633" s="750">
        <v>152196</v>
      </c>
      <c r="J633" s="750" t="s">
        <v>1344</v>
      </c>
      <c r="K633" s="750" t="s">
        <v>1340</v>
      </c>
      <c r="L633" s="753">
        <v>5286.5999999999995</v>
      </c>
      <c r="M633" s="753">
        <v>-0.8</v>
      </c>
      <c r="N633" s="754">
        <v>-4229.28</v>
      </c>
    </row>
    <row r="634" spans="1:14" ht="14.45" customHeight="1" x14ac:dyDescent="0.2">
      <c r="A634" s="748" t="s">
        <v>573</v>
      </c>
      <c r="B634" s="749" t="s">
        <v>574</v>
      </c>
      <c r="C634" s="750" t="s">
        <v>598</v>
      </c>
      <c r="D634" s="751" t="s">
        <v>599</v>
      </c>
      <c r="E634" s="752">
        <v>50113002</v>
      </c>
      <c r="F634" s="751" t="s">
        <v>1338</v>
      </c>
      <c r="G634" s="750" t="s">
        <v>605</v>
      </c>
      <c r="H634" s="750">
        <v>213104</v>
      </c>
      <c r="I634" s="750">
        <v>213104</v>
      </c>
      <c r="J634" s="750" t="s">
        <v>1346</v>
      </c>
      <c r="K634" s="750" t="s">
        <v>1342</v>
      </c>
      <c r="L634" s="753">
        <v>4350.01</v>
      </c>
      <c r="M634" s="753">
        <v>5</v>
      </c>
      <c r="N634" s="754">
        <v>21750.050000000003</v>
      </c>
    </row>
    <row r="635" spans="1:14" ht="14.45" customHeight="1" x14ac:dyDescent="0.2">
      <c r="A635" s="748" t="s">
        <v>573</v>
      </c>
      <c r="B635" s="749" t="s">
        <v>574</v>
      </c>
      <c r="C635" s="750" t="s">
        <v>598</v>
      </c>
      <c r="D635" s="751" t="s">
        <v>599</v>
      </c>
      <c r="E635" s="752">
        <v>50113002</v>
      </c>
      <c r="F635" s="751" t="s">
        <v>1338</v>
      </c>
      <c r="G635" s="750" t="s">
        <v>605</v>
      </c>
      <c r="H635" s="750">
        <v>211911</v>
      </c>
      <c r="I635" s="750">
        <v>211911</v>
      </c>
      <c r="J635" s="750" t="s">
        <v>1347</v>
      </c>
      <c r="K635" s="750" t="s">
        <v>1342</v>
      </c>
      <c r="L635" s="753">
        <v>4953.96</v>
      </c>
      <c r="M635" s="753">
        <v>2</v>
      </c>
      <c r="N635" s="754">
        <v>9907.92</v>
      </c>
    </row>
    <row r="636" spans="1:14" ht="14.45" customHeight="1" x14ac:dyDescent="0.2">
      <c r="A636" s="748" t="s">
        <v>573</v>
      </c>
      <c r="B636" s="749" t="s">
        <v>574</v>
      </c>
      <c r="C636" s="750" t="s">
        <v>598</v>
      </c>
      <c r="D636" s="751" t="s">
        <v>599</v>
      </c>
      <c r="E636" s="752">
        <v>50113002</v>
      </c>
      <c r="F636" s="751" t="s">
        <v>1338</v>
      </c>
      <c r="G636" s="750" t="s">
        <v>605</v>
      </c>
      <c r="H636" s="750">
        <v>103414</v>
      </c>
      <c r="I636" s="750">
        <v>3414</v>
      </c>
      <c r="J636" s="750" t="s">
        <v>1348</v>
      </c>
      <c r="K636" s="750" t="s">
        <v>1349</v>
      </c>
      <c r="L636" s="753">
        <v>2513.7399999999998</v>
      </c>
      <c r="M636" s="753">
        <v>2</v>
      </c>
      <c r="N636" s="754">
        <v>5027.4799999999996</v>
      </c>
    </row>
    <row r="637" spans="1:14" ht="14.45" customHeight="1" x14ac:dyDescent="0.2">
      <c r="A637" s="748" t="s">
        <v>573</v>
      </c>
      <c r="B637" s="749" t="s">
        <v>574</v>
      </c>
      <c r="C637" s="750" t="s">
        <v>598</v>
      </c>
      <c r="D637" s="751" t="s">
        <v>599</v>
      </c>
      <c r="E637" s="752">
        <v>50113002</v>
      </c>
      <c r="F637" s="751" t="s">
        <v>1338</v>
      </c>
      <c r="G637" s="750" t="s">
        <v>605</v>
      </c>
      <c r="H637" s="750">
        <v>394774</v>
      </c>
      <c r="I637" s="750">
        <v>157118</v>
      </c>
      <c r="J637" s="750" t="s">
        <v>1350</v>
      </c>
      <c r="K637" s="750" t="s">
        <v>1351</v>
      </c>
      <c r="L637" s="753">
        <v>3740</v>
      </c>
      <c r="M637" s="753">
        <v>1</v>
      </c>
      <c r="N637" s="754">
        <v>3740</v>
      </c>
    </row>
    <row r="638" spans="1:14" ht="14.45" customHeight="1" x14ac:dyDescent="0.2">
      <c r="A638" s="748" t="s">
        <v>573</v>
      </c>
      <c r="B638" s="749" t="s">
        <v>574</v>
      </c>
      <c r="C638" s="750" t="s">
        <v>598</v>
      </c>
      <c r="D638" s="751" t="s">
        <v>599</v>
      </c>
      <c r="E638" s="752">
        <v>50113006</v>
      </c>
      <c r="F638" s="751" t="s">
        <v>1352</v>
      </c>
      <c r="G638" s="750" t="s">
        <v>614</v>
      </c>
      <c r="H638" s="750">
        <v>133339</v>
      </c>
      <c r="I638" s="750">
        <v>33339</v>
      </c>
      <c r="J638" s="750" t="s">
        <v>1353</v>
      </c>
      <c r="K638" s="750" t="s">
        <v>1354</v>
      </c>
      <c r="L638" s="753">
        <v>40.920000000000009</v>
      </c>
      <c r="M638" s="753">
        <v>2</v>
      </c>
      <c r="N638" s="754">
        <v>81.840000000000018</v>
      </c>
    </row>
    <row r="639" spans="1:14" ht="14.45" customHeight="1" x14ac:dyDescent="0.2">
      <c r="A639" s="748" t="s">
        <v>573</v>
      </c>
      <c r="B639" s="749" t="s">
        <v>574</v>
      </c>
      <c r="C639" s="750" t="s">
        <v>598</v>
      </c>
      <c r="D639" s="751" t="s">
        <v>599</v>
      </c>
      <c r="E639" s="752">
        <v>50113006</v>
      </c>
      <c r="F639" s="751" t="s">
        <v>1352</v>
      </c>
      <c r="G639" s="750" t="s">
        <v>614</v>
      </c>
      <c r="H639" s="750">
        <v>133340</v>
      </c>
      <c r="I639" s="750">
        <v>33340</v>
      </c>
      <c r="J639" s="750" t="s">
        <v>1355</v>
      </c>
      <c r="K639" s="750" t="s">
        <v>1354</v>
      </c>
      <c r="L639" s="753">
        <v>40.919999999999995</v>
      </c>
      <c r="M639" s="753">
        <v>2</v>
      </c>
      <c r="N639" s="754">
        <v>81.839999999999989</v>
      </c>
    </row>
    <row r="640" spans="1:14" ht="14.45" customHeight="1" x14ac:dyDescent="0.2">
      <c r="A640" s="748" t="s">
        <v>573</v>
      </c>
      <c r="B640" s="749" t="s">
        <v>574</v>
      </c>
      <c r="C640" s="750" t="s">
        <v>598</v>
      </c>
      <c r="D640" s="751" t="s">
        <v>599</v>
      </c>
      <c r="E640" s="752">
        <v>50113006</v>
      </c>
      <c r="F640" s="751" t="s">
        <v>1352</v>
      </c>
      <c r="G640" s="750" t="s">
        <v>605</v>
      </c>
      <c r="H640" s="750">
        <v>217075</v>
      </c>
      <c r="I640" s="750">
        <v>217075</v>
      </c>
      <c r="J640" s="750" t="s">
        <v>1356</v>
      </c>
      <c r="K640" s="750" t="s">
        <v>1162</v>
      </c>
      <c r="L640" s="753">
        <v>161.74</v>
      </c>
      <c r="M640" s="753">
        <v>4</v>
      </c>
      <c r="N640" s="754">
        <v>646.96</v>
      </c>
    </row>
    <row r="641" spans="1:14" ht="14.45" customHeight="1" x14ac:dyDescent="0.2">
      <c r="A641" s="748" t="s">
        <v>573</v>
      </c>
      <c r="B641" s="749" t="s">
        <v>574</v>
      </c>
      <c r="C641" s="750" t="s">
        <v>598</v>
      </c>
      <c r="D641" s="751" t="s">
        <v>599</v>
      </c>
      <c r="E641" s="752">
        <v>50113006</v>
      </c>
      <c r="F641" s="751" t="s">
        <v>1352</v>
      </c>
      <c r="G641" s="750" t="s">
        <v>605</v>
      </c>
      <c r="H641" s="750">
        <v>217076</v>
      </c>
      <c r="I641" s="750">
        <v>217076</v>
      </c>
      <c r="J641" s="750" t="s">
        <v>1357</v>
      </c>
      <c r="K641" s="750" t="s">
        <v>1162</v>
      </c>
      <c r="L641" s="753">
        <v>161.73999999999998</v>
      </c>
      <c r="M641" s="753">
        <v>11</v>
      </c>
      <c r="N641" s="754">
        <v>1779.1399999999999</v>
      </c>
    </row>
    <row r="642" spans="1:14" ht="14.45" customHeight="1" x14ac:dyDescent="0.2">
      <c r="A642" s="748" t="s">
        <v>573</v>
      </c>
      <c r="B642" s="749" t="s">
        <v>574</v>
      </c>
      <c r="C642" s="750" t="s">
        <v>598</v>
      </c>
      <c r="D642" s="751" t="s">
        <v>599</v>
      </c>
      <c r="E642" s="752">
        <v>50113006</v>
      </c>
      <c r="F642" s="751" t="s">
        <v>1352</v>
      </c>
      <c r="G642" s="750" t="s">
        <v>605</v>
      </c>
      <c r="H642" s="750">
        <v>217077</v>
      </c>
      <c r="I642" s="750">
        <v>217077</v>
      </c>
      <c r="J642" s="750" t="s">
        <v>1358</v>
      </c>
      <c r="K642" s="750" t="s">
        <v>1162</v>
      </c>
      <c r="L642" s="753">
        <v>161.74000000000004</v>
      </c>
      <c r="M642" s="753">
        <v>5</v>
      </c>
      <c r="N642" s="754">
        <v>808.70000000000016</v>
      </c>
    </row>
    <row r="643" spans="1:14" ht="14.45" customHeight="1" x14ac:dyDescent="0.2">
      <c r="A643" s="748" t="s">
        <v>573</v>
      </c>
      <c r="B643" s="749" t="s">
        <v>574</v>
      </c>
      <c r="C643" s="750" t="s">
        <v>598</v>
      </c>
      <c r="D643" s="751" t="s">
        <v>599</v>
      </c>
      <c r="E643" s="752">
        <v>50113006</v>
      </c>
      <c r="F643" s="751" t="s">
        <v>1352</v>
      </c>
      <c r="G643" s="750" t="s">
        <v>605</v>
      </c>
      <c r="H643" s="750">
        <v>33516</v>
      </c>
      <c r="I643" s="750">
        <v>33516</v>
      </c>
      <c r="J643" s="750" t="s">
        <v>1359</v>
      </c>
      <c r="K643" s="750" t="s">
        <v>1360</v>
      </c>
      <c r="L643" s="753">
        <v>30.459999999999997</v>
      </c>
      <c r="M643" s="753">
        <v>6</v>
      </c>
      <c r="N643" s="754">
        <v>182.76</v>
      </c>
    </row>
    <row r="644" spans="1:14" ht="14.45" customHeight="1" x14ac:dyDescent="0.2">
      <c r="A644" s="748" t="s">
        <v>573</v>
      </c>
      <c r="B644" s="749" t="s">
        <v>574</v>
      </c>
      <c r="C644" s="750" t="s">
        <v>598</v>
      </c>
      <c r="D644" s="751" t="s">
        <v>599</v>
      </c>
      <c r="E644" s="752">
        <v>50113006</v>
      </c>
      <c r="F644" s="751" t="s">
        <v>1352</v>
      </c>
      <c r="G644" s="750" t="s">
        <v>605</v>
      </c>
      <c r="H644" s="750">
        <v>33601</v>
      </c>
      <c r="I644" s="750">
        <v>33601</v>
      </c>
      <c r="J644" s="750" t="s">
        <v>1361</v>
      </c>
      <c r="K644" s="750" t="s">
        <v>1362</v>
      </c>
      <c r="L644" s="753">
        <v>87.964347826086964</v>
      </c>
      <c r="M644" s="753">
        <v>184</v>
      </c>
      <c r="N644" s="754">
        <v>16185.44</v>
      </c>
    </row>
    <row r="645" spans="1:14" ht="14.45" customHeight="1" x14ac:dyDescent="0.2">
      <c r="A645" s="748" t="s">
        <v>573</v>
      </c>
      <c r="B645" s="749" t="s">
        <v>574</v>
      </c>
      <c r="C645" s="750" t="s">
        <v>598</v>
      </c>
      <c r="D645" s="751" t="s">
        <v>599</v>
      </c>
      <c r="E645" s="752">
        <v>50113006</v>
      </c>
      <c r="F645" s="751" t="s">
        <v>1352</v>
      </c>
      <c r="G645" s="750" t="s">
        <v>605</v>
      </c>
      <c r="H645" s="750">
        <v>990223</v>
      </c>
      <c r="I645" s="750">
        <v>0</v>
      </c>
      <c r="J645" s="750" t="s">
        <v>1363</v>
      </c>
      <c r="K645" s="750" t="s">
        <v>575</v>
      </c>
      <c r="L645" s="753">
        <v>149.79</v>
      </c>
      <c r="M645" s="753">
        <v>48</v>
      </c>
      <c r="N645" s="754">
        <v>7189.92</v>
      </c>
    </row>
    <row r="646" spans="1:14" ht="14.45" customHeight="1" x14ac:dyDescent="0.2">
      <c r="A646" s="748" t="s">
        <v>573</v>
      </c>
      <c r="B646" s="749" t="s">
        <v>574</v>
      </c>
      <c r="C646" s="750" t="s">
        <v>598</v>
      </c>
      <c r="D646" s="751" t="s">
        <v>599</v>
      </c>
      <c r="E646" s="752">
        <v>50113006</v>
      </c>
      <c r="F646" s="751" t="s">
        <v>1352</v>
      </c>
      <c r="G646" s="750" t="s">
        <v>605</v>
      </c>
      <c r="H646" s="750">
        <v>33451</v>
      </c>
      <c r="I646" s="750">
        <v>33451</v>
      </c>
      <c r="J646" s="750" t="s">
        <v>1364</v>
      </c>
      <c r="K646" s="750" t="s">
        <v>1362</v>
      </c>
      <c r="L646" s="753">
        <v>64.45999999999998</v>
      </c>
      <c r="M646" s="753">
        <v>20</v>
      </c>
      <c r="N646" s="754">
        <v>1289.1999999999996</v>
      </c>
    </row>
    <row r="647" spans="1:14" ht="14.45" customHeight="1" x14ac:dyDescent="0.2">
      <c r="A647" s="748" t="s">
        <v>573</v>
      </c>
      <c r="B647" s="749" t="s">
        <v>574</v>
      </c>
      <c r="C647" s="750" t="s">
        <v>598</v>
      </c>
      <c r="D647" s="751" t="s">
        <v>599</v>
      </c>
      <c r="E647" s="752">
        <v>50113006</v>
      </c>
      <c r="F647" s="751" t="s">
        <v>1352</v>
      </c>
      <c r="G647" s="750" t="s">
        <v>605</v>
      </c>
      <c r="H647" s="750">
        <v>153980</v>
      </c>
      <c r="I647" s="750">
        <v>153980</v>
      </c>
      <c r="J647" s="750" t="s">
        <v>1365</v>
      </c>
      <c r="K647" s="750" t="s">
        <v>1362</v>
      </c>
      <c r="L647" s="753">
        <v>293.59142857142854</v>
      </c>
      <c r="M647" s="753">
        <v>84</v>
      </c>
      <c r="N647" s="754">
        <v>24661.679999999997</v>
      </c>
    </row>
    <row r="648" spans="1:14" ht="14.45" customHeight="1" x14ac:dyDescent="0.2">
      <c r="A648" s="748" t="s">
        <v>573</v>
      </c>
      <c r="B648" s="749" t="s">
        <v>574</v>
      </c>
      <c r="C648" s="750" t="s">
        <v>598</v>
      </c>
      <c r="D648" s="751" t="s">
        <v>599</v>
      </c>
      <c r="E648" s="752">
        <v>50113006</v>
      </c>
      <c r="F648" s="751" t="s">
        <v>1352</v>
      </c>
      <c r="G648" s="750" t="s">
        <v>605</v>
      </c>
      <c r="H648" s="750">
        <v>33525</v>
      </c>
      <c r="I648" s="750">
        <v>33525</v>
      </c>
      <c r="J648" s="750" t="s">
        <v>1366</v>
      </c>
      <c r="K648" s="750" t="s">
        <v>1362</v>
      </c>
      <c r="L648" s="753">
        <v>94.817343750000006</v>
      </c>
      <c r="M648" s="753">
        <v>192</v>
      </c>
      <c r="N648" s="754">
        <v>18204.93</v>
      </c>
    </row>
    <row r="649" spans="1:14" ht="14.45" customHeight="1" x14ac:dyDescent="0.2">
      <c r="A649" s="748" t="s">
        <v>573</v>
      </c>
      <c r="B649" s="749" t="s">
        <v>574</v>
      </c>
      <c r="C649" s="750" t="s">
        <v>598</v>
      </c>
      <c r="D649" s="751" t="s">
        <v>599</v>
      </c>
      <c r="E649" s="752">
        <v>50113008</v>
      </c>
      <c r="F649" s="751" t="s">
        <v>858</v>
      </c>
      <c r="G649" s="750"/>
      <c r="H649" s="750"/>
      <c r="I649" s="750">
        <v>62464</v>
      </c>
      <c r="J649" s="750" t="s">
        <v>859</v>
      </c>
      <c r="K649" s="750" t="s">
        <v>860</v>
      </c>
      <c r="L649" s="753">
        <v>9157.759765625</v>
      </c>
      <c r="M649" s="753">
        <v>2</v>
      </c>
      <c r="N649" s="754">
        <v>18315.51953125</v>
      </c>
    </row>
    <row r="650" spans="1:14" ht="14.45" customHeight="1" x14ac:dyDescent="0.2">
      <c r="A650" s="748" t="s">
        <v>573</v>
      </c>
      <c r="B650" s="749" t="s">
        <v>574</v>
      </c>
      <c r="C650" s="750" t="s">
        <v>598</v>
      </c>
      <c r="D650" s="751" t="s">
        <v>599</v>
      </c>
      <c r="E650" s="752">
        <v>50113008</v>
      </c>
      <c r="F650" s="751" t="s">
        <v>858</v>
      </c>
      <c r="G650" s="750"/>
      <c r="H650" s="750"/>
      <c r="I650" s="750">
        <v>212531</v>
      </c>
      <c r="J650" s="750" t="s">
        <v>861</v>
      </c>
      <c r="K650" s="750" t="s">
        <v>1367</v>
      </c>
      <c r="L650" s="753">
        <v>8610.7998046875</v>
      </c>
      <c r="M650" s="753">
        <v>6</v>
      </c>
      <c r="N650" s="754">
        <v>51664.798828125</v>
      </c>
    </row>
    <row r="651" spans="1:14" ht="14.45" customHeight="1" x14ac:dyDescent="0.2">
      <c r="A651" s="748" t="s">
        <v>573</v>
      </c>
      <c r="B651" s="749" t="s">
        <v>574</v>
      </c>
      <c r="C651" s="750" t="s">
        <v>598</v>
      </c>
      <c r="D651" s="751" t="s">
        <v>599</v>
      </c>
      <c r="E651" s="752">
        <v>50113008</v>
      </c>
      <c r="F651" s="751" t="s">
        <v>858</v>
      </c>
      <c r="G651" s="750"/>
      <c r="H651" s="750"/>
      <c r="I651" s="750">
        <v>230686</v>
      </c>
      <c r="J651" s="750" t="s">
        <v>861</v>
      </c>
      <c r="K651" s="750" t="s">
        <v>1367</v>
      </c>
      <c r="L651" s="753">
        <v>8610.7998046875</v>
      </c>
      <c r="M651" s="753">
        <v>10</v>
      </c>
      <c r="N651" s="754">
        <v>86107.998046875</v>
      </c>
    </row>
    <row r="652" spans="1:14" ht="14.45" customHeight="1" x14ac:dyDescent="0.2">
      <c r="A652" s="748" t="s">
        <v>573</v>
      </c>
      <c r="B652" s="749" t="s">
        <v>574</v>
      </c>
      <c r="C652" s="750" t="s">
        <v>598</v>
      </c>
      <c r="D652" s="751" t="s">
        <v>599</v>
      </c>
      <c r="E652" s="752">
        <v>50113008</v>
      </c>
      <c r="F652" s="751" t="s">
        <v>858</v>
      </c>
      <c r="G652" s="750"/>
      <c r="H652" s="750"/>
      <c r="I652" s="750">
        <v>6480</v>
      </c>
      <c r="J652" s="750" t="s">
        <v>861</v>
      </c>
      <c r="K652" s="750" t="s">
        <v>862</v>
      </c>
      <c r="L652" s="753">
        <v>4305.3999267578129</v>
      </c>
      <c r="M652" s="753">
        <v>60</v>
      </c>
      <c r="N652" s="754">
        <v>258323.99560546875</v>
      </c>
    </row>
    <row r="653" spans="1:14" ht="14.45" customHeight="1" x14ac:dyDescent="0.2">
      <c r="A653" s="748" t="s">
        <v>573</v>
      </c>
      <c r="B653" s="749" t="s">
        <v>574</v>
      </c>
      <c r="C653" s="750" t="s">
        <v>598</v>
      </c>
      <c r="D653" s="751" t="s">
        <v>599</v>
      </c>
      <c r="E653" s="752">
        <v>50113008</v>
      </c>
      <c r="F653" s="751" t="s">
        <v>858</v>
      </c>
      <c r="G653" s="750"/>
      <c r="H653" s="750"/>
      <c r="I653" s="750">
        <v>230687</v>
      </c>
      <c r="J653" s="750" t="s">
        <v>861</v>
      </c>
      <c r="K653" s="750" t="s">
        <v>862</v>
      </c>
      <c r="L653" s="753">
        <v>4305.3999194764256</v>
      </c>
      <c r="M653" s="753">
        <v>114</v>
      </c>
      <c r="N653" s="754">
        <v>490815.5908203125</v>
      </c>
    </row>
    <row r="654" spans="1:14" ht="14.45" customHeight="1" x14ac:dyDescent="0.2">
      <c r="A654" s="748" t="s">
        <v>573</v>
      </c>
      <c r="B654" s="749" t="s">
        <v>574</v>
      </c>
      <c r="C654" s="750" t="s">
        <v>598</v>
      </c>
      <c r="D654" s="751" t="s">
        <v>599</v>
      </c>
      <c r="E654" s="752">
        <v>50113008</v>
      </c>
      <c r="F654" s="751" t="s">
        <v>858</v>
      </c>
      <c r="G654" s="750"/>
      <c r="H654" s="750"/>
      <c r="I654" s="750">
        <v>214076</v>
      </c>
      <c r="J654" s="750" t="s">
        <v>1368</v>
      </c>
      <c r="K654" s="750" t="s">
        <v>1369</v>
      </c>
      <c r="L654" s="753">
        <v>1971.4200439453125</v>
      </c>
      <c r="M654" s="753">
        <v>6</v>
      </c>
      <c r="N654" s="754">
        <v>11828.520263671875</v>
      </c>
    </row>
    <row r="655" spans="1:14" ht="14.45" customHeight="1" x14ac:dyDescent="0.2">
      <c r="A655" s="748" t="s">
        <v>573</v>
      </c>
      <c r="B655" s="749" t="s">
        <v>574</v>
      </c>
      <c r="C655" s="750" t="s">
        <v>598</v>
      </c>
      <c r="D655" s="751" t="s">
        <v>599</v>
      </c>
      <c r="E655" s="752">
        <v>50113013</v>
      </c>
      <c r="F655" s="751" t="s">
        <v>863</v>
      </c>
      <c r="G655" s="750" t="s">
        <v>614</v>
      </c>
      <c r="H655" s="750">
        <v>195147</v>
      </c>
      <c r="I655" s="750">
        <v>195147</v>
      </c>
      <c r="J655" s="750" t="s">
        <v>1370</v>
      </c>
      <c r="K655" s="750" t="s">
        <v>1371</v>
      </c>
      <c r="L655" s="753">
        <v>919.81375000000003</v>
      </c>
      <c r="M655" s="753">
        <v>8</v>
      </c>
      <c r="N655" s="754">
        <v>7358.51</v>
      </c>
    </row>
    <row r="656" spans="1:14" ht="14.45" customHeight="1" x14ac:dyDescent="0.2">
      <c r="A656" s="748" t="s">
        <v>573</v>
      </c>
      <c r="B656" s="749" t="s">
        <v>574</v>
      </c>
      <c r="C656" s="750" t="s">
        <v>598</v>
      </c>
      <c r="D656" s="751" t="s">
        <v>599</v>
      </c>
      <c r="E656" s="752">
        <v>50113013</v>
      </c>
      <c r="F656" s="751" t="s">
        <v>863</v>
      </c>
      <c r="G656" s="750" t="s">
        <v>614</v>
      </c>
      <c r="H656" s="750">
        <v>203097</v>
      </c>
      <c r="I656" s="750">
        <v>203097</v>
      </c>
      <c r="J656" s="750" t="s">
        <v>1067</v>
      </c>
      <c r="K656" s="750" t="s">
        <v>1068</v>
      </c>
      <c r="L656" s="753">
        <v>167.36636363636362</v>
      </c>
      <c r="M656" s="753">
        <v>11</v>
      </c>
      <c r="N656" s="754">
        <v>1841.0299999999997</v>
      </c>
    </row>
    <row r="657" spans="1:14" ht="14.45" customHeight="1" x14ac:dyDescent="0.2">
      <c r="A657" s="748" t="s">
        <v>573</v>
      </c>
      <c r="B657" s="749" t="s">
        <v>574</v>
      </c>
      <c r="C657" s="750" t="s">
        <v>598</v>
      </c>
      <c r="D657" s="751" t="s">
        <v>599</v>
      </c>
      <c r="E657" s="752">
        <v>50113013</v>
      </c>
      <c r="F657" s="751" t="s">
        <v>863</v>
      </c>
      <c r="G657" s="750" t="s">
        <v>605</v>
      </c>
      <c r="H657" s="750">
        <v>172972</v>
      </c>
      <c r="I657" s="750">
        <v>72972</v>
      </c>
      <c r="J657" s="750" t="s">
        <v>864</v>
      </c>
      <c r="K657" s="750" t="s">
        <v>865</v>
      </c>
      <c r="L657" s="753">
        <v>181.58414201183427</v>
      </c>
      <c r="M657" s="753">
        <v>169</v>
      </c>
      <c r="N657" s="754">
        <v>30687.719999999994</v>
      </c>
    </row>
    <row r="658" spans="1:14" ht="14.45" customHeight="1" x14ac:dyDescent="0.2">
      <c r="A658" s="748" t="s">
        <v>573</v>
      </c>
      <c r="B658" s="749" t="s">
        <v>574</v>
      </c>
      <c r="C658" s="750" t="s">
        <v>598</v>
      </c>
      <c r="D658" s="751" t="s">
        <v>599</v>
      </c>
      <c r="E658" s="752">
        <v>50113013</v>
      </c>
      <c r="F658" s="751" t="s">
        <v>863</v>
      </c>
      <c r="G658" s="750" t="s">
        <v>614</v>
      </c>
      <c r="H658" s="750">
        <v>105951</v>
      </c>
      <c r="I658" s="750">
        <v>5951</v>
      </c>
      <c r="J658" s="750" t="s">
        <v>866</v>
      </c>
      <c r="K658" s="750" t="s">
        <v>867</v>
      </c>
      <c r="L658" s="753">
        <v>114.92000000000006</v>
      </c>
      <c r="M658" s="753">
        <v>1</v>
      </c>
      <c r="N658" s="754">
        <v>114.92000000000006</v>
      </c>
    </row>
    <row r="659" spans="1:14" ht="14.45" customHeight="1" x14ac:dyDescent="0.2">
      <c r="A659" s="748" t="s">
        <v>573</v>
      </c>
      <c r="B659" s="749" t="s">
        <v>574</v>
      </c>
      <c r="C659" s="750" t="s">
        <v>598</v>
      </c>
      <c r="D659" s="751" t="s">
        <v>599</v>
      </c>
      <c r="E659" s="752">
        <v>50113013</v>
      </c>
      <c r="F659" s="751" t="s">
        <v>863</v>
      </c>
      <c r="G659" s="750" t="s">
        <v>605</v>
      </c>
      <c r="H659" s="750">
        <v>201961</v>
      </c>
      <c r="I659" s="750">
        <v>201961</v>
      </c>
      <c r="J659" s="750" t="s">
        <v>868</v>
      </c>
      <c r="K659" s="750" t="s">
        <v>869</v>
      </c>
      <c r="L659" s="753">
        <v>319.64999999999998</v>
      </c>
      <c r="M659" s="753">
        <v>8</v>
      </c>
      <c r="N659" s="754">
        <v>2557.1999999999998</v>
      </c>
    </row>
    <row r="660" spans="1:14" ht="14.45" customHeight="1" x14ac:dyDescent="0.2">
      <c r="A660" s="748" t="s">
        <v>573</v>
      </c>
      <c r="B660" s="749" t="s">
        <v>574</v>
      </c>
      <c r="C660" s="750" t="s">
        <v>598</v>
      </c>
      <c r="D660" s="751" t="s">
        <v>599</v>
      </c>
      <c r="E660" s="752">
        <v>50113013</v>
      </c>
      <c r="F660" s="751" t="s">
        <v>863</v>
      </c>
      <c r="G660" s="750" t="s">
        <v>605</v>
      </c>
      <c r="H660" s="750">
        <v>136083</v>
      </c>
      <c r="I660" s="750">
        <v>136083</v>
      </c>
      <c r="J660" s="750" t="s">
        <v>870</v>
      </c>
      <c r="K660" s="750" t="s">
        <v>871</v>
      </c>
      <c r="L660" s="753">
        <v>407.4799999999999</v>
      </c>
      <c r="M660" s="753">
        <v>10.9</v>
      </c>
      <c r="N660" s="754">
        <v>4441.5319999999992</v>
      </c>
    </row>
    <row r="661" spans="1:14" ht="14.45" customHeight="1" x14ac:dyDescent="0.2">
      <c r="A661" s="748" t="s">
        <v>573</v>
      </c>
      <c r="B661" s="749" t="s">
        <v>574</v>
      </c>
      <c r="C661" s="750" t="s">
        <v>598</v>
      </c>
      <c r="D661" s="751" t="s">
        <v>599</v>
      </c>
      <c r="E661" s="752">
        <v>50113013</v>
      </c>
      <c r="F661" s="751" t="s">
        <v>863</v>
      </c>
      <c r="G661" s="750" t="s">
        <v>614</v>
      </c>
      <c r="H661" s="750">
        <v>183817</v>
      </c>
      <c r="I661" s="750">
        <v>183817</v>
      </c>
      <c r="J661" s="750" t="s">
        <v>1069</v>
      </c>
      <c r="K661" s="750" t="s">
        <v>879</v>
      </c>
      <c r="L661" s="753">
        <v>1289.1557142857143</v>
      </c>
      <c r="M661" s="753">
        <v>14</v>
      </c>
      <c r="N661" s="754">
        <v>18048.18</v>
      </c>
    </row>
    <row r="662" spans="1:14" ht="14.45" customHeight="1" x14ac:dyDescent="0.2">
      <c r="A662" s="748" t="s">
        <v>573</v>
      </c>
      <c r="B662" s="749" t="s">
        <v>574</v>
      </c>
      <c r="C662" s="750" t="s">
        <v>598</v>
      </c>
      <c r="D662" s="751" t="s">
        <v>599</v>
      </c>
      <c r="E662" s="752">
        <v>50113013</v>
      </c>
      <c r="F662" s="751" t="s">
        <v>863</v>
      </c>
      <c r="G662" s="750" t="s">
        <v>605</v>
      </c>
      <c r="H662" s="750">
        <v>164831</v>
      </c>
      <c r="I662" s="750">
        <v>64831</v>
      </c>
      <c r="J662" s="750" t="s">
        <v>872</v>
      </c>
      <c r="K662" s="750" t="s">
        <v>873</v>
      </c>
      <c r="L662" s="753">
        <v>198.87999999999997</v>
      </c>
      <c r="M662" s="753">
        <v>6</v>
      </c>
      <c r="N662" s="754">
        <v>1193.2799999999997</v>
      </c>
    </row>
    <row r="663" spans="1:14" ht="14.45" customHeight="1" x14ac:dyDescent="0.2">
      <c r="A663" s="748" t="s">
        <v>573</v>
      </c>
      <c r="B663" s="749" t="s">
        <v>574</v>
      </c>
      <c r="C663" s="750" t="s">
        <v>598</v>
      </c>
      <c r="D663" s="751" t="s">
        <v>599</v>
      </c>
      <c r="E663" s="752">
        <v>50113013</v>
      </c>
      <c r="F663" s="751" t="s">
        <v>863</v>
      </c>
      <c r="G663" s="750" t="s">
        <v>605</v>
      </c>
      <c r="H663" s="750">
        <v>103378</v>
      </c>
      <c r="I663" s="750">
        <v>3378</v>
      </c>
      <c r="J663" s="750" t="s">
        <v>1372</v>
      </c>
      <c r="K663" s="750" t="s">
        <v>1373</v>
      </c>
      <c r="L663" s="753">
        <v>21.810000000000002</v>
      </c>
      <c r="M663" s="753">
        <v>4</v>
      </c>
      <c r="N663" s="754">
        <v>87.240000000000009</v>
      </c>
    </row>
    <row r="664" spans="1:14" ht="14.45" customHeight="1" x14ac:dyDescent="0.2">
      <c r="A664" s="748" t="s">
        <v>573</v>
      </c>
      <c r="B664" s="749" t="s">
        <v>574</v>
      </c>
      <c r="C664" s="750" t="s">
        <v>598</v>
      </c>
      <c r="D664" s="751" t="s">
        <v>599</v>
      </c>
      <c r="E664" s="752">
        <v>50113013</v>
      </c>
      <c r="F664" s="751" t="s">
        <v>863</v>
      </c>
      <c r="G664" s="750" t="s">
        <v>605</v>
      </c>
      <c r="H664" s="750">
        <v>111706</v>
      </c>
      <c r="I664" s="750">
        <v>11706</v>
      </c>
      <c r="J664" s="750" t="s">
        <v>876</v>
      </c>
      <c r="K664" s="750" t="s">
        <v>877</v>
      </c>
      <c r="L664" s="753">
        <v>527.56692307692299</v>
      </c>
      <c r="M664" s="753">
        <v>13</v>
      </c>
      <c r="N664" s="754">
        <v>6858.369999999999</v>
      </c>
    </row>
    <row r="665" spans="1:14" ht="14.45" customHeight="1" x14ac:dyDescent="0.2">
      <c r="A665" s="748" t="s">
        <v>573</v>
      </c>
      <c r="B665" s="749" t="s">
        <v>574</v>
      </c>
      <c r="C665" s="750" t="s">
        <v>598</v>
      </c>
      <c r="D665" s="751" t="s">
        <v>599</v>
      </c>
      <c r="E665" s="752">
        <v>50113013</v>
      </c>
      <c r="F665" s="751" t="s">
        <v>863</v>
      </c>
      <c r="G665" s="750" t="s">
        <v>605</v>
      </c>
      <c r="H665" s="750">
        <v>131654</v>
      </c>
      <c r="I665" s="750">
        <v>131654</v>
      </c>
      <c r="J665" s="750" t="s">
        <v>1374</v>
      </c>
      <c r="K665" s="750" t="s">
        <v>1375</v>
      </c>
      <c r="L665" s="753">
        <v>264</v>
      </c>
      <c r="M665" s="753">
        <v>1</v>
      </c>
      <c r="N665" s="754">
        <v>264</v>
      </c>
    </row>
    <row r="666" spans="1:14" ht="14.45" customHeight="1" x14ac:dyDescent="0.2">
      <c r="A666" s="748" t="s">
        <v>573</v>
      </c>
      <c r="B666" s="749" t="s">
        <v>574</v>
      </c>
      <c r="C666" s="750" t="s">
        <v>598</v>
      </c>
      <c r="D666" s="751" t="s">
        <v>599</v>
      </c>
      <c r="E666" s="752">
        <v>50113013</v>
      </c>
      <c r="F666" s="751" t="s">
        <v>863</v>
      </c>
      <c r="G666" s="750" t="s">
        <v>605</v>
      </c>
      <c r="H666" s="750">
        <v>131656</v>
      </c>
      <c r="I666" s="750">
        <v>131656</v>
      </c>
      <c r="J666" s="750" t="s">
        <v>1376</v>
      </c>
      <c r="K666" s="750" t="s">
        <v>1377</v>
      </c>
      <c r="L666" s="753">
        <v>517</v>
      </c>
      <c r="M666" s="753">
        <v>9</v>
      </c>
      <c r="N666" s="754">
        <v>4653</v>
      </c>
    </row>
    <row r="667" spans="1:14" ht="14.45" customHeight="1" x14ac:dyDescent="0.2">
      <c r="A667" s="748" t="s">
        <v>573</v>
      </c>
      <c r="B667" s="749" t="s">
        <v>574</v>
      </c>
      <c r="C667" s="750" t="s">
        <v>598</v>
      </c>
      <c r="D667" s="751" t="s">
        <v>599</v>
      </c>
      <c r="E667" s="752">
        <v>50113013</v>
      </c>
      <c r="F667" s="751" t="s">
        <v>863</v>
      </c>
      <c r="G667" s="750" t="s">
        <v>605</v>
      </c>
      <c r="H667" s="750">
        <v>182977</v>
      </c>
      <c r="I667" s="750">
        <v>182977</v>
      </c>
      <c r="J667" s="750" t="s">
        <v>878</v>
      </c>
      <c r="K667" s="750" t="s">
        <v>879</v>
      </c>
      <c r="L667" s="753">
        <v>145.92214285714286</v>
      </c>
      <c r="M667" s="753">
        <v>14</v>
      </c>
      <c r="N667" s="754">
        <v>2042.9099999999999</v>
      </c>
    </row>
    <row r="668" spans="1:14" ht="14.45" customHeight="1" x14ac:dyDescent="0.2">
      <c r="A668" s="748" t="s">
        <v>573</v>
      </c>
      <c r="B668" s="749" t="s">
        <v>574</v>
      </c>
      <c r="C668" s="750" t="s">
        <v>598</v>
      </c>
      <c r="D668" s="751" t="s">
        <v>599</v>
      </c>
      <c r="E668" s="752">
        <v>50113013</v>
      </c>
      <c r="F668" s="751" t="s">
        <v>863</v>
      </c>
      <c r="G668" s="750" t="s">
        <v>605</v>
      </c>
      <c r="H668" s="750">
        <v>138422</v>
      </c>
      <c r="I668" s="750">
        <v>138422</v>
      </c>
      <c r="J668" s="750" t="s">
        <v>880</v>
      </c>
      <c r="K668" s="750" t="s">
        <v>881</v>
      </c>
      <c r="L668" s="753">
        <v>34.489999999999995</v>
      </c>
      <c r="M668" s="753">
        <v>6</v>
      </c>
      <c r="N668" s="754">
        <v>206.93999999999997</v>
      </c>
    </row>
    <row r="669" spans="1:14" ht="14.45" customHeight="1" x14ac:dyDescent="0.2">
      <c r="A669" s="748" t="s">
        <v>573</v>
      </c>
      <c r="B669" s="749" t="s">
        <v>574</v>
      </c>
      <c r="C669" s="750" t="s">
        <v>598</v>
      </c>
      <c r="D669" s="751" t="s">
        <v>599</v>
      </c>
      <c r="E669" s="752">
        <v>50113013</v>
      </c>
      <c r="F669" s="751" t="s">
        <v>863</v>
      </c>
      <c r="G669" s="750" t="s">
        <v>605</v>
      </c>
      <c r="H669" s="750">
        <v>108606</v>
      </c>
      <c r="I669" s="750">
        <v>108606</v>
      </c>
      <c r="J669" s="750" t="s">
        <v>882</v>
      </c>
      <c r="K669" s="750" t="s">
        <v>884</v>
      </c>
      <c r="L669" s="753">
        <v>73.22</v>
      </c>
      <c r="M669" s="753">
        <v>1</v>
      </c>
      <c r="N669" s="754">
        <v>73.22</v>
      </c>
    </row>
    <row r="670" spans="1:14" ht="14.45" customHeight="1" x14ac:dyDescent="0.2">
      <c r="A670" s="748" t="s">
        <v>573</v>
      </c>
      <c r="B670" s="749" t="s">
        <v>574</v>
      </c>
      <c r="C670" s="750" t="s">
        <v>598</v>
      </c>
      <c r="D670" s="751" t="s">
        <v>599</v>
      </c>
      <c r="E670" s="752">
        <v>50113013</v>
      </c>
      <c r="F670" s="751" t="s">
        <v>863</v>
      </c>
      <c r="G670" s="750" t="s">
        <v>605</v>
      </c>
      <c r="H670" s="750">
        <v>162187</v>
      </c>
      <c r="I670" s="750">
        <v>162187</v>
      </c>
      <c r="J670" s="750" t="s">
        <v>885</v>
      </c>
      <c r="K670" s="750" t="s">
        <v>886</v>
      </c>
      <c r="L670" s="753">
        <v>286</v>
      </c>
      <c r="M670" s="753">
        <v>5.3</v>
      </c>
      <c r="N670" s="754">
        <v>1515.8</v>
      </c>
    </row>
    <row r="671" spans="1:14" ht="14.45" customHeight="1" x14ac:dyDescent="0.2">
      <c r="A671" s="748" t="s">
        <v>573</v>
      </c>
      <c r="B671" s="749" t="s">
        <v>574</v>
      </c>
      <c r="C671" s="750" t="s">
        <v>598</v>
      </c>
      <c r="D671" s="751" t="s">
        <v>599</v>
      </c>
      <c r="E671" s="752">
        <v>50113013</v>
      </c>
      <c r="F671" s="751" t="s">
        <v>863</v>
      </c>
      <c r="G671" s="750" t="s">
        <v>614</v>
      </c>
      <c r="H671" s="750">
        <v>849655</v>
      </c>
      <c r="I671" s="750">
        <v>129836</v>
      </c>
      <c r="J671" s="750" t="s">
        <v>887</v>
      </c>
      <c r="K671" s="750" t="s">
        <v>888</v>
      </c>
      <c r="L671" s="753">
        <v>264.5823529411764</v>
      </c>
      <c r="M671" s="753">
        <v>30.6</v>
      </c>
      <c r="N671" s="754">
        <v>8096.2199999999975</v>
      </c>
    </row>
    <row r="672" spans="1:14" ht="14.45" customHeight="1" x14ac:dyDescent="0.2">
      <c r="A672" s="748" t="s">
        <v>573</v>
      </c>
      <c r="B672" s="749" t="s">
        <v>574</v>
      </c>
      <c r="C672" s="750" t="s">
        <v>598</v>
      </c>
      <c r="D672" s="751" t="s">
        <v>599</v>
      </c>
      <c r="E672" s="752">
        <v>50113013</v>
      </c>
      <c r="F672" s="751" t="s">
        <v>863</v>
      </c>
      <c r="G672" s="750" t="s">
        <v>614</v>
      </c>
      <c r="H672" s="750">
        <v>849887</v>
      </c>
      <c r="I672" s="750">
        <v>129834</v>
      </c>
      <c r="J672" s="750" t="s">
        <v>889</v>
      </c>
      <c r="K672" s="750" t="s">
        <v>575</v>
      </c>
      <c r="L672" s="753">
        <v>153.99999999999994</v>
      </c>
      <c r="M672" s="753">
        <v>16.3</v>
      </c>
      <c r="N672" s="754">
        <v>2510.1999999999994</v>
      </c>
    </row>
    <row r="673" spans="1:14" ht="14.45" customHeight="1" x14ac:dyDescent="0.2">
      <c r="A673" s="748" t="s">
        <v>573</v>
      </c>
      <c r="B673" s="749" t="s">
        <v>574</v>
      </c>
      <c r="C673" s="750" t="s">
        <v>598</v>
      </c>
      <c r="D673" s="751" t="s">
        <v>599</v>
      </c>
      <c r="E673" s="752">
        <v>50113013</v>
      </c>
      <c r="F673" s="751" t="s">
        <v>863</v>
      </c>
      <c r="G673" s="750" t="s">
        <v>605</v>
      </c>
      <c r="H673" s="750">
        <v>218400</v>
      </c>
      <c r="I673" s="750">
        <v>218400</v>
      </c>
      <c r="J673" s="750" t="s">
        <v>1378</v>
      </c>
      <c r="K673" s="750" t="s">
        <v>1379</v>
      </c>
      <c r="L673" s="753">
        <v>661.995</v>
      </c>
      <c r="M673" s="753">
        <v>8</v>
      </c>
      <c r="N673" s="754">
        <v>5295.96</v>
      </c>
    </row>
    <row r="674" spans="1:14" ht="14.45" customHeight="1" x14ac:dyDescent="0.2">
      <c r="A674" s="748" t="s">
        <v>573</v>
      </c>
      <c r="B674" s="749" t="s">
        <v>574</v>
      </c>
      <c r="C674" s="750" t="s">
        <v>598</v>
      </c>
      <c r="D674" s="751" t="s">
        <v>599</v>
      </c>
      <c r="E674" s="752">
        <v>50113013</v>
      </c>
      <c r="F674" s="751" t="s">
        <v>863</v>
      </c>
      <c r="G674" s="750" t="s">
        <v>605</v>
      </c>
      <c r="H674" s="750">
        <v>844851</v>
      </c>
      <c r="I674" s="750">
        <v>107135</v>
      </c>
      <c r="J674" s="750" t="s">
        <v>1380</v>
      </c>
      <c r="K674" s="750" t="s">
        <v>1381</v>
      </c>
      <c r="L674" s="753">
        <v>64.81</v>
      </c>
      <c r="M674" s="753">
        <v>2</v>
      </c>
      <c r="N674" s="754">
        <v>129.62</v>
      </c>
    </row>
    <row r="675" spans="1:14" ht="14.45" customHeight="1" x14ac:dyDescent="0.2">
      <c r="A675" s="748" t="s">
        <v>573</v>
      </c>
      <c r="B675" s="749" t="s">
        <v>574</v>
      </c>
      <c r="C675" s="750" t="s">
        <v>598</v>
      </c>
      <c r="D675" s="751" t="s">
        <v>599</v>
      </c>
      <c r="E675" s="752">
        <v>50113013</v>
      </c>
      <c r="F675" s="751" t="s">
        <v>863</v>
      </c>
      <c r="G675" s="750" t="s">
        <v>605</v>
      </c>
      <c r="H675" s="750">
        <v>844576</v>
      </c>
      <c r="I675" s="750">
        <v>100339</v>
      </c>
      <c r="J675" s="750" t="s">
        <v>890</v>
      </c>
      <c r="K675" s="750" t="s">
        <v>891</v>
      </c>
      <c r="L675" s="753">
        <v>97.520000000000039</v>
      </c>
      <c r="M675" s="753">
        <v>2</v>
      </c>
      <c r="N675" s="754">
        <v>195.04000000000008</v>
      </c>
    </row>
    <row r="676" spans="1:14" ht="14.45" customHeight="1" x14ac:dyDescent="0.2">
      <c r="A676" s="748" t="s">
        <v>573</v>
      </c>
      <c r="B676" s="749" t="s">
        <v>574</v>
      </c>
      <c r="C676" s="750" t="s">
        <v>598</v>
      </c>
      <c r="D676" s="751" t="s">
        <v>599</v>
      </c>
      <c r="E676" s="752">
        <v>50113013</v>
      </c>
      <c r="F676" s="751" t="s">
        <v>863</v>
      </c>
      <c r="G676" s="750" t="s">
        <v>605</v>
      </c>
      <c r="H676" s="750">
        <v>102427</v>
      </c>
      <c r="I676" s="750">
        <v>2427</v>
      </c>
      <c r="J676" s="750" t="s">
        <v>1070</v>
      </c>
      <c r="K676" s="750" t="s">
        <v>1071</v>
      </c>
      <c r="L676" s="753">
        <v>88.390000000000015</v>
      </c>
      <c r="M676" s="753">
        <v>2</v>
      </c>
      <c r="N676" s="754">
        <v>176.78000000000003</v>
      </c>
    </row>
    <row r="677" spans="1:14" ht="14.45" customHeight="1" x14ac:dyDescent="0.2">
      <c r="A677" s="748" t="s">
        <v>573</v>
      </c>
      <c r="B677" s="749" t="s">
        <v>574</v>
      </c>
      <c r="C677" s="750" t="s">
        <v>598</v>
      </c>
      <c r="D677" s="751" t="s">
        <v>599</v>
      </c>
      <c r="E677" s="752">
        <v>50113013</v>
      </c>
      <c r="F677" s="751" t="s">
        <v>863</v>
      </c>
      <c r="G677" s="750" t="s">
        <v>605</v>
      </c>
      <c r="H677" s="750">
        <v>148262</v>
      </c>
      <c r="I677" s="750">
        <v>48262</v>
      </c>
      <c r="J677" s="750" t="s">
        <v>892</v>
      </c>
      <c r="K677" s="750" t="s">
        <v>894</v>
      </c>
      <c r="L677" s="753">
        <v>37.790000000000006</v>
      </c>
      <c r="M677" s="753">
        <v>6</v>
      </c>
      <c r="N677" s="754">
        <v>226.74000000000004</v>
      </c>
    </row>
    <row r="678" spans="1:14" ht="14.45" customHeight="1" x14ac:dyDescent="0.2">
      <c r="A678" s="748" t="s">
        <v>573</v>
      </c>
      <c r="B678" s="749" t="s">
        <v>574</v>
      </c>
      <c r="C678" s="750" t="s">
        <v>598</v>
      </c>
      <c r="D678" s="751" t="s">
        <v>599</v>
      </c>
      <c r="E678" s="752">
        <v>50113013</v>
      </c>
      <c r="F678" s="751" t="s">
        <v>863</v>
      </c>
      <c r="G678" s="750" t="s">
        <v>605</v>
      </c>
      <c r="H678" s="750">
        <v>101066</v>
      </c>
      <c r="I678" s="750">
        <v>1066</v>
      </c>
      <c r="J678" s="750" t="s">
        <v>892</v>
      </c>
      <c r="K678" s="750" t="s">
        <v>893</v>
      </c>
      <c r="L678" s="753">
        <v>57.404999999999994</v>
      </c>
      <c r="M678" s="753">
        <v>20</v>
      </c>
      <c r="N678" s="754">
        <v>1148.0999999999999</v>
      </c>
    </row>
    <row r="679" spans="1:14" ht="14.45" customHeight="1" x14ac:dyDescent="0.2">
      <c r="A679" s="748" t="s">
        <v>573</v>
      </c>
      <c r="B679" s="749" t="s">
        <v>574</v>
      </c>
      <c r="C679" s="750" t="s">
        <v>598</v>
      </c>
      <c r="D679" s="751" t="s">
        <v>599</v>
      </c>
      <c r="E679" s="752">
        <v>50113013</v>
      </c>
      <c r="F679" s="751" t="s">
        <v>863</v>
      </c>
      <c r="G679" s="750" t="s">
        <v>605</v>
      </c>
      <c r="H679" s="750">
        <v>847476</v>
      </c>
      <c r="I679" s="750">
        <v>112782</v>
      </c>
      <c r="J679" s="750" t="s">
        <v>1073</v>
      </c>
      <c r="K679" s="750" t="s">
        <v>1074</v>
      </c>
      <c r="L679" s="753">
        <v>687.70864942528738</v>
      </c>
      <c r="M679" s="753">
        <v>4.3499999999999996</v>
      </c>
      <c r="N679" s="754">
        <v>2991.5326249999998</v>
      </c>
    </row>
    <row r="680" spans="1:14" ht="14.45" customHeight="1" x14ac:dyDescent="0.2">
      <c r="A680" s="748" t="s">
        <v>573</v>
      </c>
      <c r="B680" s="749" t="s">
        <v>574</v>
      </c>
      <c r="C680" s="750" t="s">
        <v>598</v>
      </c>
      <c r="D680" s="751" t="s">
        <v>599</v>
      </c>
      <c r="E680" s="752">
        <v>50113013</v>
      </c>
      <c r="F680" s="751" t="s">
        <v>863</v>
      </c>
      <c r="G680" s="750" t="s">
        <v>605</v>
      </c>
      <c r="H680" s="750">
        <v>96414</v>
      </c>
      <c r="I680" s="750">
        <v>96414</v>
      </c>
      <c r="J680" s="750" t="s">
        <v>895</v>
      </c>
      <c r="K680" s="750" t="s">
        <v>896</v>
      </c>
      <c r="L680" s="753">
        <v>59.080000000000013</v>
      </c>
      <c r="M680" s="753">
        <v>27.5</v>
      </c>
      <c r="N680" s="754">
        <v>1624.7000000000003</v>
      </c>
    </row>
    <row r="681" spans="1:14" ht="14.45" customHeight="1" x14ac:dyDescent="0.2">
      <c r="A681" s="748" t="s">
        <v>573</v>
      </c>
      <c r="B681" s="749" t="s">
        <v>574</v>
      </c>
      <c r="C681" s="750" t="s">
        <v>598</v>
      </c>
      <c r="D681" s="751" t="s">
        <v>599</v>
      </c>
      <c r="E681" s="752">
        <v>50113013</v>
      </c>
      <c r="F681" s="751" t="s">
        <v>863</v>
      </c>
      <c r="G681" s="750" t="s">
        <v>605</v>
      </c>
      <c r="H681" s="750">
        <v>216199</v>
      </c>
      <c r="I681" s="750">
        <v>216199</v>
      </c>
      <c r="J681" s="750" t="s">
        <v>1382</v>
      </c>
      <c r="K681" s="750" t="s">
        <v>1383</v>
      </c>
      <c r="L681" s="753">
        <v>99.9</v>
      </c>
      <c r="M681" s="753">
        <v>1</v>
      </c>
      <c r="N681" s="754">
        <v>99.9</v>
      </c>
    </row>
    <row r="682" spans="1:14" ht="14.45" customHeight="1" x14ac:dyDescent="0.2">
      <c r="A682" s="748" t="s">
        <v>573</v>
      </c>
      <c r="B682" s="749" t="s">
        <v>574</v>
      </c>
      <c r="C682" s="750" t="s">
        <v>598</v>
      </c>
      <c r="D682" s="751" t="s">
        <v>599</v>
      </c>
      <c r="E682" s="752">
        <v>50113013</v>
      </c>
      <c r="F682" s="751" t="s">
        <v>863</v>
      </c>
      <c r="G682" s="750" t="s">
        <v>605</v>
      </c>
      <c r="H682" s="750">
        <v>216183</v>
      </c>
      <c r="I682" s="750">
        <v>216183</v>
      </c>
      <c r="J682" s="750" t="s">
        <v>1384</v>
      </c>
      <c r="K682" s="750" t="s">
        <v>1079</v>
      </c>
      <c r="L682" s="753">
        <v>251.66000000000003</v>
      </c>
      <c r="M682" s="753">
        <v>10</v>
      </c>
      <c r="N682" s="754">
        <v>2516.6000000000004</v>
      </c>
    </row>
    <row r="683" spans="1:14" ht="14.45" customHeight="1" x14ac:dyDescent="0.2">
      <c r="A683" s="748" t="s">
        <v>573</v>
      </c>
      <c r="B683" s="749" t="s">
        <v>574</v>
      </c>
      <c r="C683" s="750" t="s">
        <v>598</v>
      </c>
      <c r="D683" s="751" t="s">
        <v>599</v>
      </c>
      <c r="E683" s="752">
        <v>50113013</v>
      </c>
      <c r="F683" s="751" t="s">
        <v>863</v>
      </c>
      <c r="G683" s="750" t="s">
        <v>614</v>
      </c>
      <c r="H683" s="750">
        <v>111592</v>
      </c>
      <c r="I683" s="750">
        <v>11592</v>
      </c>
      <c r="J683" s="750" t="s">
        <v>897</v>
      </c>
      <c r="K683" s="750" t="s">
        <v>898</v>
      </c>
      <c r="L683" s="753">
        <v>370.1240919540229</v>
      </c>
      <c r="M683" s="753">
        <v>14.5</v>
      </c>
      <c r="N683" s="754">
        <v>5366.7993333333325</v>
      </c>
    </row>
    <row r="684" spans="1:14" ht="14.45" customHeight="1" x14ac:dyDescent="0.2">
      <c r="A684" s="748" t="s">
        <v>573</v>
      </c>
      <c r="B684" s="749" t="s">
        <v>574</v>
      </c>
      <c r="C684" s="750" t="s">
        <v>598</v>
      </c>
      <c r="D684" s="751" t="s">
        <v>599</v>
      </c>
      <c r="E684" s="752">
        <v>50113013</v>
      </c>
      <c r="F684" s="751" t="s">
        <v>863</v>
      </c>
      <c r="G684" s="750" t="s">
        <v>605</v>
      </c>
      <c r="H684" s="750">
        <v>207116</v>
      </c>
      <c r="I684" s="750">
        <v>207116</v>
      </c>
      <c r="J684" s="750" t="s">
        <v>1385</v>
      </c>
      <c r="K684" s="750" t="s">
        <v>1386</v>
      </c>
      <c r="L684" s="753">
        <v>419.48999999999995</v>
      </c>
      <c r="M684" s="753">
        <v>5</v>
      </c>
      <c r="N684" s="754">
        <v>2097.4499999999998</v>
      </c>
    </row>
    <row r="685" spans="1:14" ht="14.45" customHeight="1" x14ac:dyDescent="0.2">
      <c r="A685" s="748" t="s">
        <v>573</v>
      </c>
      <c r="B685" s="749" t="s">
        <v>574</v>
      </c>
      <c r="C685" s="750" t="s">
        <v>598</v>
      </c>
      <c r="D685" s="751" t="s">
        <v>599</v>
      </c>
      <c r="E685" s="752">
        <v>50113013</v>
      </c>
      <c r="F685" s="751" t="s">
        <v>863</v>
      </c>
      <c r="G685" s="750" t="s">
        <v>605</v>
      </c>
      <c r="H685" s="750">
        <v>101076</v>
      </c>
      <c r="I685" s="750">
        <v>1076</v>
      </c>
      <c r="J685" s="750" t="s">
        <v>899</v>
      </c>
      <c r="K685" s="750" t="s">
        <v>799</v>
      </c>
      <c r="L685" s="753">
        <v>78.55749999999999</v>
      </c>
      <c r="M685" s="753">
        <v>24</v>
      </c>
      <c r="N685" s="754">
        <v>1885.3799999999999</v>
      </c>
    </row>
    <row r="686" spans="1:14" ht="14.45" customHeight="1" x14ac:dyDescent="0.2">
      <c r="A686" s="748" t="s">
        <v>573</v>
      </c>
      <c r="B686" s="749" t="s">
        <v>574</v>
      </c>
      <c r="C686" s="750" t="s">
        <v>598</v>
      </c>
      <c r="D686" s="751" t="s">
        <v>599</v>
      </c>
      <c r="E686" s="752">
        <v>50113013</v>
      </c>
      <c r="F686" s="751" t="s">
        <v>863</v>
      </c>
      <c r="G686" s="750" t="s">
        <v>614</v>
      </c>
      <c r="H686" s="750">
        <v>113453</v>
      </c>
      <c r="I686" s="750">
        <v>113453</v>
      </c>
      <c r="J686" s="750" t="s">
        <v>1387</v>
      </c>
      <c r="K686" s="750" t="s">
        <v>1388</v>
      </c>
      <c r="L686" s="753">
        <v>459.58</v>
      </c>
      <c r="M686" s="753">
        <v>15</v>
      </c>
      <c r="N686" s="754">
        <v>6893.7</v>
      </c>
    </row>
    <row r="687" spans="1:14" ht="14.45" customHeight="1" x14ac:dyDescent="0.2">
      <c r="A687" s="748" t="s">
        <v>573</v>
      </c>
      <c r="B687" s="749" t="s">
        <v>574</v>
      </c>
      <c r="C687" s="750" t="s">
        <v>598</v>
      </c>
      <c r="D687" s="751" t="s">
        <v>599</v>
      </c>
      <c r="E687" s="752">
        <v>50113013</v>
      </c>
      <c r="F687" s="751" t="s">
        <v>863</v>
      </c>
      <c r="G687" s="750" t="s">
        <v>605</v>
      </c>
      <c r="H687" s="750">
        <v>192359</v>
      </c>
      <c r="I687" s="750">
        <v>92359</v>
      </c>
      <c r="J687" s="750" t="s">
        <v>900</v>
      </c>
      <c r="K687" s="750" t="s">
        <v>901</v>
      </c>
      <c r="L687" s="753">
        <v>43.650000000000006</v>
      </c>
      <c r="M687" s="753">
        <v>40</v>
      </c>
      <c r="N687" s="754">
        <v>1746.0000000000002</v>
      </c>
    </row>
    <row r="688" spans="1:14" ht="14.45" customHeight="1" x14ac:dyDescent="0.2">
      <c r="A688" s="748" t="s">
        <v>573</v>
      </c>
      <c r="B688" s="749" t="s">
        <v>574</v>
      </c>
      <c r="C688" s="750" t="s">
        <v>598</v>
      </c>
      <c r="D688" s="751" t="s">
        <v>599</v>
      </c>
      <c r="E688" s="752">
        <v>50113013</v>
      </c>
      <c r="F688" s="751" t="s">
        <v>863</v>
      </c>
      <c r="G688" s="750" t="s">
        <v>575</v>
      </c>
      <c r="H688" s="750">
        <v>201030</v>
      </c>
      <c r="I688" s="750">
        <v>201030</v>
      </c>
      <c r="J688" s="750" t="s">
        <v>902</v>
      </c>
      <c r="K688" s="750" t="s">
        <v>903</v>
      </c>
      <c r="L688" s="753">
        <v>33.132173913043474</v>
      </c>
      <c r="M688" s="753">
        <v>230</v>
      </c>
      <c r="N688" s="754">
        <v>7620.4</v>
      </c>
    </row>
    <row r="689" spans="1:14" ht="14.45" customHeight="1" x14ac:dyDescent="0.2">
      <c r="A689" s="748" t="s">
        <v>573</v>
      </c>
      <c r="B689" s="749" t="s">
        <v>574</v>
      </c>
      <c r="C689" s="750" t="s">
        <v>598</v>
      </c>
      <c r="D689" s="751" t="s">
        <v>599</v>
      </c>
      <c r="E689" s="752">
        <v>50113013</v>
      </c>
      <c r="F689" s="751" t="s">
        <v>863</v>
      </c>
      <c r="G689" s="750" t="s">
        <v>605</v>
      </c>
      <c r="H689" s="750">
        <v>225175</v>
      </c>
      <c r="I689" s="750">
        <v>225175</v>
      </c>
      <c r="J689" s="750" t="s">
        <v>1389</v>
      </c>
      <c r="K689" s="750" t="s">
        <v>1390</v>
      </c>
      <c r="L689" s="753">
        <v>45.61</v>
      </c>
      <c r="M689" s="753">
        <v>2</v>
      </c>
      <c r="N689" s="754">
        <v>91.22</v>
      </c>
    </row>
    <row r="690" spans="1:14" ht="14.45" customHeight="1" x14ac:dyDescent="0.2">
      <c r="A690" s="748" t="s">
        <v>573</v>
      </c>
      <c r="B690" s="749" t="s">
        <v>574</v>
      </c>
      <c r="C690" s="750" t="s">
        <v>598</v>
      </c>
      <c r="D690" s="751" t="s">
        <v>599</v>
      </c>
      <c r="E690" s="752">
        <v>50113013</v>
      </c>
      <c r="F690" s="751" t="s">
        <v>863</v>
      </c>
      <c r="G690" s="750" t="s">
        <v>605</v>
      </c>
      <c r="H690" s="750">
        <v>225174</v>
      </c>
      <c r="I690" s="750">
        <v>225174</v>
      </c>
      <c r="J690" s="750" t="s">
        <v>1389</v>
      </c>
      <c r="K690" s="750" t="s">
        <v>1391</v>
      </c>
      <c r="L690" s="753">
        <v>42.99</v>
      </c>
      <c r="M690" s="753">
        <v>6</v>
      </c>
      <c r="N690" s="754">
        <v>257.94</v>
      </c>
    </row>
    <row r="691" spans="1:14" ht="14.45" customHeight="1" x14ac:dyDescent="0.2">
      <c r="A691" s="748" t="s">
        <v>573</v>
      </c>
      <c r="B691" s="749" t="s">
        <v>574</v>
      </c>
      <c r="C691" s="750" t="s">
        <v>598</v>
      </c>
      <c r="D691" s="751" t="s">
        <v>599</v>
      </c>
      <c r="E691" s="752">
        <v>50113013</v>
      </c>
      <c r="F691" s="751" t="s">
        <v>863</v>
      </c>
      <c r="G691" s="750" t="s">
        <v>605</v>
      </c>
      <c r="H691" s="750">
        <v>117149</v>
      </c>
      <c r="I691" s="750">
        <v>17149</v>
      </c>
      <c r="J691" s="750" t="s">
        <v>906</v>
      </c>
      <c r="K691" s="750" t="s">
        <v>908</v>
      </c>
      <c r="L691" s="753">
        <v>163.32000000000002</v>
      </c>
      <c r="M691" s="753">
        <v>3</v>
      </c>
      <c r="N691" s="754">
        <v>489.96000000000004</v>
      </c>
    </row>
    <row r="692" spans="1:14" ht="14.45" customHeight="1" x14ac:dyDescent="0.2">
      <c r="A692" s="748" t="s">
        <v>573</v>
      </c>
      <c r="B692" s="749" t="s">
        <v>574</v>
      </c>
      <c r="C692" s="750" t="s">
        <v>598</v>
      </c>
      <c r="D692" s="751" t="s">
        <v>599</v>
      </c>
      <c r="E692" s="752">
        <v>50113013</v>
      </c>
      <c r="F692" s="751" t="s">
        <v>863</v>
      </c>
      <c r="G692" s="750" t="s">
        <v>605</v>
      </c>
      <c r="H692" s="750">
        <v>116600</v>
      </c>
      <c r="I692" s="750">
        <v>16600</v>
      </c>
      <c r="J692" s="750" t="s">
        <v>906</v>
      </c>
      <c r="K692" s="750" t="s">
        <v>907</v>
      </c>
      <c r="L692" s="753">
        <v>38.559294210943783</v>
      </c>
      <c r="M692" s="753">
        <v>1261</v>
      </c>
      <c r="N692" s="754">
        <v>48623.270000000113</v>
      </c>
    </row>
    <row r="693" spans="1:14" ht="14.45" customHeight="1" x14ac:dyDescent="0.2">
      <c r="A693" s="748" t="s">
        <v>573</v>
      </c>
      <c r="B693" s="749" t="s">
        <v>574</v>
      </c>
      <c r="C693" s="750" t="s">
        <v>598</v>
      </c>
      <c r="D693" s="751" t="s">
        <v>599</v>
      </c>
      <c r="E693" s="752">
        <v>50113013</v>
      </c>
      <c r="F693" s="751" t="s">
        <v>863</v>
      </c>
      <c r="G693" s="750" t="s">
        <v>614</v>
      </c>
      <c r="H693" s="750">
        <v>166269</v>
      </c>
      <c r="I693" s="750">
        <v>166269</v>
      </c>
      <c r="J693" s="750" t="s">
        <v>1392</v>
      </c>
      <c r="K693" s="750" t="s">
        <v>1393</v>
      </c>
      <c r="L693" s="753">
        <v>52.88</v>
      </c>
      <c r="M693" s="753">
        <v>50</v>
      </c>
      <c r="N693" s="754">
        <v>2644</v>
      </c>
    </row>
    <row r="694" spans="1:14" ht="14.45" customHeight="1" x14ac:dyDescent="0.2">
      <c r="A694" s="748" t="s">
        <v>573</v>
      </c>
      <c r="B694" s="749" t="s">
        <v>574</v>
      </c>
      <c r="C694" s="750" t="s">
        <v>598</v>
      </c>
      <c r="D694" s="751" t="s">
        <v>599</v>
      </c>
      <c r="E694" s="752">
        <v>50113013</v>
      </c>
      <c r="F694" s="751" t="s">
        <v>863</v>
      </c>
      <c r="G694" s="750" t="s">
        <v>614</v>
      </c>
      <c r="H694" s="750">
        <v>103708</v>
      </c>
      <c r="I694" s="750">
        <v>3708</v>
      </c>
      <c r="J694" s="750" t="s">
        <v>1394</v>
      </c>
      <c r="K694" s="750" t="s">
        <v>1395</v>
      </c>
      <c r="L694" s="753">
        <v>1119.42</v>
      </c>
      <c r="M694" s="753">
        <v>1.3</v>
      </c>
      <c r="N694" s="754">
        <v>1455.2460000000001</v>
      </c>
    </row>
    <row r="695" spans="1:14" ht="14.45" customHeight="1" x14ac:dyDescent="0.2">
      <c r="A695" s="748" t="s">
        <v>573</v>
      </c>
      <c r="B695" s="749" t="s">
        <v>574</v>
      </c>
      <c r="C695" s="750" t="s">
        <v>598</v>
      </c>
      <c r="D695" s="751" t="s">
        <v>599</v>
      </c>
      <c r="E695" s="752">
        <v>50113014</v>
      </c>
      <c r="F695" s="751" t="s">
        <v>1396</v>
      </c>
      <c r="G695" s="750" t="s">
        <v>614</v>
      </c>
      <c r="H695" s="750">
        <v>64942</v>
      </c>
      <c r="I695" s="750">
        <v>64942</v>
      </c>
      <c r="J695" s="750" t="s">
        <v>1397</v>
      </c>
      <c r="K695" s="750" t="s">
        <v>1398</v>
      </c>
      <c r="L695" s="753">
        <v>2113.7500000000005</v>
      </c>
      <c r="M695" s="753">
        <v>1</v>
      </c>
      <c r="N695" s="754">
        <v>2113.7500000000005</v>
      </c>
    </row>
    <row r="696" spans="1:14" ht="14.45" customHeight="1" x14ac:dyDescent="0.2">
      <c r="A696" s="748" t="s">
        <v>573</v>
      </c>
      <c r="B696" s="749" t="s">
        <v>574</v>
      </c>
      <c r="C696" s="750" t="s">
        <v>598</v>
      </c>
      <c r="D696" s="751" t="s">
        <v>599</v>
      </c>
      <c r="E696" s="752">
        <v>50113014</v>
      </c>
      <c r="F696" s="751" t="s">
        <v>1396</v>
      </c>
      <c r="G696" s="750" t="s">
        <v>614</v>
      </c>
      <c r="H696" s="750">
        <v>164407</v>
      </c>
      <c r="I696" s="750">
        <v>164407</v>
      </c>
      <c r="J696" s="750" t="s">
        <v>1399</v>
      </c>
      <c r="K696" s="750" t="s">
        <v>1400</v>
      </c>
      <c r="L696" s="753">
        <v>735.50937499999998</v>
      </c>
      <c r="M696" s="753">
        <v>3.2</v>
      </c>
      <c r="N696" s="754">
        <v>2353.63</v>
      </c>
    </row>
    <row r="697" spans="1:14" ht="14.45" customHeight="1" x14ac:dyDescent="0.2">
      <c r="A697" s="748" t="s">
        <v>573</v>
      </c>
      <c r="B697" s="749" t="s">
        <v>574</v>
      </c>
      <c r="C697" s="750" t="s">
        <v>598</v>
      </c>
      <c r="D697" s="751" t="s">
        <v>599</v>
      </c>
      <c r="E697" s="752">
        <v>50113014</v>
      </c>
      <c r="F697" s="751" t="s">
        <v>1396</v>
      </c>
      <c r="G697" s="750" t="s">
        <v>614</v>
      </c>
      <c r="H697" s="750">
        <v>164401</v>
      </c>
      <c r="I697" s="750">
        <v>164401</v>
      </c>
      <c r="J697" s="750" t="s">
        <v>1399</v>
      </c>
      <c r="K697" s="750" t="s">
        <v>1401</v>
      </c>
      <c r="L697" s="753">
        <v>278.23722498240102</v>
      </c>
      <c r="M697" s="753">
        <v>10.1</v>
      </c>
      <c r="N697" s="754">
        <v>2810.1959723222503</v>
      </c>
    </row>
    <row r="698" spans="1:14" ht="14.45" customHeight="1" x14ac:dyDescent="0.2">
      <c r="A698" s="748" t="s">
        <v>573</v>
      </c>
      <c r="B698" s="749" t="s">
        <v>574</v>
      </c>
      <c r="C698" s="750" t="s">
        <v>601</v>
      </c>
      <c r="D698" s="751" t="s">
        <v>602</v>
      </c>
      <c r="E698" s="752">
        <v>50113001</v>
      </c>
      <c r="F698" s="751" t="s">
        <v>604</v>
      </c>
      <c r="G698" s="750" t="s">
        <v>605</v>
      </c>
      <c r="H698" s="750">
        <v>100362</v>
      </c>
      <c r="I698" s="750">
        <v>362</v>
      </c>
      <c r="J698" s="750" t="s">
        <v>606</v>
      </c>
      <c r="K698" s="750" t="s">
        <v>607</v>
      </c>
      <c r="L698" s="753">
        <v>73.914285714285711</v>
      </c>
      <c r="M698" s="753">
        <v>35</v>
      </c>
      <c r="N698" s="754">
        <v>2587</v>
      </c>
    </row>
    <row r="699" spans="1:14" ht="14.45" customHeight="1" x14ac:dyDescent="0.2">
      <c r="A699" s="748" t="s">
        <v>573</v>
      </c>
      <c r="B699" s="749" t="s">
        <v>574</v>
      </c>
      <c r="C699" s="750" t="s">
        <v>601</v>
      </c>
      <c r="D699" s="751" t="s">
        <v>602</v>
      </c>
      <c r="E699" s="752">
        <v>50113001</v>
      </c>
      <c r="F699" s="751" t="s">
        <v>604</v>
      </c>
      <c r="G699" s="750" t="s">
        <v>605</v>
      </c>
      <c r="H699" s="750">
        <v>208456</v>
      </c>
      <c r="I699" s="750">
        <v>208456</v>
      </c>
      <c r="J699" s="750" t="s">
        <v>621</v>
      </c>
      <c r="K699" s="750" t="s">
        <v>622</v>
      </c>
      <c r="L699" s="753">
        <v>738.53999558334624</v>
      </c>
      <c r="M699" s="753">
        <v>10.249999999999998</v>
      </c>
      <c r="N699" s="754">
        <v>7570.0349547292972</v>
      </c>
    </row>
    <row r="700" spans="1:14" ht="14.45" customHeight="1" x14ac:dyDescent="0.2">
      <c r="A700" s="748" t="s">
        <v>573</v>
      </c>
      <c r="B700" s="749" t="s">
        <v>574</v>
      </c>
      <c r="C700" s="750" t="s">
        <v>601</v>
      </c>
      <c r="D700" s="751" t="s">
        <v>602</v>
      </c>
      <c r="E700" s="752">
        <v>50113001</v>
      </c>
      <c r="F700" s="751" t="s">
        <v>604</v>
      </c>
      <c r="G700" s="750" t="s">
        <v>605</v>
      </c>
      <c r="H700" s="750">
        <v>212884</v>
      </c>
      <c r="I700" s="750">
        <v>212884</v>
      </c>
      <c r="J700" s="750" t="s">
        <v>1402</v>
      </c>
      <c r="K700" s="750" t="s">
        <v>1403</v>
      </c>
      <c r="L700" s="753">
        <v>47.548695652173912</v>
      </c>
      <c r="M700" s="753">
        <v>23</v>
      </c>
      <c r="N700" s="754">
        <v>1093.6199999999999</v>
      </c>
    </row>
    <row r="701" spans="1:14" ht="14.45" customHeight="1" x14ac:dyDescent="0.2">
      <c r="A701" s="748" t="s">
        <v>573</v>
      </c>
      <c r="B701" s="749" t="s">
        <v>574</v>
      </c>
      <c r="C701" s="750" t="s">
        <v>601</v>
      </c>
      <c r="D701" s="751" t="s">
        <v>602</v>
      </c>
      <c r="E701" s="752">
        <v>50113001</v>
      </c>
      <c r="F701" s="751" t="s">
        <v>604</v>
      </c>
      <c r="G701" s="750" t="s">
        <v>605</v>
      </c>
      <c r="H701" s="750">
        <v>229192</v>
      </c>
      <c r="I701" s="750">
        <v>229192</v>
      </c>
      <c r="J701" s="750" t="s">
        <v>693</v>
      </c>
      <c r="K701" s="750" t="s">
        <v>695</v>
      </c>
      <c r="L701" s="753">
        <v>224.92</v>
      </c>
      <c r="M701" s="753">
        <v>2</v>
      </c>
      <c r="N701" s="754">
        <v>449.84</v>
      </c>
    </row>
    <row r="702" spans="1:14" ht="14.45" customHeight="1" x14ac:dyDescent="0.2">
      <c r="A702" s="748" t="s">
        <v>573</v>
      </c>
      <c r="B702" s="749" t="s">
        <v>574</v>
      </c>
      <c r="C702" s="750" t="s">
        <v>601</v>
      </c>
      <c r="D702" s="751" t="s">
        <v>602</v>
      </c>
      <c r="E702" s="752">
        <v>50113001</v>
      </c>
      <c r="F702" s="751" t="s">
        <v>604</v>
      </c>
      <c r="G702" s="750" t="s">
        <v>605</v>
      </c>
      <c r="H702" s="750">
        <v>198880</v>
      </c>
      <c r="I702" s="750">
        <v>98880</v>
      </c>
      <c r="J702" s="750" t="s">
        <v>1404</v>
      </c>
      <c r="K702" s="750" t="s">
        <v>1405</v>
      </c>
      <c r="L702" s="753">
        <v>201.29999999999995</v>
      </c>
      <c r="M702" s="753">
        <v>163</v>
      </c>
      <c r="N702" s="754">
        <v>32811.899999999994</v>
      </c>
    </row>
    <row r="703" spans="1:14" ht="14.45" customHeight="1" x14ac:dyDescent="0.2">
      <c r="A703" s="748" t="s">
        <v>573</v>
      </c>
      <c r="B703" s="749" t="s">
        <v>574</v>
      </c>
      <c r="C703" s="750" t="s">
        <v>601</v>
      </c>
      <c r="D703" s="751" t="s">
        <v>602</v>
      </c>
      <c r="E703" s="752">
        <v>50113001</v>
      </c>
      <c r="F703" s="751" t="s">
        <v>604</v>
      </c>
      <c r="G703" s="750" t="s">
        <v>605</v>
      </c>
      <c r="H703" s="750">
        <v>51366</v>
      </c>
      <c r="I703" s="750">
        <v>51366</v>
      </c>
      <c r="J703" s="750" t="s">
        <v>731</v>
      </c>
      <c r="K703" s="750" t="s">
        <v>734</v>
      </c>
      <c r="L703" s="753">
        <v>171.59999999999994</v>
      </c>
      <c r="M703" s="753">
        <v>12</v>
      </c>
      <c r="N703" s="754">
        <v>2059.1999999999994</v>
      </c>
    </row>
    <row r="704" spans="1:14" ht="14.45" customHeight="1" x14ac:dyDescent="0.2">
      <c r="A704" s="748" t="s">
        <v>573</v>
      </c>
      <c r="B704" s="749" t="s">
        <v>574</v>
      </c>
      <c r="C704" s="750" t="s">
        <v>601</v>
      </c>
      <c r="D704" s="751" t="s">
        <v>602</v>
      </c>
      <c r="E704" s="752">
        <v>50113001</v>
      </c>
      <c r="F704" s="751" t="s">
        <v>604</v>
      </c>
      <c r="G704" s="750" t="s">
        <v>605</v>
      </c>
      <c r="H704" s="750">
        <v>396574</v>
      </c>
      <c r="I704" s="750">
        <v>0</v>
      </c>
      <c r="J704" s="750" t="s">
        <v>1406</v>
      </c>
      <c r="K704" s="750" t="s">
        <v>1407</v>
      </c>
      <c r="L704" s="753">
        <v>137.62</v>
      </c>
      <c r="M704" s="753">
        <v>34</v>
      </c>
      <c r="N704" s="754">
        <v>4679.08</v>
      </c>
    </row>
    <row r="705" spans="1:14" ht="14.45" customHeight="1" x14ac:dyDescent="0.2">
      <c r="A705" s="748" t="s">
        <v>573</v>
      </c>
      <c r="B705" s="749" t="s">
        <v>574</v>
      </c>
      <c r="C705" s="750" t="s">
        <v>601</v>
      </c>
      <c r="D705" s="751" t="s">
        <v>602</v>
      </c>
      <c r="E705" s="752">
        <v>50113001</v>
      </c>
      <c r="F705" s="751" t="s">
        <v>604</v>
      </c>
      <c r="G705" s="750" t="s">
        <v>605</v>
      </c>
      <c r="H705" s="750">
        <v>844940</v>
      </c>
      <c r="I705" s="750">
        <v>0</v>
      </c>
      <c r="J705" s="750" t="s">
        <v>1408</v>
      </c>
      <c r="K705" s="750" t="s">
        <v>575</v>
      </c>
      <c r="L705" s="753">
        <v>166.09011162953203</v>
      </c>
      <c r="M705" s="753">
        <v>33</v>
      </c>
      <c r="N705" s="754">
        <v>5480.9736837745568</v>
      </c>
    </row>
    <row r="706" spans="1:14" ht="14.45" customHeight="1" x14ac:dyDescent="0.2">
      <c r="A706" s="748" t="s">
        <v>573</v>
      </c>
      <c r="B706" s="749" t="s">
        <v>574</v>
      </c>
      <c r="C706" s="750" t="s">
        <v>601</v>
      </c>
      <c r="D706" s="751" t="s">
        <v>602</v>
      </c>
      <c r="E706" s="752">
        <v>50113001</v>
      </c>
      <c r="F706" s="751" t="s">
        <v>604</v>
      </c>
      <c r="G706" s="750" t="s">
        <v>605</v>
      </c>
      <c r="H706" s="750">
        <v>930589</v>
      </c>
      <c r="I706" s="750">
        <v>0</v>
      </c>
      <c r="J706" s="750" t="s">
        <v>1409</v>
      </c>
      <c r="K706" s="750" t="s">
        <v>575</v>
      </c>
      <c r="L706" s="753">
        <v>97.190354494065957</v>
      </c>
      <c r="M706" s="753">
        <v>18</v>
      </c>
      <c r="N706" s="754">
        <v>1749.4263808931871</v>
      </c>
    </row>
    <row r="707" spans="1:14" ht="14.45" customHeight="1" x14ac:dyDescent="0.2">
      <c r="A707" s="748" t="s">
        <v>573</v>
      </c>
      <c r="B707" s="749" t="s">
        <v>574</v>
      </c>
      <c r="C707" s="750" t="s">
        <v>601</v>
      </c>
      <c r="D707" s="751" t="s">
        <v>602</v>
      </c>
      <c r="E707" s="752">
        <v>50113001</v>
      </c>
      <c r="F707" s="751" t="s">
        <v>604</v>
      </c>
      <c r="G707" s="750" t="s">
        <v>605</v>
      </c>
      <c r="H707" s="750">
        <v>900441</v>
      </c>
      <c r="I707" s="750">
        <v>0</v>
      </c>
      <c r="J707" s="750" t="s">
        <v>1410</v>
      </c>
      <c r="K707" s="750" t="s">
        <v>1411</v>
      </c>
      <c r="L707" s="753">
        <v>195.80266450088436</v>
      </c>
      <c r="M707" s="753">
        <v>71</v>
      </c>
      <c r="N707" s="754">
        <v>13901.98917956279</v>
      </c>
    </row>
    <row r="708" spans="1:14" ht="14.45" customHeight="1" x14ac:dyDescent="0.2">
      <c r="A708" s="748" t="s">
        <v>573</v>
      </c>
      <c r="B708" s="749" t="s">
        <v>574</v>
      </c>
      <c r="C708" s="750" t="s">
        <v>601</v>
      </c>
      <c r="D708" s="751" t="s">
        <v>602</v>
      </c>
      <c r="E708" s="752">
        <v>50113001</v>
      </c>
      <c r="F708" s="751" t="s">
        <v>604</v>
      </c>
      <c r="G708" s="750" t="s">
        <v>605</v>
      </c>
      <c r="H708" s="750">
        <v>900321</v>
      </c>
      <c r="I708" s="750">
        <v>0</v>
      </c>
      <c r="J708" s="750" t="s">
        <v>1412</v>
      </c>
      <c r="K708" s="750" t="s">
        <v>575</v>
      </c>
      <c r="L708" s="753">
        <v>306.90185071002315</v>
      </c>
      <c r="M708" s="753">
        <v>10</v>
      </c>
      <c r="N708" s="754">
        <v>3069.0185071002315</v>
      </c>
    </row>
    <row r="709" spans="1:14" ht="14.45" customHeight="1" x14ac:dyDescent="0.2">
      <c r="A709" s="748" t="s">
        <v>573</v>
      </c>
      <c r="B709" s="749" t="s">
        <v>574</v>
      </c>
      <c r="C709" s="750" t="s">
        <v>601</v>
      </c>
      <c r="D709" s="751" t="s">
        <v>602</v>
      </c>
      <c r="E709" s="752">
        <v>50113001</v>
      </c>
      <c r="F709" s="751" t="s">
        <v>604</v>
      </c>
      <c r="G709" s="750" t="s">
        <v>605</v>
      </c>
      <c r="H709" s="750">
        <v>900007</v>
      </c>
      <c r="I709" s="750">
        <v>0</v>
      </c>
      <c r="J709" s="750" t="s">
        <v>1413</v>
      </c>
      <c r="K709" s="750" t="s">
        <v>575</v>
      </c>
      <c r="L709" s="753">
        <v>62.835549415516212</v>
      </c>
      <c r="M709" s="753">
        <v>689</v>
      </c>
      <c r="N709" s="754">
        <v>43293.69354729067</v>
      </c>
    </row>
    <row r="710" spans="1:14" ht="14.45" customHeight="1" x14ac:dyDescent="0.2">
      <c r="A710" s="748" t="s">
        <v>573</v>
      </c>
      <c r="B710" s="749" t="s">
        <v>574</v>
      </c>
      <c r="C710" s="750" t="s">
        <v>601</v>
      </c>
      <c r="D710" s="751" t="s">
        <v>602</v>
      </c>
      <c r="E710" s="752">
        <v>50113001</v>
      </c>
      <c r="F710" s="751" t="s">
        <v>604</v>
      </c>
      <c r="G710" s="750" t="s">
        <v>605</v>
      </c>
      <c r="H710" s="750">
        <v>930241</v>
      </c>
      <c r="I710" s="750">
        <v>0</v>
      </c>
      <c r="J710" s="750" t="s">
        <v>1414</v>
      </c>
      <c r="K710" s="750" t="s">
        <v>575</v>
      </c>
      <c r="L710" s="753">
        <v>618.4860835542172</v>
      </c>
      <c r="M710" s="753">
        <v>34</v>
      </c>
      <c r="N710" s="754">
        <v>21028.526840843384</v>
      </c>
    </row>
    <row r="711" spans="1:14" ht="14.45" customHeight="1" x14ac:dyDescent="0.2">
      <c r="A711" s="748" t="s">
        <v>573</v>
      </c>
      <c r="B711" s="749" t="s">
        <v>574</v>
      </c>
      <c r="C711" s="750" t="s">
        <v>601</v>
      </c>
      <c r="D711" s="751" t="s">
        <v>602</v>
      </c>
      <c r="E711" s="752">
        <v>50113001</v>
      </c>
      <c r="F711" s="751" t="s">
        <v>604</v>
      </c>
      <c r="G711" s="750" t="s">
        <v>605</v>
      </c>
      <c r="H711" s="750">
        <v>921564</v>
      </c>
      <c r="I711" s="750">
        <v>0</v>
      </c>
      <c r="J711" s="750" t="s">
        <v>1415</v>
      </c>
      <c r="K711" s="750" t="s">
        <v>575</v>
      </c>
      <c r="L711" s="753">
        <v>126.32325309436163</v>
      </c>
      <c r="M711" s="753">
        <v>27</v>
      </c>
      <c r="N711" s="754">
        <v>3410.727833547764</v>
      </c>
    </row>
    <row r="712" spans="1:14" ht="14.45" customHeight="1" x14ac:dyDescent="0.2">
      <c r="A712" s="748" t="s">
        <v>573</v>
      </c>
      <c r="B712" s="749" t="s">
        <v>574</v>
      </c>
      <c r="C712" s="750" t="s">
        <v>601</v>
      </c>
      <c r="D712" s="751" t="s">
        <v>602</v>
      </c>
      <c r="E712" s="752">
        <v>50113001</v>
      </c>
      <c r="F712" s="751" t="s">
        <v>604</v>
      </c>
      <c r="G712" s="750" t="s">
        <v>605</v>
      </c>
      <c r="H712" s="750">
        <v>500988</v>
      </c>
      <c r="I712" s="750">
        <v>0</v>
      </c>
      <c r="J712" s="750" t="s">
        <v>1416</v>
      </c>
      <c r="K712" s="750" t="s">
        <v>575</v>
      </c>
      <c r="L712" s="753">
        <v>197.53000263863606</v>
      </c>
      <c r="M712" s="753">
        <v>5</v>
      </c>
      <c r="N712" s="754">
        <v>987.65001319318026</v>
      </c>
    </row>
    <row r="713" spans="1:14" ht="14.45" customHeight="1" x14ac:dyDescent="0.2">
      <c r="A713" s="748" t="s">
        <v>573</v>
      </c>
      <c r="B713" s="749" t="s">
        <v>574</v>
      </c>
      <c r="C713" s="750" t="s">
        <v>601</v>
      </c>
      <c r="D713" s="751" t="s">
        <v>602</v>
      </c>
      <c r="E713" s="752">
        <v>50113001</v>
      </c>
      <c r="F713" s="751" t="s">
        <v>604</v>
      </c>
      <c r="G713" s="750" t="s">
        <v>605</v>
      </c>
      <c r="H713" s="750">
        <v>102439</v>
      </c>
      <c r="I713" s="750">
        <v>2439</v>
      </c>
      <c r="J713" s="750" t="s">
        <v>1417</v>
      </c>
      <c r="K713" s="750" t="s">
        <v>1418</v>
      </c>
      <c r="L713" s="753">
        <v>285.08</v>
      </c>
      <c r="M713" s="753">
        <v>8</v>
      </c>
      <c r="N713" s="754">
        <v>2280.64</v>
      </c>
    </row>
    <row r="714" spans="1:14" ht="14.45" customHeight="1" x14ac:dyDescent="0.2">
      <c r="A714" s="748" t="s">
        <v>573</v>
      </c>
      <c r="B714" s="749" t="s">
        <v>574</v>
      </c>
      <c r="C714" s="750" t="s">
        <v>601</v>
      </c>
      <c r="D714" s="751" t="s">
        <v>602</v>
      </c>
      <c r="E714" s="752">
        <v>50113001</v>
      </c>
      <c r="F714" s="751" t="s">
        <v>604</v>
      </c>
      <c r="G714" s="750" t="s">
        <v>605</v>
      </c>
      <c r="H714" s="750">
        <v>100502</v>
      </c>
      <c r="I714" s="750">
        <v>502</v>
      </c>
      <c r="J714" s="750" t="s">
        <v>773</v>
      </c>
      <c r="K714" s="750" t="s">
        <v>774</v>
      </c>
      <c r="L714" s="753">
        <v>254.72799999999998</v>
      </c>
      <c r="M714" s="753">
        <v>40</v>
      </c>
      <c r="N714" s="754">
        <v>10189.119999999999</v>
      </c>
    </row>
    <row r="715" spans="1:14" ht="14.45" customHeight="1" x14ac:dyDescent="0.2">
      <c r="A715" s="748" t="s">
        <v>573</v>
      </c>
      <c r="B715" s="749" t="s">
        <v>574</v>
      </c>
      <c r="C715" s="750" t="s">
        <v>601</v>
      </c>
      <c r="D715" s="751" t="s">
        <v>602</v>
      </c>
      <c r="E715" s="752">
        <v>50113001</v>
      </c>
      <c r="F715" s="751" t="s">
        <v>604</v>
      </c>
      <c r="G715" s="750" t="s">
        <v>605</v>
      </c>
      <c r="H715" s="750">
        <v>113441</v>
      </c>
      <c r="I715" s="750">
        <v>13441</v>
      </c>
      <c r="J715" s="750" t="s">
        <v>1419</v>
      </c>
      <c r="K715" s="750" t="s">
        <v>1405</v>
      </c>
      <c r="L715" s="753">
        <v>246.49983405873587</v>
      </c>
      <c r="M715" s="753">
        <v>118</v>
      </c>
      <c r="N715" s="754">
        <v>29086.980418930834</v>
      </c>
    </row>
    <row r="716" spans="1:14" ht="14.45" customHeight="1" x14ac:dyDescent="0.2">
      <c r="A716" s="748" t="s">
        <v>573</v>
      </c>
      <c r="B716" s="749" t="s">
        <v>574</v>
      </c>
      <c r="C716" s="750" t="s">
        <v>601</v>
      </c>
      <c r="D716" s="751" t="s">
        <v>602</v>
      </c>
      <c r="E716" s="752">
        <v>50113001</v>
      </c>
      <c r="F716" s="751" t="s">
        <v>604</v>
      </c>
      <c r="G716" s="750" t="s">
        <v>605</v>
      </c>
      <c r="H716" s="750">
        <v>208646</v>
      </c>
      <c r="I716" s="750">
        <v>208646</v>
      </c>
      <c r="J716" s="750" t="s">
        <v>818</v>
      </c>
      <c r="K716" s="750" t="s">
        <v>1420</v>
      </c>
      <c r="L716" s="753">
        <v>64.577866666666651</v>
      </c>
      <c r="M716" s="753">
        <v>75</v>
      </c>
      <c r="N716" s="754">
        <v>4843.3399999999992</v>
      </c>
    </row>
    <row r="717" spans="1:14" ht="14.45" customHeight="1" x14ac:dyDescent="0.2">
      <c r="A717" s="748" t="s">
        <v>573</v>
      </c>
      <c r="B717" s="749" t="s">
        <v>574</v>
      </c>
      <c r="C717" s="750" t="s">
        <v>601</v>
      </c>
      <c r="D717" s="751" t="s">
        <v>602</v>
      </c>
      <c r="E717" s="752">
        <v>50113001</v>
      </c>
      <c r="F717" s="751" t="s">
        <v>604</v>
      </c>
      <c r="G717" s="750" t="s">
        <v>605</v>
      </c>
      <c r="H717" s="750">
        <v>128178</v>
      </c>
      <c r="I717" s="750">
        <v>28178</v>
      </c>
      <c r="J717" s="750" t="s">
        <v>1421</v>
      </c>
      <c r="K717" s="750" t="s">
        <v>1422</v>
      </c>
      <c r="L717" s="753">
        <v>1310.8839130434783</v>
      </c>
      <c r="M717" s="753">
        <v>23</v>
      </c>
      <c r="N717" s="754">
        <v>30150.33</v>
      </c>
    </row>
    <row r="718" spans="1:14" ht="14.45" customHeight="1" x14ac:dyDescent="0.2">
      <c r="A718" s="748" t="s">
        <v>573</v>
      </c>
      <c r="B718" s="749" t="s">
        <v>574</v>
      </c>
      <c r="C718" s="750" t="s">
        <v>601</v>
      </c>
      <c r="D718" s="751" t="s">
        <v>602</v>
      </c>
      <c r="E718" s="752">
        <v>50113001</v>
      </c>
      <c r="F718" s="751" t="s">
        <v>604</v>
      </c>
      <c r="G718" s="750" t="s">
        <v>605</v>
      </c>
      <c r="H718" s="750">
        <v>153346</v>
      </c>
      <c r="I718" s="750">
        <v>153346</v>
      </c>
      <c r="J718" s="750" t="s">
        <v>1423</v>
      </c>
      <c r="K718" s="750" t="s">
        <v>1424</v>
      </c>
      <c r="L718" s="753">
        <v>2791.4441171901694</v>
      </c>
      <c r="M718" s="753">
        <v>102</v>
      </c>
      <c r="N718" s="754">
        <v>284727.29995339731</v>
      </c>
    </row>
    <row r="719" spans="1:14" ht="14.45" customHeight="1" x14ac:dyDescent="0.2">
      <c r="A719" s="748" t="s">
        <v>573</v>
      </c>
      <c r="B719" s="749" t="s">
        <v>574</v>
      </c>
      <c r="C719" s="750" t="s">
        <v>601</v>
      </c>
      <c r="D719" s="751" t="s">
        <v>602</v>
      </c>
      <c r="E719" s="752">
        <v>50113001</v>
      </c>
      <c r="F719" s="751" t="s">
        <v>604</v>
      </c>
      <c r="G719" s="750" t="s">
        <v>605</v>
      </c>
      <c r="H719" s="750">
        <v>153347</v>
      </c>
      <c r="I719" s="750">
        <v>153347</v>
      </c>
      <c r="J719" s="750" t="s">
        <v>1423</v>
      </c>
      <c r="K719" s="750" t="s">
        <v>1425</v>
      </c>
      <c r="L719" s="753">
        <v>4857.8977439820183</v>
      </c>
      <c r="M719" s="753">
        <v>133</v>
      </c>
      <c r="N719" s="754">
        <v>646100.39994960837</v>
      </c>
    </row>
    <row r="720" spans="1:14" ht="14.45" customHeight="1" x14ac:dyDescent="0.2">
      <c r="A720" s="748" t="s">
        <v>573</v>
      </c>
      <c r="B720" s="749" t="s">
        <v>574</v>
      </c>
      <c r="C720" s="750" t="s">
        <v>601</v>
      </c>
      <c r="D720" s="751" t="s">
        <v>602</v>
      </c>
      <c r="E720" s="752">
        <v>50113001</v>
      </c>
      <c r="F720" s="751" t="s">
        <v>604</v>
      </c>
      <c r="G720" s="750" t="s">
        <v>605</v>
      </c>
      <c r="H720" s="750">
        <v>501924</v>
      </c>
      <c r="I720" s="750">
        <v>9999999</v>
      </c>
      <c r="J720" s="750" t="s">
        <v>1426</v>
      </c>
      <c r="K720" s="750" t="s">
        <v>1427</v>
      </c>
      <c r="L720" s="753">
        <v>10810.8</v>
      </c>
      <c r="M720" s="753">
        <v>1</v>
      </c>
      <c r="N720" s="754">
        <v>10810.8</v>
      </c>
    </row>
    <row r="721" spans="1:14" ht="14.45" customHeight="1" x14ac:dyDescent="0.2">
      <c r="A721" s="748" t="s">
        <v>573</v>
      </c>
      <c r="B721" s="749" t="s">
        <v>574</v>
      </c>
      <c r="C721" s="750" t="s">
        <v>601</v>
      </c>
      <c r="D721" s="751" t="s">
        <v>602</v>
      </c>
      <c r="E721" s="752">
        <v>50113009</v>
      </c>
      <c r="F721" s="751" t="s">
        <v>1428</v>
      </c>
      <c r="G721" s="750" t="s">
        <v>605</v>
      </c>
      <c r="H721" s="750">
        <v>29817</v>
      </c>
      <c r="I721" s="750">
        <v>29817</v>
      </c>
      <c r="J721" s="750" t="s">
        <v>1429</v>
      </c>
      <c r="K721" s="750" t="s">
        <v>1430</v>
      </c>
      <c r="L721" s="753">
        <v>29536.083666666669</v>
      </c>
      <c r="M721" s="753">
        <v>30</v>
      </c>
      <c r="N721" s="754">
        <v>886082.51000000013</v>
      </c>
    </row>
    <row r="722" spans="1:14" ht="14.45" customHeight="1" thickBot="1" x14ac:dyDescent="0.25">
      <c r="A722" s="755" t="s">
        <v>573</v>
      </c>
      <c r="B722" s="756" t="s">
        <v>574</v>
      </c>
      <c r="C722" s="757" t="s">
        <v>601</v>
      </c>
      <c r="D722" s="758" t="s">
        <v>602</v>
      </c>
      <c r="E722" s="759">
        <v>50113013</v>
      </c>
      <c r="F722" s="758" t="s">
        <v>863</v>
      </c>
      <c r="G722" s="757" t="s">
        <v>605</v>
      </c>
      <c r="H722" s="757">
        <v>101066</v>
      </c>
      <c r="I722" s="757">
        <v>1066</v>
      </c>
      <c r="J722" s="757" t="s">
        <v>892</v>
      </c>
      <c r="K722" s="757" t="s">
        <v>893</v>
      </c>
      <c r="L722" s="760">
        <v>57.313913043478252</v>
      </c>
      <c r="M722" s="760">
        <v>23</v>
      </c>
      <c r="N722" s="761">
        <v>1318.2199999999998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BCCEA5F-86A0-4F2A-AA07-9145629166F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1431</v>
      </c>
      <c r="B5" s="746">
        <v>10528.229999999998</v>
      </c>
      <c r="C5" s="766">
        <v>0.13098976919840624</v>
      </c>
      <c r="D5" s="746">
        <v>69846.215000000011</v>
      </c>
      <c r="E5" s="766">
        <v>0.86901023080159379</v>
      </c>
      <c r="F5" s="747">
        <v>80374.445000000007</v>
      </c>
    </row>
    <row r="6" spans="1:6" ht="14.45" customHeight="1" x14ac:dyDescent="0.2">
      <c r="A6" s="777" t="s">
        <v>1432</v>
      </c>
      <c r="B6" s="753">
        <v>12371.729999999994</v>
      </c>
      <c r="C6" s="767">
        <v>0.13942809229705519</v>
      </c>
      <c r="D6" s="753">
        <v>76360.24500000001</v>
      </c>
      <c r="E6" s="767">
        <v>0.86057190770294478</v>
      </c>
      <c r="F6" s="754">
        <v>88731.975000000006</v>
      </c>
    </row>
    <row r="7" spans="1:6" ht="14.45" customHeight="1" x14ac:dyDescent="0.2">
      <c r="A7" s="777" t="s">
        <v>1433</v>
      </c>
      <c r="B7" s="753"/>
      <c r="C7" s="767">
        <v>0</v>
      </c>
      <c r="D7" s="753">
        <v>970.40000000000009</v>
      </c>
      <c r="E7" s="767">
        <v>1</v>
      </c>
      <c r="F7" s="754">
        <v>970.40000000000009</v>
      </c>
    </row>
    <row r="8" spans="1:6" ht="14.45" customHeight="1" thickBot="1" x14ac:dyDescent="0.25">
      <c r="A8" s="778" t="s">
        <v>1434</v>
      </c>
      <c r="B8" s="769">
        <v>92409.209999999992</v>
      </c>
      <c r="C8" s="770">
        <v>0.22497355291970986</v>
      </c>
      <c r="D8" s="769">
        <v>318346.67130565573</v>
      </c>
      <c r="E8" s="770">
        <v>0.77502644708029023</v>
      </c>
      <c r="F8" s="771">
        <v>410755.8813056557</v>
      </c>
    </row>
    <row r="9" spans="1:6" ht="14.45" customHeight="1" thickBot="1" x14ac:dyDescent="0.25">
      <c r="A9" s="772" t="s">
        <v>3</v>
      </c>
      <c r="B9" s="773">
        <v>115309.16999999998</v>
      </c>
      <c r="C9" s="774">
        <v>0.19852389464435477</v>
      </c>
      <c r="D9" s="773">
        <v>465523.53130565572</v>
      </c>
      <c r="E9" s="774">
        <v>0.80147610535564517</v>
      </c>
      <c r="F9" s="775">
        <v>580832.70130565576</v>
      </c>
    </row>
    <row r="10" spans="1:6" ht="14.45" customHeight="1" thickBot="1" x14ac:dyDescent="0.25"/>
    <row r="11" spans="1:6" ht="14.45" customHeight="1" x14ac:dyDescent="0.2">
      <c r="A11" s="776" t="s">
        <v>1435</v>
      </c>
      <c r="B11" s="746"/>
      <c r="C11" s="766">
        <v>0</v>
      </c>
      <c r="D11" s="746">
        <v>121.16</v>
      </c>
      <c r="E11" s="766">
        <v>1</v>
      </c>
      <c r="F11" s="747">
        <v>121.16</v>
      </c>
    </row>
    <row r="12" spans="1:6" ht="14.45" customHeight="1" x14ac:dyDescent="0.2">
      <c r="A12" s="777" t="s">
        <v>1436</v>
      </c>
      <c r="B12" s="753"/>
      <c r="C12" s="767">
        <v>0</v>
      </c>
      <c r="D12" s="753">
        <v>22957.45</v>
      </c>
      <c r="E12" s="767">
        <v>1</v>
      </c>
      <c r="F12" s="754">
        <v>22957.45</v>
      </c>
    </row>
    <row r="13" spans="1:6" ht="14.45" customHeight="1" x14ac:dyDescent="0.2">
      <c r="A13" s="777" t="s">
        <v>1437</v>
      </c>
      <c r="B13" s="753"/>
      <c r="C13" s="767">
        <v>0</v>
      </c>
      <c r="D13" s="753">
        <v>3036</v>
      </c>
      <c r="E13" s="767">
        <v>1</v>
      </c>
      <c r="F13" s="754">
        <v>3036</v>
      </c>
    </row>
    <row r="14" spans="1:6" ht="14.45" customHeight="1" x14ac:dyDescent="0.2">
      <c r="A14" s="777" t="s">
        <v>1438</v>
      </c>
      <c r="B14" s="753"/>
      <c r="C14" s="767">
        <v>0</v>
      </c>
      <c r="D14" s="753">
        <v>2013.18</v>
      </c>
      <c r="E14" s="767">
        <v>1</v>
      </c>
      <c r="F14" s="754">
        <v>2013.18</v>
      </c>
    </row>
    <row r="15" spans="1:6" ht="14.45" customHeight="1" x14ac:dyDescent="0.2">
      <c r="A15" s="777" t="s">
        <v>1439</v>
      </c>
      <c r="B15" s="753">
        <v>324.3</v>
      </c>
      <c r="C15" s="767">
        <v>0.66662555500740006</v>
      </c>
      <c r="D15" s="753">
        <v>162.18</v>
      </c>
      <c r="E15" s="767">
        <v>0.33337444499259988</v>
      </c>
      <c r="F15" s="754">
        <v>486.48</v>
      </c>
    </row>
    <row r="16" spans="1:6" ht="14.45" customHeight="1" x14ac:dyDescent="0.2">
      <c r="A16" s="777" t="s">
        <v>1440</v>
      </c>
      <c r="B16" s="753"/>
      <c r="C16" s="767">
        <v>0</v>
      </c>
      <c r="D16" s="753">
        <v>15.490000000000004</v>
      </c>
      <c r="E16" s="767">
        <v>1</v>
      </c>
      <c r="F16" s="754">
        <v>15.490000000000004</v>
      </c>
    </row>
    <row r="17" spans="1:6" ht="14.45" customHeight="1" x14ac:dyDescent="0.2">
      <c r="A17" s="777" t="s">
        <v>1441</v>
      </c>
      <c r="B17" s="753"/>
      <c r="C17" s="767">
        <v>0</v>
      </c>
      <c r="D17" s="753">
        <v>119206.8</v>
      </c>
      <c r="E17" s="767">
        <v>1</v>
      </c>
      <c r="F17" s="754">
        <v>119206.8</v>
      </c>
    </row>
    <row r="18" spans="1:6" ht="14.45" customHeight="1" x14ac:dyDescent="0.2">
      <c r="A18" s="777" t="s">
        <v>1442</v>
      </c>
      <c r="B18" s="753"/>
      <c r="C18" s="767">
        <v>0</v>
      </c>
      <c r="D18" s="753">
        <v>417.18</v>
      </c>
      <c r="E18" s="767">
        <v>1</v>
      </c>
      <c r="F18" s="754">
        <v>417.18</v>
      </c>
    </row>
    <row r="19" spans="1:6" ht="14.45" customHeight="1" x14ac:dyDescent="0.2">
      <c r="A19" s="777" t="s">
        <v>1443</v>
      </c>
      <c r="B19" s="753"/>
      <c r="C19" s="767">
        <v>0</v>
      </c>
      <c r="D19" s="753">
        <v>1005.2600000000001</v>
      </c>
      <c r="E19" s="767">
        <v>1</v>
      </c>
      <c r="F19" s="754">
        <v>1005.2600000000001</v>
      </c>
    </row>
    <row r="20" spans="1:6" ht="14.45" customHeight="1" x14ac:dyDescent="0.2">
      <c r="A20" s="777" t="s">
        <v>1444</v>
      </c>
      <c r="B20" s="753"/>
      <c r="C20" s="767">
        <v>0</v>
      </c>
      <c r="D20" s="753">
        <v>4030.8300000000013</v>
      </c>
      <c r="E20" s="767">
        <v>1</v>
      </c>
      <c r="F20" s="754">
        <v>4030.8300000000013</v>
      </c>
    </row>
    <row r="21" spans="1:6" ht="14.45" customHeight="1" x14ac:dyDescent="0.2">
      <c r="A21" s="777" t="s">
        <v>1445</v>
      </c>
      <c r="B21" s="753"/>
      <c r="C21" s="767">
        <v>0</v>
      </c>
      <c r="D21" s="753">
        <v>1598.3600000000001</v>
      </c>
      <c r="E21" s="767">
        <v>1</v>
      </c>
      <c r="F21" s="754">
        <v>1598.3600000000001</v>
      </c>
    </row>
    <row r="22" spans="1:6" ht="14.45" customHeight="1" x14ac:dyDescent="0.2">
      <c r="A22" s="777" t="s">
        <v>1446</v>
      </c>
      <c r="B22" s="753"/>
      <c r="C22" s="767">
        <v>0</v>
      </c>
      <c r="D22" s="753">
        <v>790.09999999999991</v>
      </c>
      <c r="E22" s="767">
        <v>1</v>
      </c>
      <c r="F22" s="754">
        <v>790.09999999999991</v>
      </c>
    </row>
    <row r="23" spans="1:6" ht="14.45" customHeight="1" x14ac:dyDescent="0.2">
      <c r="A23" s="777" t="s">
        <v>1447</v>
      </c>
      <c r="B23" s="753">
        <v>2465.8499999999995</v>
      </c>
      <c r="C23" s="767">
        <v>0.65602926504822079</v>
      </c>
      <c r="D23" s="753">
        <v>1292.9000000000001</v>
      </c>
      <c r="E23" s="767">
        <v>0.34397073495177927</v>
      </c>
      <c r="F23" s="754">
        <v>3758.7499999999995</v>
      </c>
    </row>
    <row r="24" spans="1:6" ht="14.45" customHeight="1" x14ac:dyDescent="0.2">
      <c r="A24" s="777" t="s">
        <v>1448</v>
      </c>
      <c r="B24" s="753"/>
      <c r="C24" s="767">
        <v>0</v>
      </c>
      <c r="D24" s="753">
        <v>110.45</v>
      </c>
      <c r="E24" s="767">
        <v>1</v>
      </c>
      <c r="F24" s="754">
        <v>110.45</v>
      </c>
    </row>
    <row r="25" spans="1:6" ht="14.45" customHeight="1" x14ac:dyDescent="0.2">
      <c r="A25" s="777" t="s">
        <v>1449</v>
      </c>
      <c r="B25" s="753"/>
      <c r="C25" s="767">
        <v>0</v>
      </c>
      <c r="D25" s="753">
        <v>27.93</v>
      </c>
      <c r="E25" s="767">
        <v>1</v>
      </c>
      <c r="F25" s="754">
        <v>27.93</v>
      </c>
    </row>
    <row r="26" spans="1:6" ht="14.45" customHeight="1" x14ac:dyDescent="0.2">
      <c r="A26" s="777" t="s">
        <v>1450</v>
      </c>
      <c r="B26" s="753">
        <v>279.41999999999996</v>
      </c>
      <c r="C26" s="767">
        <v>1</v>
      </c>
      <c r="D26" s="753"/>
      <c r="E26" s="767">
        <v>0</v>
      </c>
      <c r="F26" s="754">
        <v>279.41999999999996</v>
      </c>
    </row>
    <row r="27" spans="1:6" ht="14.45" customHeight="1" x14ac:dyDescent="0.2">
      <c r="A27" s="777" t="s">
        <v>1451</v>
      </c>
      <c r="B27" s="753"/>
      <c r="C27" s="767">
        <v>0</v>
      </c>
      <c r="D27" s="753">
        <v>68.930000000000007</v>
      </c>
      <c r="E27" s="767">
        <v>1</v>
      </c>
      <c r="F27" s="754">
        <v>68.930000000000007</v>
      </c>
    </row>
    <row r="28" spans="1:6" ht="14.45" customHeight="1" x14ac:dyDescent="0.2">
      <c r="A28" s="777" t="s">
        <v>1452</v>
      </c>
      <c r="B28" s="753"/>
      <c r="C28" s="767">
        <v>0</v>
      </c>
      <c r="D28" s="753">
        <v>50.52</v>
      </c>
      <c r="E28" s="767">
        <v>1</v>
      </c>
      <c r="F28" s="754">
        <v>50.52</v>
      </c>
    </row>
    <row r="29" spans="1:6" ht="14.45" customHeight="1" x14ac:dyDescent="0.2">
      <c r="A29" s="777" t="s">
        <v>1453</v>
      </c>
      <c r="B29" s="753"/>
      <c r="C29" s="767">
        <v>0</v>
      </c>
      <c r="D29" s="753">
        <v>130.57</v>
      </c>
      <c r="E29" s="767">
        <v>1</v>
      </c>
      <c r="F29" s="754">
        <v>130.57</v>
      </c>
    </row>
    <row r="30" spans="1:6" ht="14.45" customHeight="1" x14ac:dyDescent="0.2">
      <c r="A30" s="777" t="s">
        <v>1454</v>
      </c>
      <c r="B30" s="753"/>
      <c r="C30" s="767">
        <v>0</v>
      </c>
      <c r="D30" s="753">
        <v>1891.6699999999998</v>
      </c>
      <c r="E30" s="767">
        <v>1</v>
      </c>
      <c r="F30" s="754">
        <v>1891.6699999999998</v>
      </c>
    </row>
    <row r="31" spans="1:6" ht="14.45" customHeight="1" x14ac:dyDescent="0.2">
      <c r="A31" s="777" t="s">
        <v>1455</v>
      </c>
      <c r="B31" s="753"/>
      <c r="C31" s="767">
        <v>0</v>
      </c>
      <c r="D31" s="753">
        <v>113.06</v>
      </c>
      <c r="E31" s="767">
        <v>1</v>
      </c>
      <c r="F31" s="754">
        <v>113.06</v>
      </c>
    </row>
    <row r="32" spans="1:6" ht="14.45" customHeight="1" x14ac:dyDescent="0.2">
      <c r="A32" s="777" t="s">
        <v>1456</v>
      </c>
      <c r="B32" s="753"/>
      <c r="C32" s="767">
        <v>0</v>
      </c>
      <c r="D32" s="753">
        <v>84.139999999999986</v>
      </c>
      <c r="E32" s="767">
        <v>1</v>
      </c>
      <c r="F32" s="754">
        <v>84.139999999999986</v>
      </c>
    </row>
    <row r="33" spans="1:6" ht="14.45" customHeight="1" x14ac:dyDescent="0.2">
      <c r="A33" s="777" t="s">
        <v>1457</v>
      </c>
      <c r="B33" s="753"/>
      <c r="C33" s="767">
        <v>0</v>
      </c>
      <c r="D33" s="753">
        <v>667.48</v>
      </c>
      <c r="E33" s="767">
        <v>1</v>
      </c>
      <c r="F33" s="754">
        <v>667.48</v>
      </c>
    </row>
    <row r="34" spans="1:6" ht="14.45" customHeight="1" x14ac:dyDescent="0.2">
      <c r="A34" s="777" t="s">
        <v>1458</v>
      </c>
      <c r="B34" s="753"/>
      <c r="C34" s="767">
        <v>0</v>
      </c>
      <c r="D34" s="753">
        <v>18.29</v>
      </c>
      <c r="E34" s="767">
        <v>1</v>
      </c>
      <c r="F34" s="754">
        <v>18.29</v>
      </c>
    </row>
    <row r="35" spans="1:6" ht="14.45" customHeight="1" x14ac:dyDescent="0.2">
      <c r="A35" s="777" t="s">
        <v>1459</v>
      </c>
      <c r="B35" s="753">
        <v>193.11</v>
      </c>
      <c r="C35" s="767">
        <v>0.62013487475915219</v>
      </c>
      <c r="D35" s="753">
        <v>118.29000000000002</v>
      </c>
      <c r="E35" s="767">
        <v>0.37986512524084781</v>
      </c>
      <c r="F35" s="754">
        <v>311.40000000000003</v>
      </c>
    </row>
    <row r="36" spans="1:6" ht="14.45" customHeight="1" x14ac:dyDescent="0.2">
      <c r="A36" s="777" t="s">
        <v>1460</v>
      </c>
      <c r="B36" s="753"/>
      <c r="C36" s="767">
        <v>0</v>
      </c>
      <c r="D36" s="753">
        <v>260.02999999999992</v>
      </c>
      <c r="E36" s="767">
        <v>1</v>
      </c>
      <c r="F36" s="754">
        <v>260.02999999999992</v>
      </c>
    </row>
    <row r="37" spans="1:6" ht="14.45" customHeight="1" x14ac:dyDescent="0.2">
      <c r="A37" s="777" t="s">
        <v>1461</v>
      </c>
      <c r="B37" s="753"/>
      <c r="C37" s="767">
        <v>0</v>
      </c>
      <c r="D37" s="753">
        <v>397.43000000000006</v>
      </c>
      <c r="E37" s="767">
        <v>1</v>
      </c>
      <c r="F37" s="754">
        <v>397.43000000000006</v>
      </c>
    </row>
    <row r="38" spans="1:6" ht="14.45" customHeight="1" x14ac:dyDescent="0.2">
      <c r="A38" s="777" t="s">
        <v>1462</v>
      </c>
      <c r="B38" s="753"/>
      <c r="C38" s="767">
        <v>0</v>
      </c>
      <c r="D38" s="753">
        <v>137.97999999999999</v>
      </c>
      <c r="E38" s="767">
        <v>1</v>
      </c>
      <c r="F38" s="754">
        <v>137.97999999999999</v>
      </c>
    </row>
    <row r="39" spans="1:6" ht="14.45" customHeight="1" x14ac:dyDescent="0.2">
      <c r="A39" s="777" t="s">
        <v>1463</v>
      </c>
      <c r="B39" s="753"/>
      <c r="C39" s="767">
        <v>0</v>
      </c>
      <c r="D39" s="753">
        <v>74.449999999999989</v>
      </c>
      <c r="E39" s="767">
        <v>1</v>
      </c>
      <c r="F39" s="754">
        <v>74.449999999999989</v>
      </c>
    </row>
    <row r="40" spans="1:6" ht="14.45" customHeight="1" x14ac:dyDescent="0.2">
      <c r="A40" s="777" t="s">
        <v>1464</v>
      </c>
      <c r="B40" s="753"/>
      <c r="C40" s="767">
        <v>0</v>
      </c>
      <c r="D40" s="753">
        <v>33829.709999999992</v>
      </c>
      <c r="E40" s="767">
        <v>1</v>
      </c>
      <c r="F40" s="754">
        <v>33829.709999999992</v>
      </c>
    </row>
    <row r="41" spans="1:6" ht="14.45" customHeight="1" x14ac:dyDescent="0.2">
      <c r="A41" s="777" t="s">
        <v>1465</v>
      </c>
      <c r="B41" s="753">
        <v>13783.400000000001</v>
      </c>
      <c r="C41" s="767">
        <v>0.89692640965890724</v>
      </c>
      <c r="D41" s="753">
        <v>1583.9699999999998</v>
      </c>
      <c r="E41" s="767">
        <v>0.10307359034109283</v>
      </c>
      <c r="F41" s="754">
        <v>15367.37</v>
      </c>
    </row>
    <row r="42" spans="1:6" ht="14.45" customHeight="1" x14ac:dyDescent="0.2">
      <c r="A42" s="777" t="s">
        <v>1466</v>
      </c>
      <c r="B42" s="753"/>
      <c r="C42" s="767">
        <v>0</v>
      </c>
      <c r="D42" s="753">
        <v>614.23000000000047</v>
      </c>
      <c r="E42" s="767">
        <v>1</v>
      </c>
      <c r="F42" s="754">
        <v>614.23000000000047</v>
      </c>
    </row>
    <row r="43" spans="1:6" ht="14.45" customHeight="1" x14ac:dyDescent="0.2">
      <c r="A43" s="777" t="s">
        <v>1467</v>
      </c>
      <c r="B43" s="753">
        <v>9823.5</v>
      </c>
      <c r="C43" s="767">
        <v>1</v>
      </c>
      <c r="D43" s="753"/>
      <c r="E43" s="767">
        <v>0</v>
      </c>
      <c r="F43" s="754">
        <v>9823.5</v>
      </c>
    </row>
    <row r="44" spans="1:6" ht="14.45" customHeight="1" x14ac:dyDescent="0.2">
      <c r="A44" s="777" t="s">
        <v>1468</v>
      </c>
      <c r="B44" s="753"/>
      <c r="C44" s="767">
        <v>0</v>
      </c>
      <c r="D44" s="753">
        <v>21240.525000000001</v>
      </c>
      <c r="E44" s="767">
        <v>1</v>
      </c>
      <c r="F44" s="754">
        <v>21240.525000000001</v>
      </c>
    </row>
    <row r="45" spans="1:6" ht="14.45" customHeight="1" x14ac:dyDescent="0.2">
      <c r="A45" s="777" t="s">
        <v>1469</v>
      </c>
      <c r="B45" s="753"/>
      <c r="C45" s="767">
        <v>0</v>
      </c>
      <c r="D45" s="753">
        <v>16376.690000000004</v>
      </c>
      <c r="E45" s="767">
        <v>1</v>
      </c>
      <c r="F45" s="754">
        <v>16376.690000000004</v>
      </c>
    </row>
    <row r="46" spans="1:6" ht="14.45" customHeight="1" x14ac:dyDescent="0.2">
      <c r="A46" s="777" t="s">
        <v>1470</v>
      </c>
      <c r="B46" s="753"/>
      <c r="C46" s="767">
        <v>0</v>
      </c>
      <c r="D46" s="753">
        <v>7358.51</v>
      </c>
      <c r="E46" s="767">
        <v>1</v>
      </c>
      <c r="F46" s="754">
        <v>7358.51</v>
      </c>
    </row>
    <row r="47" spans="1:6" ht="14.45" customHeight="1" x14ac:dyDescent="0.2">
      <c r="A47" s="777" t="s">
        <v>1471</v>
      </c>
      <c r="B47" s="753"/>
      <c r="C47" s="767">
        <v>0</v>
      </c>
      <c r="D47" s="753">
        <v>2710.78</v>
      </c>
      <c r="E47" s="767">
        <v>1</v>
      </c>
      <c r="F47" s="754">
        <v>2710.78</v>
      </c>
    </row>
    <row r="48" spans="1:6" ht="14.45" customHeight="1" x14ac:dyDescent="0.2">
      <c r="A48" s="777" t="s">
        <v>1472</v>
      </c>
      <c r="B48" s="753"/>
      <c r="C48" s="767">
        <v>0</v>
      </c>
      <c r="D48" s="753">
        <v>8161.0143333333335</v>
      </c>
      <c r="E48" s="767">
        <v>1</v>
      </c>
      <c r="F48" s="754">
        <v>8161.0143333333335</v>
      </c>
    </row>
    <row r="49" spans="1:6" ht="14.45" customHeight="1" x14ac:dyDescent="0.2">
      <c r="A49" s="777" t="s">
        <v>1473</v>
      </c>
      <c r="B49" s="753"/>
      <c r="C49" s="767">
        <v>0</v>
      </c>
      <c r="D49" s="753">
        <v>1455.2460000000001</v>
      </c>
      <c r="E49" s="767">
        <v>1</v>
      </c>
      <c r="F49" s="754">
        <v>1455.2460000000001</v>
      </c>
    </row>
    <row r="50" spans="1:6" ht="14.45" customHeight="1" x14ac:dyDescent="0.2">
      <c r="A50" s="777" t="s">
        <v>1474</v>
      </c>
      <c r="B50" s="753"/>
      <c r="C50" s="767">
        <v>0</v>
      </c>
      <c r="D50" s="753">
        <v>7277.5759723222509</v>
      </c>
      <c r="E50" s="767">
        <v>1</v>
      </c>
      <c r="F50" s="754">
        <v>7277.5759723222509</v>
      </c>
    </row>
    <row r="51" spans="1:6" ht="14.45" customHeight="1" x14ac:dyDescent="0.2">
      <c r="A51" s="777" t="s">
        <v>1475</v>
      </c>
      <c r="B51" s="753"/>
      <c r="C51" s="767">
        <v>0</v>
      </c>
      <c r="D51" s="753">
        <v>16.200000000000003</v>
      </c>
      <c r="E51" s="767">
        <v>1</v>
      </c>
      <c r="F51" s="754">
        <v>16.200000000000003</v>
      </c>
    </row>
    <row r="52" spans="1:6" ht="14.45" customHeight="1" x14ac:dyDescent="0.2">
      <c r="A52" s="777" t="s">
        <v>1476</v>
      </c>
      <c r="B52" s="753"/>
      <c r="C52" s="767">
        <v>0</v>
      </c>
      <c r="D52" s="753">
        <v>30907.8</v>
      </c>
      <c r="E52" s="767">
        <v>1</v>
      </c>
      <c r="F52" s="754">
        <v>30907.8</v>
      </c>
    </row>
    <row r="53" spans="1:6" ht="14.45" customHeight="1" x14ac:dyDescent="0.2">
      <c r="A53" s="777" t="s">
        <v>1477</v>
      </c>
      <c r="B53" s="753"/>
      <c r="C53" s="767">
        <v>0</v>
      </c>
      <c r="D53" s="753">
        <v>911.76</v>
      </c>
      <c r="E53" s="767">
        <v>1</v>
      </c>
      <c r="F53" s="754">
        <v>911.76</v>
      </c>
    </row>
    <row r="54" spans="1:6" ht="14.45" customHeight="1" x14ac:dyDescent="0.2">
      <c r="A54" s="777" t="s">
        <v>1478</v>
      </c>
      <c r="B54" s="753">
        <v>7022.3999999999987</v>
      </c>
      <c r="C54" s="767">
        <v>0.24726830216423148</v>
      </c>
      <c r="D54" s="753">
        <v>21377.519999999993</v>
      </c>
      <c r="E54" s="767">
        <v>0.75273169783576854</v>
      </c>
      <c r="F54" s="754">
        <v>28399.919999999991</v>
      </c>
    </row>
    <row r="55" spans="1:6" ht="14.45" customHeight="1" x14ac:dyDescent="0.2">
      <c r="A55" s="777" t="s">
        <v>1479</v>
      </c>
      <c r="B55" s="753"/>
      <c r="C55" s="767">
        <v>0</v>
      </c>
      <c r="D55" s="753">
        <v>4961</v>
      </c>
      <c r="E55" s="767">
        <v>1</v>
      </c>
      <c r="F55" s="754">
        <v>4961</v>
      </c>
    </row>
    <row r="56" spans="1:6" ht="14.45" customHeight="1" x14ac:dyDescent="0.2">
      <c r="A56" s="777" t="s">
        <v>1480</v>
      </c>
      <c r="B56" s="753"/>
      <c r="C56" s="767">
        <v>0</v>
      </c>
      <c r="D56" s="753">
        <v>17680.23</v>
      </c>
      <c r="E56" s="767">
        <v>1</v>
      </c>
      <c r="F56" s="754">
        <v>17680.23</v>
      </c>
    </row>
    <row r="57" spans="1:6" ht="14.45" customHeight="1" x14ac:dyDescent="0.2">
      <c r="A57" s="777" t="s">
        <v>1481</v>
      </c>
      <c r="B57" s="753"/>
      <c r="C57" s="767">
        <v>0</v>
      </c>
      <c r="D57" s="753">
        <v>1045.2200000000003</v>
      </c>
      <c r="E57" s="767">
        <v>1</v>
      </c>
      <c r="F57" s="754">
        <v>1045.2200000000003</v>
      </c>
    </row>
    <row r="58" spans="1:6" ht="14.45" customHeight="1" x14ac:dyDescent="0.2">
      <c r="A58" s="777" t="s">
        <v>1482</v>
      </c>
      <c r="B58" s="753"/>
      <c r="C58" s="767">
        <v>0</v>
      </c>
      <c r="D58" s="753">
        <v>1447.42</v>
      </c>
      <c r="E58" s="767">
        <v>1</v>
      </c>
      <c r="F58" s="754">
        <v>1447.42</v>
      </c>
    </row>
    <row r="59" spans="1:6" ht="14.45" customHeight="1" x14ac:dyDescent="0.2">
      <c r="A59" s="777" t="s">
        <v>1483</v>
      </c>
      <c r="B59" s="753">
        <v>237.15</v>
      </c>
      <c r="C59" s="767">
        <v>1</v>
      </c>
      <c r="D59" s="753"/>
      <c r="E59" s="767">
        <v>0</v>
      </c>
      <c r="F59" s="754">
        <v>237.15</v>
      </c>
    </row>
    <row r="60" spans="1:6" ht="14.45" customHeight="1" x14ac:dyDescent="0.2">
      <c r="A60" s="777" t="s">
        <v>1484</v>
      </c>
      <c r="B60" s="753"/>
      <c r="C60" s="767">
        <v>0</v>
      </c>
      <c r="D60" s="753">
        <v>47.19</v>
      </c>
      <c r="E60" s="767">
        <v>1</v>
      </c>
      <c r="F60" s="754">
        <v>47.19</v>
      </c>
    </row>
    <row r="61" spans="1:6" ht="14.45" customHeight="1" x14ac:dyDescent="0.2">
      <c r="A61" s="777" t="s">
        <v>1485</v>
      </c>
      <c r="B61" s="753"/>
      <c r="C61" s="767">
        <v>0</v>
      </c>
      <c r="D61" s="753">
        <v>496.49</v>
      </c>
      <c r="E61" s="767">
        <v>1</v>
      </c>
      <c r="F61" s="754">
        <v>496.49</v>
      </c>
    </row>
    <row r="62" spans="1:6" ht="14.45" customHeight="1" x14ac:dyDescent="0.2">
      <c r="A62" s="777" t="s">
        <v>1486</v>
      </c>
      <c r="B62" s="753"/>
      <c r="C62" s="767">
        <v>0</v>
      </c>
      <c r="D62" s="753">
        <v>10015.14</v>
      </c>
      <c r="E62" s="767">
        <v>1</v>
      </c>
      <c r="F62" s="754">
        <v>10015.14</v>
      </c>
    </row>
    <row r="63" spans="1:6" ht="14.45" customHeight="1" x14ac:dyDescent="0.2">
      <c r="A63" s="777" t="s">
        <v>1487</v>
      </c>
      <c r="B63" s="753">
        <v>595.79</v>
      </c>
      <c r="C63" s="767">
        <v>0.76795864966937777</v>
      </c>
      <c r="D63" s="753">
        <v>180.01999999999998</v>
      </c>
      <c r="E63" s="767">
        <v>0.23204135033062218</v>
      </c>
      <c r="F63" s="754">
        <v>775.81</v>
      </c>
    </row>
    <row r="64" spans="1:6" ht="14.45" customHeight="1" x14ac:dyDescent="0.2">
      <c r="A64" s="777" t="s">
        <v>1488</v>
      </c>
      <c r="B64" s="753">
        <v>72868.02</v>
      </c>
      <c r="C64" s="767">
        <v>1</v>
      </c>
      <c r="D64" s="753"/>
      <c r="E64" s="767">
        <v>0</v>
      </c>
      <c r="F64" s="754">
        <v>72868.02</v>
      </c>
    </row>
    <row r="65" spans="1:6" ht="14.45" customHeight="1" x14ac:dyDescent="0.2">
      <c r="A65" s="777" t="s">
        <v>1489</v>
      </c>
      <c r="B65" s="753"/>
      <c r="C65" s="767">
        <v>0</v>
      </c>
      <c r="D65" s="753">
        <v>91.450000000000017</v>
      </c>
      <c r="E65" s="767">
        <v>1</v>
      </c>
      <c r="F65" s="754">
        <v>91.450000000000017</v>
      </c>
    </row>
    <row r="66" spans="1:6" ht="14.45" customHeight="1" x14ac:dyDescent="0.2">
      <c r="A66" s="777" t="s">
        <v>1490</v>
      </c>
      <c r="B66" s="753">
        <v>74.040000000000006</v>
      </c>
      <c r="C66" s="767">
        <v>1</v>
      </c>
      <c r="D66" s="753"/>
      <c r="E66" s="767">
        <v>0</v>
      </c>
      <c r="F66" s="754">
        <v>74.040000000000006</v>
      </c>
    </row>
    <row r="67" spans="1:6" ht="14.45" customHeight="1" x14ac:dyDescent="0.2">
      <c r="A67" s="777" t="s">
        <v>1491</v>
      </c>
      <c r="B67" s="753"/>
      <c r="C67" s="767">
        <v>0</v>
      </c>
      <c r="D67" s="753">
        <v>492.79999999999995</v>
      </c>
      <c r="E67" s="767">
        <v>1</v>
      </c>
      <c r="F67" s="754">
        <v>492.79999999999995</v>
      </c>
    </row>
    <row r="68" spans="1:6" ht="14.45" customHeight="1" x14ac:dyDescent="0.2">
      <c r="A68" s="777" t="s">
        <v>1492</v>
      </c>
      <c r="B68" s="753"/>
      <c r="C68" s="767">
        <v>0</v>
      </c>
      <c r="D68" s="753">
        <v>69.780000000000015</v>
      </c>
      <c r="E68" s="767">
        <v>1</v>
      </c>
      <c r="F68" s="754">
        <v>69.780000000000015</v>
      </c>
    </row>
    <row r="69" spans="1:6" ht="14.45" customHeight="1" x14ac:dyDescent="0.2">
      <c r="A69" s="777" t="s">
        <v>1493</v>
      </c>
      <c r="B69" s="753"/>
      <c r="C69" s="767">
        <v>0</v>
      </c>
      <c r="D69" s="753">
        <v>105.05999999999996</v>
      </c>
      <c r="E69" s="767">
        <v>1</v>
      </c>
      <c r="F69" s="754">
        <v>105.05999999999996</v>
      </c>
    </row>
    <row r="70" spans="1:6" ht="14.45" customHeight="1" x14ac:dyDescent="0.2">
      <c r="A70" s="777" t="s">
        <v>1494</v>
      </c>
      <c r="B70" s="753"/>
      <c r="C70" s="767">
        <v>0</v>
      </c>
      <c r="D70" s="753">
        <v>1316.74</v>
      </c>
      <c r="E70" s="767">
        <v>1</v>
      </c>
      <c r="F70" s="754">
        <v>1316.74</v>
      </c>
    </row>
    <row r="71" spans="1:6" ht="14.45" customHeight="1" x14ac:dyDescent="0.2">
      <c r="A71" s="777" t="s">
        <v>1495</v>
      </c>
      <c r="B71" s="753">
        <v>453.66</v>
      </c>
      <c r="C71" s="767">
        <v>1</v>
      </c>
      <c r="D71" s="753"/>
      <c r="E71" s="767">
        <v>0</v>
      </c>
      <c r="F71" s="754">
        <v>453.66</v>
      </c>
    </row>
    <row r="72" spans="1:6" ht="14.45" customHeight="1" x14ac:dyDescent="0.2">
      <c r="A72" s="777" t="s">
        <v>1496</v>
      </c>
      <c r="B72" s="753"/>
      <c r="C72" s="767">
        <v>0</v>
      </c>
      <c r="D72" s="753">
        <v>1539.3599999999997</v>
      </c>
      <c r="E72" s="767">
        <v>1</v>
      </c>
      <c r="F72" s="754">
        <v>1539.3599999999997</v>
      </c>
    </row>
    <row r="73" spans="1:6" ht="14.45" customHeight="1" x14ac:dyDescent="0.2">
      <c r="A73" s="777" t="s">
        <v>1497</v>
      </c>
      <c r="B73" s="753">
        <v>157.43</v>
      </c>
      <c r="C73" s="767">
        <v>5.442771896586298E-2</v>
      </c>
      <c r="D73" s="753">
        <v>2735.0299999999997</v>
      </c>
      <c r="E73" s="767">
        <v>0.94557228103413704</v>
      </c>
      <c r="F73" s="754">
        <v>2892.4599999999996</v>
      </c>
    </row>
    <row r="74" spans="1:6" ht="14.45" customHeight="1" x14ac:dyDescent="0.2">
      <c r="A74" s="777" t="s">
        <v>1498</v>
      </c>
      <c r="B74" s="753">
        <v>7031.1</v>
      </c>
      <c r="C74" s="767">
        <v>1</v>
      </c>
      <c r="D74" s="753"/>
      <c r="E74" s="767">
        <v>0</v>
      </c>
      <c r="F74" s="754">
        <v>7031.1</v>
      </c>
    </row>
    <row r="75" spans="1:6" ht="14.45" customHeight="1" x14ac:dyDescent="0.2">
      <c r="A75" s="777" t="s">
        <v>1499</v>
      </c>
      <c r="B75" s="753"/>
      <c r="C75" s="767">
        <v>0</v>
      </c>
      <c r="D75" s="753">
        <v>1213.0999999999999</v>
      </c>
      <c r="E75" s="767">
        <v>1</v>
      </c>
      <c r="F75" s="754">
        <v>1213.0999999999999</v>
      </c>
    </row>
    <row r="76" spans="1:6" ht="14.45" customHeight="1" x14ac:dyDescent="0.2">
      <c r="A76" s="777" t="s">
        <v>1500</v>
      </c>
      <c r="B76" s="753"/>
      <c r="C76" s="767">
        <v>0</v>
      </c>
      <c r="D76" s="753">
        <v>95926.399999999994</v>
      </c>
      <c r="E76" s="767">
        <v>1</v>
      </c>
      <c r="F76" s="754">
        <v>95926.399999999994</v>
      </c>
    </row>
    <row r="77" spans="1:6" ht="14.45" customHeight="1" x14ac:dyDescent="0.2">
      <c r="A77" s="777" t="s">
        <v>1501</v>
      </c>
      <c r="B77" s="753"/>
      <c r="C77" s="767">
        <v>0</v>
      </c>
      <c r="D77" s="753">
        <v>4150.2000000000007</v>
      </c>
      <c r="E77" s="767">
        <v>1</v>
      </c>
      <c r="F77" s="754">
        <v>4150.2000000000007</v>
      </c>
    </row>
    <row r="78" spans="1:6" ht="14.45" customHeight="1" x14ac:dyDescent="0.2">
      <c r="A78" s="777" t="s">
        <v>1502</v>
      </c>
      <c r="B78" s="753"/>
      <c r="C78" s="767">
        <v>0</v>
      </c>
      <c r="D78" s="753">
        <v>6893.7000000000007</v>
      </c>
      <c r="E78" s="767">
        <v>1</v>
      </c>
      <c r="F78" s="754">
        <v>6893.7000000000007</v>
      </c>
    </row>
    <row r="79" spans="1:6" ht="14.45" customHeight="1" x14ac:dyDescent="0.2">
      <c r="A79" s="777" t="s">
        <v>1503</v>
      </c>
      <c r="B79" s="753"/>
      <c r="C79" s="767">
        <v>0</v>
      </c>
      <c r="D79" s="753">
        <v>333.88000000000005</v>
      </c>
      <c r="E79" s="767">
        <v>1</v>
      </c>
      <c r="F79" s="754">
        <v>333.88000000000005</v>
      </c>
    </row>
    <row r="80" spans="1:6" ht="14.45" customHeight="1" thickBot="1" x14ac:dyDescent="0.25">
      <c r="A80" s="778" t="s">
        <v>1504</v>
      </c>
      <c r="B80" s="769"/>
      <c r="C80" s="770">
        <v>0</v>
      </c>
      <c r="D80" s="769">
        <v>163.68</v>
      </c>
      <c r="E80" s="770">
        <v>1</v>
      </c>
      <c r="F80" s="771">
        <v>163.68</v>
      </c>
    </row>
    <row r="81" spans="1:6" ht="14.45" customHeight="1" thickBot="1" x14ac:dyDescent="0.25">
      <c r="A81" s="772" t="s">
        <v>3</v>
      </c>
      <c r="B81" s="773">
        <v>115309.17</v>
      </c>
      <c r="C81" s="774">
        <v>0.19852389464435488</v>
      </c>
      <c r="D81" s="773">
        <v>465523.53130565566</v>
      </c>
      <c r="E81" s="774">
        <v>0.8014761053556454</v>
      </c>
      <c r="F81" s="775">
        <v>580832.70130565553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270A4DA8-9568-419C-9547-FE22A8F8BAB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1849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973</v>
      </c>
      <c r="G3" s="47">
        <f>SUBTOTAL(9,G6:G1048576)</f>
        <v>115309.17</v>
      </c>
      <c r="H3" s="48">
        <f>IF(M3=0,0,G3/M3)</f>
        <v>0.19852389464435483</v>
      </c>
      <c r="I3" s="47">
        <f>SUBTOTAL(9,I6:I1048576)</f>
        <v>2964.1</v>
      </c>
      <c r="J3" s="47">
        <f>SUBTOTAL(9,J6:J1048576)</f>
        <v>465523.53130565572</v>
      </c>
      <c r="K3" s="48">
        <f>IF(M3=0,0,J3/M3)</f>
        <v>0.80147610535564529</v>
      </c>
      <c r="L3" s="47">
        <f>SUBTOTAL(9,L6:L1048576)</f>
        <v>3937.1</v>
      </c>
      <c r="M3" s="49">
        <f>SUBTOTAL(9,M6:M1048576)</f>
        <v>580832.70130565565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587</v>
      </c>
      <c r="B6" s="742" t="s">
        <v>1505</v>
      </c>
      <c r="C6" s="742" t="s">
        <v>1506</v>
      </c>
      <c r="D6" s="742" t="s">
        <v>651</v>
      </c>
      <c r="E6" s="742" t="s">
        <v>1507</v>
      </c>
      <c r="F6" s="746"/>
      <c r="G6" s="746"/>
      <c r="H6" s="766">
        <v>0</v>
      </c>
      <c r="I6" s="746">
        <v>10</v>
      </c>
      <c r="J6" s="746">
        <v>165.77999999999997</v>
      </c>
      <c r="K6" s="766">
        <v>1</v>
      </c>
      <c r="L6" s="746">
        <v>10</v>
      </c>
      <c r="M6" s="747">
        <v>165.77999999999997</v>
      </c>
    </row>
    <row r="7" spans="1:13" ht="14.45" customHeight="1" x14ac:dyDescent="0.2">
      <c r="A7" s="748" t="s">
        <v>587</v>
      </c>
      <c r="B7" s="749" t="s">
        <v>1505</v>
      </c>
      <c r="C7" s="749" t="s">
        <v>1508</v>
      </c>
      <c r="D7" s="749" t="s">
        <v>1509</v>
      </c>
      <c r="E7" s="749" t="s">
        <v>1510</v>
      </c>
      <c r="F7" s="753"/>
      <c r="G7" s="753"/>
      <c r="H7" s="767">
        <v>0</v>
      </c>
      <c r="I7" s="753">
        <v>13</v>
      </c>
      <c r="J7" s="753">
        <v>558.16999999999996</v>
      </c>
      <c r="K7" s="767">
        <v>1</v>
      </c>
      <c r="L7" s="753">
        <v>13</v>
      </c>
      <c r="M7" s="754">
        <v>558.16999999999996</v>
      </c>
    </row>
    <row r="8" spans="1:13" ht="14.45" customHeight="1" x14ac:dyDescent="0.2">
      <c r="A8" s="748" t="s">
        <v>587</v>
      </c>
      <c r="B8" s="749" t="s">
        <v>1511</v>
      </c>
      <c r="C8" s="749" t="s">
        <v>1512</v>
      </c>
      <c r="D8" s="749" t="s">
        <v>813</v>
      </c>
      <c r="E8" s="749" t="s">
        <v>1513</v>
      </c>
      <c r="F8" s="753"/>
      <c r="G8" s="753"/>
      <c r="H8" s="767">
        <v>0</v>
      </c>
      <c r="I8" s="753">
        <v>1</v>
      </c>
      <c r="J8" s="753">
        <v>114.15</v>
      </c>
      <c r="K8" s="767">
        <v>1</v>
      </c>
      <c r="L8" s="753">
        <v>1</v>
      </c>
      <c r="M8" s="754">
        <v>114.15</v>
      </c>
    </row>
    <row r="9" spans="1:13" ht="14.45" customHeight="1" x14ac:dyDescent="0.2">
      <c r="A9" s="748" t="s">
        <v>587</v>
      </c>
      <c r="B9" s="749" t="s">
        <v>1514</v>
      </c>
      <c r="C9" s="749" t="s">
        <v>1515</v>
      </c>
      <c r="D9" s="749" t="s">
        <v>709</v>
      </c>
      <c r="E9" s="749" t="s">
        <v>1516</v>
      </c>
      <c r="F9" s="753"/>
      <c r="G9" s="753"/>
      <c r="H9" s="767">
        <v>0</v>
      </c>
      <c r="I9" s="753">
        <v>16</v>
      </c>
      <c r="J9" s="753">
        <v>52800</v>
      </c>
      <c r="K9" s="767">
        <v>1</v>
      </c>
      <c r="L9" s="753">
        <v>16</v>
      </c>
      <c r="M9" s="754">
        <v>52800</v>
      </c>
    </row>
    <row r="10" spans="1:13" ht="14.45" customHeight="1" x14ac:dyDescent="0.2">
      <c r="A10" s="748" t="s">
        <v>587</v>
      </c>
      <c r="B10" s="749" t="s">
        <v>1514</v>
      </c>
      <c r="C10" s="749" t="s">
        <v>1517</v>
      </c>
      <c r="D10" s="749" t="s">
        <v>711</v>
      </c>
      <c r="E10" s="749" t="s">
        <v>1518</v>
      </c>
      <c r="F10" s="753"/>
      <c r="G10" s="753"/>
      <c r="H10" s="767">
        <v>0</v>
      </c>
      <c r="I10" s="753">
        <v>2</v>
      </c>
      <c r="J10" s="753">
        <v>406.8</v>
      </c>
      <c r="K10" s="767">
        <v>1</v>
      </c>
      <c r="L10" s="753">
        <v>2</v>
      </c>
      <c r="M10" s="754">
        <v>406.8</v>
      </c>
    </row>
    <row r="11" spans="1:13" ht="14.45" customHeight="1" x14ac:dyDescent="0.2">
      <c r="A11" s="748" t="s">
        <v>587</v>
      </c>
      <c r="B11" s="749" t="s">
        <v>1519</v>
      </c>
      <c r="C11" s="749" t="s">
        <v>1520</v>
      </c>
      <c r="D11" s="749" t="s">
        <v>1521</v>
      </c>
      <c r="E11" s="749" t="s">
        <v>636</v>
      </c>
      <c r="F11" s="753">
        <v>1</v>
      </c>
      <c r="G11" s="753">
        <v>26.149999999999995</v>
      </c>
      <c r="H11" s="767">
        <v>1</v>
      </c>
      <c r="I11" s="753"/>
      <c r="J11" s="753"/>
      <c r="K11" s="767">
        <v>0</v>
      </c>
      <c r="L11" s="753">
        <v>1</v>
      </c>
      <c r="M11" s="754">
        <v>26.149999999999995</v>
      </c>
    </row>
    <row r="12" spans="1:13" ht="14.45" customHeight="1" x14ac:dyDescent="0.2">
      <c r="A12" s="748" t="s">
        <v>587</v>
      </c>
      <c r="B12" s="749" t="s">
        <v>1522</v>
      </c>
      <c r="C12" s="749" t="s">
        <v>1523</v>
      </c>
      <c r="D12" s="749" t="s">
        <v>811</v>
      </c>
      <c r="E12" s="749" t="s">
        <v>646</v>
      </c>
      <c r="F12" s="753"/>
      <c r="G12" s="753"/>
      <c r="H12" s="767">
        <v>0</v>
      </c>
      <c r="I12" s="753">
        <v>1</v>
      </c>
      <c r="J12" s="753">
        <v>162.79</v>
      </c>
      <c r="K12" s="767">
        <v>1</v>
      </c>
      <c r="L12" s="753">
        <v>1</v>
      </c>
      <c r="M12" s="754">
        <v>162.79</v>
      </c>
    </row>
    <row r="13" spans="1:13" ht="14.45" customHeight="1" x14ac:dyDescent="0.2">
      <c r="A13" s="748" t="s">
        <v>587</v>
      </c>
      <c r="B13" s="749" t="s">
        <v>1524</v>
      </c>
      <c r="C13" s="749" t="s">
        <v>1525</v>
      </c>
      <c r="D13" s="749" t="s">
        <v>1526</v>
      </c>
      <c r="E13" s="749" t="s">
        <v>1527</v>
      </c>
      <c r="F13" s="753"/>
      <c r="G13" s="753"/>
      <c r="H13" s="767">
        <v>0</v>
      </c>
      <c r="I13" s="753">
        <v>1</v>
      </c>
      <c r="J13" s="753">
        <v>30.180000000000007</v>
      </c>
      <c r="K13" s="767">
        <v>1</v>
      </c>
      <c r="L13" s="753">
        <v>1</v>
      </c>
      <c r="M13" s="754">
        <v>30.180000000000007</v>
      </c>
    </row>
    <row r="14" spans="1:13" ht="14.45" customHeight="1" x14ac:dyDescent="0.2">
      <c r="A14" s="748" t="s">
        <v>587</v>
      </c>
      <c r="B14" s="749" t="s">
        <v>1528</v>
      </c>
      <c r="C14" s="749" t="s">
        <v>1529</v>
      </c>
      <c r="D14" s="749" t="s">
        <v>1530</v>
      </c>
      <c r="E14" s="749" t="s">
        <v>1531</v>
      </c>
      <c r="F14" s="753"/>
      <c r="G14" s="753"/>
      <c r="H14" s="767">
        <v>0</v>
      </c>
      <c r="I14" s="753">
        <v>1</v>
      </c>
      <c r="J14" s="753">
        <v>260.02999999999992</v>
      </c>
      <c r="K14" s="767">
        <v>1</v>
      </c>
      <c r="L14" s="753">
        <v>1</v>
      </c>
      <c r="M14" s="754">
        <v>260.02999999999992</v>
      </c>
    </row>
    <row r="15" spans="1:13" ht="14.45" customHeight="1" x14ac:dyDescent="0.2">
      <c r="A15" s="748" t="s">
        <v>587</v>
      </c>
      <c r="B15" s="749" t="s">
        <v>1532</v>
      </c>
      <c r="C15" s="749" t="s">
        <v>1533</v>
      </c>
      <c r="D15" s="749" t="s">
        <v>1534</v>
      </c>
      <c r="E15" s="749" t="s">
        <v>1535</v>
      </c>
      <c r="F15" s="753"/>
      <c r="G15" s="753"/>
      <c r="H15" s="767">
        <v>0</v>
      </c>
      <c r="I15" s="753">
        <v>1</v>
      </c>
      <c r="J15" s="753">
        <v>69.370000000000033</v>
      </c>
      <c r="K15" s="767">
        <v>1</v>
      </c>
      <c r="L15" s="753">
        <v>1</v>
      </c>
      <c r="M15" s="754">
        <v>69.370000000000033</v>
      </c>
    </row>
    <row r="16" spans="1:13" ht="14.45" customHeight="1" x14ac:dyDescent="0.2">
      <c r="A16" s="748" t="s">
        <v>587</v>
      </c>
      <c r="B16" s="749" t="s">
        <v>1536</v>
      </c>
      <c r="C16" s="749" t="s">
        <v>1537</v>
      </c>
      <c r="D16" s="749" t="s">
        <v>759</v>
      </c>
      <c r="E16" s="749" t="s">
        <v>760</v>
      </c>
      <c r="F16" s="753"/>
      <c r="G16" s="753"/>
      <c r="H16" s="767">
        <v>0</v>
      </c>
      <c r="I16" s="753">
        <v>1</v>
      </c>
      <c r="J16" s="753">
        <v>137.97999999999999</v>
      </c>
      <c r="K16" s="767">
        <v>1</v>
      </c>
      <c r="L16" s="753">
        <v>1</v>
      </c>
      <c r="M16" s="754">
        <v>137.97999999999999</v>
      </c>
    </row>
    <row r="17" spans="1:13" ht="14.45" customHeight="1" x14ac:dyDescent="0.2">
      <c r="A17" s="748" t="s">
        <v>587</v>
      </c>
      <c r="B17" s="749" t="s">
        <v>1538</v>
      </c>
      <c r="C17" s="749" t="s">
        <v>1539</v>
      </c>
      <c r="D17" s="749" t="s">
        <v>657</v>
      </c>
      <c r="E17" s="749" t="s">
        <v>1540</v>
      </c>
      <c r="F17" s="753"/>
      <c r="G17" s="753"/>
      <c r="H17" s="767">
        <v>0</v>
      </c>
      <c r="I17" s="753">
        <v>16</v>
      </c>
      <c r="J17" s="753">
        <v>455.93</v>
      </c>
      <c r="K17" s="767">
        <v>1</v>
      </c>
      <c r="L17" s="753">
        <v>16</v>
      </c>
      <c r="M17" s="754">
        <v>455.93</v>
      </c>
    </row>
    <row r="18" spans="1:13" ht="14.45" customHeight="1" x14ac:dyDescent="0.2">
      <c r="A18" s="748" t="s">
        <v>587</v>
      </c>
      <c r="B18" s="749" t="s">
        <v>1538</v>
      </c>
      <c r="C18" s="749" t="s">
        <v>1541</v>
      </c>
      <c r="D18" s="749" t="s">
        <v>820</v>
      </c>
      <c r="E18" s="749" t="s">
        <v>1542</v>
      </c>
      <c r="F18" s="753"/>
      <c r="G18" s="753"/>
      <c r="H18" s="767">
        <v>0</v>
      </c>
      <c r="I18" s="753">
        <v>8</v>
      </c>
      <c r="J18" s="753">
        <v>519.44000000000005</v>
      </c>
      <c r="K18" s="767">
        <v>1</v>
      </c>
      <c r="L18" s="753">
        <v>8</v>
      </c>
      <c r="M18" s="754">
        <v>519.44000000000005</v>
      </c>
    </row>
    <row r="19" spans="1:13" ht="14.45" customHeight="1" x14ac:dyDescent="0.2">
      <c r="A19" s="748" t="s">
        <v>587</v>
      </c>
      <c r="B19" s="749" t="s">
        <v>1543</v>
      </c>
      <c r="C19" s="749" t="s">
        <v>1544</v>
      </c>
      <c r="D19" s="749" t="s">
        <v>1545</v>
      </c>
      <c r="E19" s="749" t="s">
        <v>1546</v>
      </c>
      <c r="F19" s="753">
        <v>100</v>
      </c>
      <c r="G19" s="753">
        <v>3627.5</v>
      </c>
      <c r="H19" s="767">
        <v>1</v>
      </c>
      <c r="I19" s="753"/>
      <c r="J19" s="753"/>
      <c r="K19" s="767">
        <v>0</v>
      </c>
      <c r="L19" s="753">
        <v>100</v>
      </c>
      <c r="M19" s="754">
        <v>3627.5</v>
      </c>
    </row>
    <row r="20" spans="1:13" ht="14.45" customHeight="1" x14ac:dyDescent="0.2">
      <c r="A20" s="748" t="s">
        <v>587</v>
      </c>
      <c r="B20" s="749" t="s">
        <v>1543</v>
      </c>
      <c r="C20" s="749" t="s">
        <v>1547</v>
      </c>
      <c r="D20" s="749" t="s">
        <v>1548</v>
      </c>
      <c r="E20" s="749" t="s">
        <v>1549</v>
      </c>
      <c r="F20" s="753"/>
      <c r="G20" s="753"/>
      <c r="H20" s="767">
        <v>0</v>
      </c>
      <c r="I20" s="753">
        <v>1</v>
      </c>
      <c r="J20" s="753">
        <v>314.27</v>
      </c>
      <c r="K20" s="767">
        <v>1</v>
      </c>
      <c r="L20" s="753">
        <v>1</v>
      </c>
      <c r="M20" s="754">
        <v>314.27</v>
      </c>
    </row>
    <row r="21" spans="1:13" ht="14.45" customHeight="1" x14ac:dyDescent="0.2">
      <c r="A21" s="748" t="s">
        <v>587</v>
      </c>
      <c r="B21" s="749" t="s">
        <v>1550</v>
      </c>
      <c r="C21" s="749" t="s">
        <v>1551</v>
      </c>
      <c r="D21" s="749" t="s">
        <v>1552</v>
      </c>
      <c r="E21" s="749" t="s">
        <v>1553</v>
      </c>
      <c r="F21" s="753"/>
      <c r="G21" s="753"/>
      <c r="H21" s="767">
        <v>0</v>
      </c>
      <c r="I21" s="753">
        <v>0.20000000000000018</v>
      </c>
      <c r="J21" s="753">
        <v>614.23000000000047</v>
      </c>
      <c r="K21" s="767">
        <v>1</v>
      </c>
      <c r="L21" s="753">
        <v>0.20000000000000018</v>
      </c>
      <c r="M21" s="754">
        <v>614.23000000000047</v>
      </c>
    </row>
    <row r="22" spans="1:13" ht="14.45" customHeight="1" x14ac:dyDescent="0.2">
      <c r="A22" s="748" t="s">
        <v>587</v>
      </c>
      <c r="B22" s="749" t="s">
        <v>1554</v>
      </c>
      <c r="C22" s="749" t="s">
        <v>1555</v>
      </c>
      <c r="D22" s="749" t="s">
        <v>1067</v>
      </c>
      <c r="E22" s="749" t="s">
        <v>1556</v>
      </c>
      <c r="F22" s="753"/>
      <c r="G22" s="753"/>
      <c r="H22" s="767">
        <v>0</v>
      </c>
      <c r="I22" s="753">
        <v>5</v>
      </c>
      <c r="J22" s="753">
        <v>572.12999999999988</v>
      </c>
      <c r="K22" s="767">
        <v>1</v>
      </c>
      <c r="L22" s="753">
        <v>5</v>
      </c>
      <c r="M22" s="754">
        <v>572.12999999999988</v>
      </c>
    </row>
    <row r="23" spans="1:13" ht="14.45" customHeight="1" x14ac:dyDescent="0.2">
      <c r="A23" s="748" t="s">
        <v>587</v>
      </c>
      <c r="B23" s="749" t="s">
        <v>1557</v>
      </c>
      <c r="C23" s="749" t="s">
        <v>1558</v>
      </c>
      <c r="D23" s="749" t="s">
        <v>1559</v>
      </c>
      <c r="E23" s="749" t="s">
        <v>1560</v>
      </c>
      <c r="F23" s="753">
        <v>70</v>
      </c>
      <c r="G23" s="753">
        <v>2203.0999999999995</v>
      </c>
      <c r="H23" s="767">
        <v>1</v>
      </c>
      <c r="I23" s="753"/>
      <c r="J23" s="753"/>
      <c r="K23" s="767">
        <v>0</v>
      </c>
      <c r="L23" s="753">
        <v>70</v>
      </c>
      <c r="M23" s="754">
        <v>2203.0999999999995</v>
      </c>
    </row>
    <row r="24" spans="1:13" ht="14.45" customHeight="1" x14ac:dyDescent="0.2">
      <c r="A24" s="748" t="s">
        <v>587</v>
      </c>
      <c r="B24" s="749" t="s">
        <v>1561</v>
      </c>
      <c r="C24" s="749" t="s">
        <v>1562</v>
      </c>
      <c r="D24" s="749" t="s">
        <v>1563</v>
      </c>
      <c r="E24" s="749" t="s">
        <v>1564</v>
      </c>
      <c r="F24" s="753"/>
      <c r="G24" s="753"/>
      <c r="H24" s="767">
        <v>0</v>
      </c>
      <c r="I24" s="753">
        <v>5</v>
      </c>
      <c r="J24" s="753">
        <v>770</v>
      </c>
      <c r="K24" s="767">
        <v>1</v>
      </c>
      <c r="L24" s="753">
        <v>5</v>
      </c>
      <c r="M24" s="754">
        <v>770</v>
      </c>
    </row>
    <row r="25" spans="1:13" ht="14.45" customHeight="1" x14ac:dyDescent="0.2">
      <c r="A25" s="748" t="s">
        <v>587</v>
      </c>
      <c r="B25" s="749" t="s">
        <v>1561</v>
      </c>
      <c r="C25" s="749" t="s">
        <v>1565</v>
      </c>
      <c r="D25" s="749" t="s">
        <v>1563</v>
      </c>
      <c r="E25" s="749" t="s">
        <v>1566</v>
      </c>
      <c r="F25" s="753"/>
      <c r="G25" s="753"/>
      <c r="H25" s="767">
        <v>0</v>
      </c>
      <c r="I25" s="753">
        <v>7.3000000000000007</v>
      </c>
      <c r="J25" s="753">
        <v>1922.03</v>
      </c>
      <c r="K25" s="767">
        <v>1</v>
      </c>
      <c r="L25" s="753">
        <v>7.3000000000000007</v>
      </c>
      <c r="M25" s="754">
        <v>1922.03</v>
      </c>
    </row>
    <row r="26" spans="1:13" ht="14.45" customHeight="1" x14ac:dyDescent="0.2">
      <c r="A26" s="748" t="s">
        <v>587</v>
      </c>
      <c r="B26" s="749" t="s">
        <v>1567</v>
      </c>
      <c r="C26" s="749" t="s">
        <v>1568</v>
      </c>
      <c r="D26" s="749" t="s">
        <v>1569</v>
      </c>
      <c r="E26" s="749" t="s">
        <v>1570</v>
      </c>
      <c r="F26" s="753"/>
      <c r="G26" s="753"/>
      <c r="H26" s="767">
        <v>0</v>
      </c>
      <c r="I26" s="753">
        <v>7.5</v>
      </c>
      <c r="J26" s="753">
        <v>2794.2150000000001</v>
      </c>
      <c r="K26" s="767">
        <v>1</v>
      </c>
      <c r="L26" s="753">
        <v>7.5</v>
      </c>
      <c r="M26" s="754">
        <v>2794.2150000000001</v>
      </c>
    </row>
    <row r="27" spans="1:13" ht="14.45" customHeight="1" x14ac:dyDescent="0.2">
      <c r="A27" s="748" t="s">
        <v>587</v>
      </c>
      <c r="B27" s="749" t="s">
        <v>1571</v>
      </c>
      <c r="C27" s="749" t="s">
        <v>1572</v>
      </c>
      <c r="D27" s="749" t="s">
        <v>615</v>
      </c>
      <c r="E27" s="749" t="s">
        <v>616</v>
      </c>
      <c r="F27" s="753"/>
      <c r="G27" s="753"/>
      <c r="H27" s="767">
        <v>0</v>
      </c>
      <c r="I27" s="753">
        <v>1</v>
      </c>
      <c r="J27" s="753">
        <v>16.200000000000003</v>
      </c>
      <c r="K27" s="767">
        <v>1</v>
      </c>
      <c r="L27" s="753">
        <v>1</v>
      </c>
      <c r="M27" s="754">
        <v>16.200000000000003</v>
      </c>
    </row>
    <row r="28" spans="1:13" ht="14.45" customHeight="1" x14ac:dyDescent="0.2">
      <c r="A28" s="748" t="s">
        <v>587</v>
      </c>
      <c r="B28" s="749" t="s">
        <v>1573</v>
      </c>
      <c r="C28" s="749" t="s">
        <v>1574</v>
      </c>
      <c r="D28" s="749" t="s">
        <v>851</v>
      </c>
      <c r="E28" s="749" t="s">
        <v>1575</v>
      </c>
      <c r="F28" s="753"/>
      <c r="G28" s="753"/>
      <c r="H28" s="767">
        <v>0</v>
      </c>
      <c r="I28" s="753">
        <v>13</v>
      </c>
      <c r="J28" s="753">
        <v>1050.98</v>
      </c>
      <c r="K28" s="767">
        <v>1</v>
      </c>
      <c r="L28" s="753">
        <v>13</v>
      </c>
      <c r="M28" s="754">
        <v>1050.98</v>
      </c>
    </row>
    <row r="29" spans="1:13" ht="14.45" customHeight="1" x14ac:dyDescent="0.2">
      <c r="A29" s="748" t="s">
        <v>587</v>
      </c>
      <c r="B29" s="749" t="s">
        <v>1576</v>
      </c>
      <c r="C29" s="749" t="s">
        <v>1577</v>
      </c>
      <c r="D29" s="749" t="s">
        <v>1578</v>
      </c>
      <c r="E29" s="749" t="s">
        <v>1579</v>
      </c>
      <c r="F29" s="753">
        <v>65</v>
      </c>
      <c r="G29" s="753">
        <v>2821.1600000000003</v>
      </c>
      <c r="H29" s="767">
        <v>1</v>
      </c>
      <c r="I29" s="753"/>
      <c r="J29" s="753"/>
      <c r="K29" s="767">
        <v>0</v>
      </c>
      <c r="L29" s="753">
        <v>65</v>
      </c>
      <c r="M29" s="754">
        <v>2821.1600000000003</v>
      </c>
    </row>
    <row r="30" spans="1:13" ht="14.45" customHeight="1" x14ac:dyDescent="0.2">
      <c r="A30" s="748" t="s">
        <v>587</v>
      </c>
      <c r="B30" s="749" t="s">
        <v>1580</v>
      </c>
      <c r="C30" s="749" t="s">
        <v>1581</v>
      </c>
      <c r="D30" s="749" t="s">
        <v>1582</v>
      </c>
      <c r="E30" s="749" t="s">
        <v>777</v>
      </c>
      <c r="F30" s="753">
        <v>34</v>
      </c>
      <c r="G30" s="753">
        <v>2489.33</v>
      </c>
      <c r="H30" s="767">
        <v>1</v>
      </c>
      <c r="I30" s="753"/>
      <c r="J30" s="753"/>
      <c r="K30" s="767">
        <v>0</v>
      </c>
      <c r="L30" s="753">
        <v>34</v>
      </c>
      <c r="M30" s="754">
        <v>2489.33</v>
      </c>
    </row>
    <row r="31" spans="1:13" ht="14.45" customHeight="1" x14ac:dyDescent="0.2">
      <c r="A31" s="748" t="s">
        <v>587</v>
      </c>
      <c r="B31" s="749" t="s">
        <v>1580</v>
      </c>
      <c r="C31" s="749" t="s">
        <v>1583</v>
      </c>
      <c r="D31" s="749" t="s">
        <v>1582</v>
      </c>
      <c r="E31" s="749" t="s">
        <v>778</v>
      </c>
      <c r="F31" s="753">
        <v>5</v>
      </c>
      <c r="G31" s="753">
        <v>976.15000000000009</v>
      </c>
      <c r="H31" s="767">
        <v>1</v>
      </c>
      <c r="I31" s="753"/>
      <c r="J31" s="753"/>
      <c r="K31" s="767">
        <v>0</v>
      </c>
      <c r="L31" s="753">
        <v>5</v>
      </c>
      <c r="M31" s="754">
        <v>976.15000000000009</v>
      </c>
    </row>
    <row r="32" spans="1:13" ht="14.45" customHeight="1" x14ac:dyDescent="0.2">
      <c r="A32" s="748" t="s">
        <v>587</v>
      </c>
      <c r="B32" s="749" t="s">
        <v>1580</v>
      </c>
      <c r="C32" s="749" t="s">
        <v>1584</v>
      </c>
      <c r="D32" s="749" t="s">
        <v>791</v>
      </c>
      <c r="E32" s="749" t="s">
        <v>795</v>
      </c>
      <c r="F32" s="753"/>
      <c r="G32" s="753"/>
      <c r="H32" s="767">
        <v>0</v>
      </c>
      <c r="I32" s="753">
        <v>120</v>
      </c>
      <c r="J32" s="753">
        <v>4042.58</v>
      </c>
      <c r="K32" s="767">
        <v>1</v>
      </c>
      <c r="L32" s="753">
        <v>120</v>
      </c>
      <c r="M32" s="754">
        <v>4042.58</v>
      </c>
    </row>
    <row r="33" spans="1:13" ht="14.45" customHeight="1" x14ac:dyDescent="0.2">
      <c r="A33" s="748" t="s">
        <v>587</v>
      </c>
      <c r="B33" s="749" t="s">
        <v>1580</v>
      </c>
      <c r="C33" s="749" t="s">
        <v>1585</v>
      </c>
      <c r="D33" s="749" t="s">
        <v>791</v>
      </c>
      <c r="E33" s="749" t="s">
        <v>1586</v>
      </c>
      <c r="F33" s="753"/>
      <c r="G33" s="753"/>
      <c r="H33" s="767">
        <v>0</v>
      </c>
      <c r="I33" s="753">
        <v>11</v>
      </c>
      <c r="J33" s="753">
        <v>558.24000000000024</v>
      </c>
      <c r="K33" s="767">
        <v>1</v>
      </c>
      <c r="L33" s="753">
        <v>11</v>
      </c>
      <c r="M33" s="754">
        <v>558.24000000000024</v>
      </c>
    </row>
    <row r="34" spans="1:13" ht="14.45" customHeight="1" x14ac:dyDescent="0.2">
      <c r="A34" s="748" t="s">
        <v>587</v>
      </c>
      <c r="B34" s="749" t="s">
        <v>1580</v>
      </c>
      <c r="C34" s="749" t="s">
        <v>1587</v>
      </c>
      <c r="D34" s="749" t="s">
        <v>791</v>
      </c>
      <c r="E34" s="749" t="s">
        <v>1588</v>
      </c>
      <c r="F34" s="753"/>
      <c r="G34" s="753"/>
      <c r="H34" s="767">
        <v>0</v>
      </c>
      <c r="I34" s="753">
        <v>131</v>
      </c>
      <c r="J34" s="753">
        <v>6633.89</v>
      </c>
      <c r="K34" s="767">
        <v>1</v>
      </c>
      <c r="L34" s="753">
        <v>131</v>
      </c>
      <c r="M34" s="754">
        <v>6633.89</v>
      </c>
    </row>
    <row r="35" spans="1:13" ht="14.45" customHeight="1" x14ac:dyDescent="0.2">
      <c r="A35" s="748" t="s">
        <v>587</v>
      </c>
      <c r="B35" s="749" t="s">
        <v>1589</v>
      </c>
      <c r="C35" s="749" t="s">
        <v>1590</v>
      </c>
      <c r="D35" s="749" t="s">
        <v>1591</v>
      </c>
      <c r="E35" s="749" t="s">
        <v>1592</v>
      </c>
      <c r="F35" s="753"/>
      <c r="G35" s="753"/>
      <c r="H35" s="767">
        <v>0</v>
      </c>
      <c r="I35" s="753">
        <v>2</v>
      </c>
      <c r="J35" s="753">
        <v>451</v>
      </c>
      <c r="K35" s="767">
        <v>1</v>
      </c>
      <c r="L35" s="753">
        <v>2</v>
      </c>
      <c r="M35" s="754">
        <v>451</v>
      </c>
    </row>
    <row r="36" spans="1:13" ht="14.45" customHeight="1" x14ac:dyDescent="0.2">
      <c r="A36" s="748" t="s">
        <v>587</v>
      </c>
      <c r="B36" s="749" t="s">
        <v>1593</v>
      </c>
      <c r="C36" s="749" t="s">
        <v>1594</v>
      </c>
      <c r="D36" s="749" t="s">
        <v>1595</v>
      </c>
      <c r="E36" s="749" t="s">
        <v>1596</v>
      </c>
      <c r="F36" s="753"/>
      <c r="G36" s="753"/>
      <c r="H36" s="767">
        <v>0</v>
      </c>
      <c r="I36" s="753">
        <v>1</v>
      </c>
      <c r="J36" s="753">
        <v>237.26</v>
      </c>
      <c r="K36" s="767">
        <v>1</v>
      </c>
      <c r="L36" s="753">
        <v>1</v>
      </c>
      <c r="M36" s="754">
        <v>237.26</v>
      </c>
    </row>
    <row r="37" spans="1:13" ht="14.45" customHeight="1" x14ac:dyDescent="0.2">
      <c r="A37" s="748" t="s">
        <v>587</v>
      </c>
      <c r="B37" s="749" t="s">
        <v>1597</v>
      </c>
      <c r="C37" s="749" t="s">
        <v>1598</v>
      </c>
      <c r="D37" s="749" t="s">
        <v>1599</v>
      </c>
      <c r="E37" s="749" t="s">
        <v>1600</v>
      </c>
      <c r="F37" s="753"/>
      <c r="G37" s="753"/>
      <c r="H37" s="767">
        <v>0</v>
      </c>
      <c r="I37" s="753">
        <v>23</v>
      </c>
      <c r="J37" s="753">
        <v>209.8</v>
      </c>
      <c r="K37" s="767">
        <v>1</v>
      </c>
      <c r="L37" s="753">
        <v>23</v>
      </c>
      <c r="M37" s="754">
        <v>209.8</v>
      </c>
    </row>
    <row r="38" spans="1:13" ht="14.45" customHeight="1" x14ac:dyDescent="0.2">
      <c r="A38" s="748" t="s">
        <v>587</v>
      </c>
      <c r="B38" s="749" t="s">
        <v>1601</v>
      </c>
      <c r="C38" s="749" t="s">
        <v>1602</v>
      </c>
      <c r="D38" s="749" t="s">
        <v>856</v>
      </c>
      <c r="E38" s="749" t="s">
        <v>1603</v>
      </c>
      <c r="F38" s="753">
        <v>5</v>
      </c>
      <c r="G38" s="753">
        <v>228.33999999999997</v>
      </c>
      <c r="H38" s="767">
        <v>1</v>
      </c>
      <c r="I38" s="753"/>
      <c r="J38" s="753"/>
      <c r="K38" s="767">
        <v>0</v>
      </c>
      <c r="L38" s="753">
        <v>5</v>
      </c>
      <c r="M38" s="754">
        <v>228.33999999999997</v>
      </c>
    </row>
    <row r="39" spans="1:13" ht="14.45" customHeight="1" x14ac:dyDescent="0.2">
      <c r="A39" s="748" t="s">
        <v>587</v>
      </c>
      <c r="B39" s="749" t="s">
        <v>1604</v>
      </c>
      <c r="C39" s="749" t="s">
        <v>1605</v>
      </c>
      <c r="D39" s="749" t="s">
        <v>643</v>
      </c>
      <c r="E39" s="749" t="s">
        <v>1606</v>
      </c>
      <c r="F39" s="753"/>
      <c r="G39" s="753"/>
      <c r="H39" s="767">
        <v>0</v>
      </c>
      <c r="I39" s="753">
        <v>7</v>
      </c>
      <c r="J39" s="753">
        <v>492.79999999999995</v>
      </c>
      <c r="K39" s="767">
        <v>1</v>
      </c>
      <c r="L39" s="753">
        <v>7</v>
      </c>
      <c r="M39" s="754">
        <v>492.79999999999995</v>
      </c>
    </row>
    <row r="40" spans="1:13" ht="14.45" customHeight="1" x14ac:dyDescent="0.2">
      <c r="A40" s="748" t="s">
        <v>592</v>
      </c>
      <c r="B40" s="749" t="s">
        <v>1607</v>
      </c>
      <c r="C40" s="749" t="s">
        <v>1608</v>
      </c>
      <c r="D40" s="749" t="s">
        <v>1030</v>
      </c>
      <c r="E40" s="749" t="s">
        <v>1609</v>
      </c>
      <c r="F40" s="753"/>
      <c r="G40" s="753"/>
      <c r="H40" s="767">
        <v>0</v>
      </c>
      <c r="I40" s="753">
        <v>2</v>
      </c>
      <c r="J40" s="753">
        <v>121.16</v>
      </c>
      <c r="K40" s="767">
        <v>1</v>
      </c>
      <c r="L40" s="753">
        <v>2</v>
      </c>
      <c r="M40" s="754">
        <v>121.16</v>
      </c>
    </row>
    <row r="41" spans="1:13" ht="14.45" customHeight="1" x14ac:dyDescent="0.2">
      <c r="A41" s="748" t="s">
        <v>592</v>
      </c>
      <c r="B41" s="749" t="s">
        <v>1505</v>
      </c>
      <c r="C41" s="749" t="s">
        <v>1506</v>
      </c>
      <c r="D41" s="749" t="s">
        <v>651</v>
      </c>
      <c r="E41" s="749" t="s">
        <v>1507</v>
      </c>
      <c r="F41" s="753"/>
      <c r="G41" s="753"/>
      <c r="H41" s="767">
        <v>0</v>
      </c>
      <c r="I41" s="753">
        <v>6</v>
      </c>
      <c r="J41" s="753">
        <v>99.460000000000022</v>
      </c>
      <c r="K41" s="767">
        <v>1</v>
      </c>
      <c r="L41" s="753">
        <v>6</v>
      </c>
      <c r="M41" s="754">
        <v>99.460000000000022</v>
      </c>
    </row>
    <row r="42" spans="1:13" ht="14.45" customHeight="1" x14ac:dyDescent="0.2">
      <c r="A42" s="748" t="s">
        <v>592</v>
      </c>
      <c r="B42" s="749" t="s">
        <v>1505</v>
      </c>
      <c r="C42" s="749" t="s">
        <v>1610</v>
      </c>
      <c r="D42" s="749" t="s">
        <v>1509</v>
      </c>
      <c r="E42" s="749" t="s">
        <v>1611</v>
      </c>
      <c r="F42" s="753"/>
      <c r="G42" s="753"/>
      <c r="H42" s="767">
        <v>0</v>
      </c>
      <c r="I42" s="753">
        <v>1</v>
      </c>
      <c r="J42" s="753">
        <v>85.67</v>
      </c>
      <c r="K42" s="767">
        <v>1</v>
      </c>
      <c r="L42" s="753">
        <v>1</v>
      </c>
      <c r="M42" s="754">
        <v>85.67</v>
      </c>
    </row>
    <row r="43" spans="1:13" ht="14.45" customHeight="1" x14ac:dyDescent="0.2">
      <c r="A43" s="748" t="s">
        <v>592</v>
      </c>
      <c r="B43" s="749" t="s">
        <v>1511</v>
      </c>
      <c r="C43" s="749" t="s">
        <v>1512</v>
      </c>
      <c r="D43" s="749" t="s">
        <v>813</v>
      </c>
      <c r="E43" s="749" t="s">
        <v>1513</v>
      </c>
      <c r="F43" s="753"/>
      <c r="G43" s="753"/>
      <c r="H43" s="767">
        <v>0</v>
      </c>
      <c r="I43" s="753">
        <v>2</v>
      </c>
      <c r="J43" s="753">
        <v>228.29999999999998</v>
      </c>
      <c r="K43" s="767">
        <v>1</v>
      </c>
      <c r="L43" s="753">
        <v>2</v>
      </c>
      <c r="M43" s="754">
        <v>228.29999999999998</v>
      </c>
    </row>
    <row r="44" spans="1:13" ht="14.45" customHeight="1" x14ac:dyDescent="0.2">
      <c r="A44" s="748" t="s">
        <v>592</v>
      </c>
      <c r="B44" s="749" t="s">
        <v>1612</v>
      </c>
      <c r="C44" s="749" t="s">
        <v>1613</v>
      </c>
      <c r="D44" s="749" t="s">
        <v>1614</v>
      </c>
      <c r="E44" s="749" t="s">
        <v>1615</v>
      </c>
      <c r="F44" s="753"/>
      <c r="G44" s="753"/>
      <c r="H44" s="767">
        <v>0</v>
      </c>
      <c r="I44" s="753">
        <v>1</v>
      </c>
      <c r="J44" s="753">
        <v>81.09</v>
      </c>
      <c r="K44" s="767">
        <v>1</v>
      </c>
      <c r="L44" s="753">
        <v>1</v>
      </c>
      <c r="M44" s="754">
        <v>81.09</v>
      </c>
    </row>
    <row r="45" spans="1:13" ht="14.45" customHeight="1" x14ac:dyDescent="0.2">
      <c r="A45" s="748" t="s">
        <v>592</v>
      </c>
      <c r="B45" s="749" t="s">
        <v>1616</v>
      </c>
      <c r="C45" s="749" t="s">
        <v>1617</v>
      </c>
      <c r="D45" s="749" t="s">
        <v>1618</v>
      </c>
      <c r="E45" s="749" t="s">
        <v>1619</v>
      </c>
      <c r="F45" s="753"/>
      <c r="G45" s="753"/>
      <c r="H45" s="767">
        <v>0</v>
      </c>
      <c r="I45" s="753">
        <v>1</v>
      </c>
      <c r="J45" s="753">
        <v>15.490000000000004</v>
      </c>
      <c r="K45" s="767">
        <v>1</v>
      </c>
      <c r="L45" s="753">
        <v>1</v>
      </c>
      <c r="M45" s="754">
        <v>15.490000000000004</v>
      </c>
    </row>
    <row r="46" spans="1:13" ht="14.45" customHeight="1" x14ac:dyDescent="0.2">
      <c r="A46" s="748" t="s">
        <v>592</v>
      </c>
      <c r="B46" s="749" t="s">
        <v>1514</v>
      </c>
      <c r="C46" s="749" t="s">
        <v>1515</v>
      </c>
      <c r="D46" s="749" t="s">
        <v>709</v>
      </c>
      <c r="E46" s="749" t="s">
        <v>1516</v>
      </c>
      <c r="F46" s="753"/>
      <c r="G46" s="753"/>
      <c r="H46" s="767">
        <v>0</v>
      </c>
      <c r="I46" s="753">
        <v>14</v>
      </c>
      <c r="J46" s="753">
        <v>46200</v>
      </c>
      <c r="K46" s="767">
        <v>1</v>
      </c>
      <c r="L46" s="753">
        <v>14</v>
      </c>
      <c r="M46" s="754">
        <v>46200</v>
      </c>
    </row>
    <row r="47" spans="1:13" ht="14.45" customHeight="1" x14ac:dyDescent="0.2">
      <c r="A47" s="748" t="s">
        <v>592</v>
      </c>
      <c r="B47" s="749" t="s">
        <v>1620</v>
      </c>
      <c r="C47" s="749" t="s">
        <v>1621</v>
      </c>
      <c r="D47" s="749" t="s">
        <v>1622</v>
      </c>
      <c r="E47" s="749" t="s">
        <v>1623</v>
      </c>
      <c r="F47" s="753"/>
      <c r="G47" s="753"/>
      <c r="H47" s="767">
        <v>0</v>
      </c>
      <c r="I47" s="753">
        <v>1</v>
      </c>
      <c r="J47" s="753">
        <v>138.94999999999999</v>
      </c>
      <c r="K47" s="767">
        <v>1</v>
      </c>
      <c r="L47" s="753">
        <v>1</v>
      </c>
      <c r="M47" s="754">
        <v>138.94999999999999</v>
      </c>
    </row>
    <row r="48" spans="1:13" ht="14.45" customHeight="1" x14ac:dyDescent="0.2">
      <c r="A48" s="748" t="s">
        <v>592</v>
      </c>
      <c r="B48" s="749" t="s">
        <v>1624</v>
      </c>
      <c r="C48" s="749" t="s">
        <v>1625</v>
      </c>
      <c r="D48" s="749" t="s">
        <v>951</v>
      </c>
      <c r="E48" s="749" t="s">
        <v>1626</v>
      </c>
      <c r="F48" s="753"/>
      <c r="G48" s="753"/>
      <c r="H48" s="767">
        <v>0</v>
      </c>
      <c r="I48" s="753">
        <v>2</v>
      </c>
      <c r="J48" s="753">
        <v>63.3</v>
      </c>
      <c r="K48" s="767">
        <v>1</v>
      </c>
      <c r="L48" s="753">
        <v>2</v>
      </c>
      <c r="M48" s="754">
        <v>63.3</v>
      </c>
    </row>
    <row r="49" spans="1:13" ht="14.45" customHeight="1" x14ac:dyDescent="0.2">
      <c r="A49" s="748" t="s">
        <v>592</v>
      </c>
      <c r="B49" s="749" t="s">
        <v>1627</v>
      </c>
      <c r="C49" s="749" t="s">
        <v>1628</v>
      </c>
      <c r="D49" s="749" t="s">
        <v>958</v>
      </c>
      <c r="E49" s="749" t="s">
        <v>1629</v>
      </c>
      <c r="F49" s="753"/>
      <c r="G49" s="753"/>
      <c r="H49" s="767">
        <v>0</v>
      </c>
      <c r="I49" s="753">
        <v>4</v>
      </c>
      <c r="J49" s="753">
        <v>169.41999999999996</v>
      </c>
      <c r="K49" s="767">
        <v>1</v>
      </c>
      <c r="L49" s="753">
        <v>4</v>
      </c>
      <c r="M49" s="754">
        <v>169.41999999999996</v>
      </c>
    </row>
    <row r="50" spans="1:13" ht="14.45" customHeight="1" x14ac:dyDescent="0.2">
      <c r="A50" s="748" t="s">
        <v>592</v>
      </c>
      <c r="B50" s="749" t="s">
        <v>1627</v>
      </c>
      <c r="C50" s="749" t="s">
        <v>1630</v>
      </c>
      <c r="D50" s="749" t="s">
        <v>960</v>
      </c>
      <c r="E50" s="749" t="s">
        <v>1631</v>
      </c>
      <c r="F50" s="753"/>
      <c r="G50" s="753"/>
      <c r="H50" s="767">
        <v>0</v>
      </c>
      <c r="I50" s="753">
        <v>3</v>
      </c>
      <c r="J50" s="753">
        <v>179.31</v>
      </c>
      <c r="K50" s="767">
        <v>1</v>
      </c>
      <c r="L50" s="753">
        <v>3</v>
      </c>
      <c r="M50" s="754">
        <v>179.31</v>
      </c>
    </row>
    <row r="51" spans="1:13" ht="14.45" customHeight="1" x14ac:dyDescent="0.2">
      <c r="A51" s="748" t="s">
        <v>592</v>
      </c>
      <c r="B51" s="749" t="s">
        <v>1632</v>
      </c>
      <c r="C51" s="749" t="s">
        <v>1633</v>
      </c>
      <c r="D51" s="749" t="s">
        <v>925</v>
      </c>
      <c r="E51" s="749" t="s">
        <v>926</v>
      </c>
      <c r="F51" s="753">
        <v>1</v>
      </c>
      <c r="G51" s="753">
        <v>97.489999999999981</v>
      </c>
      <c r="H51" s="767">
        <v>1</v>
      </c>
      <c r="I51" s="753"/>
      <c r="J51" s="753"/>
      <c r="K51" s="767">
        <v>0</v>
      </c>
      <c r="L51" s="753">
        <v>1</v>
      </c>
      <c r="M51" s="754">
        <v>97.489999999999981</v>
      </c>
    </row>
    <row r="52" spans="1:13" ht="14.45" customHeight="1" x14ac:dyDescent="0.2">
      <c r="A52" s="748" t="s">
        <v>592</v>
      </c>
      <c r="B52" s="749" t="s">
        <v>1632</v>
      </c>
      <c r="C52" s="749" t="s">
        <v>1634</v>
      </c>
      <c r="D52" s="749" t="s">
        <v>927</v>
      </c>
      <c r="E52" s="749" t="s">
        <v>928</v>
      </c>
      <c r="F52" s="753"/>
      <c r="G52" s="753"/>
      <c r="H52" s="767">
        <v>0</v>
      </c>
      <c r="I52" s="753">
        <v>1</v>
      </c>
      <c r="J52" s="753">
        <v>291.65000000000009</v>
      </c>
      <c r="K52" s="767">
        <v>1</v>
      </c>
      <c r="L52" s="753">
        <v>1</v>
      </c>
      <c r="M52" s="754">
        <v>291.65000000000009</v>
      </c>
    </row>
    <row r="53" spans="1:13" ht="14.45" customHeight="1" x14ac:dyDescent="0.2">
      <c r="A53" s="748" t="s">
        <v>592</v>
      </c>
      <c r="B53" s="749" t="s">
        <v>1635</v>
      </c>
      <c r="C53" s="749" t="s">
        <v>1636</v>
      </c>
      <c r="D53" s="749" t="s">
        <v>923</v>
      </c>
      <c r="E53" s="749" t="s">
        <v>616</v>
      </c>
      <c r="F53" s="753"/>
      <c r="G53" s="753"/>
      <c r="H53" s="767">
        <v>0</v>
      </c>
      <c r="I53" s="753">
        <v>1</v>
      </c>
      <c r="J53" s="753">
        <v>110.45</v>
      </c>
      <c r="K53" s="767">
        <v>1</v>
      </c>
      <c r="L53" s="753">
        <v>1</v>
      </c>
      <c r="M53" s="754">
        <v>110.45</v>
      </c>
    </row>
    <row r="54" spans="1:13" ht="14.45" customHeight="1" x14ac:dyDescent="0.2">
      <c r="A54" s="748" t="s">
        <v>592</v>
      </c>
      <c r="B54" s="749" t="s">
        <v>1637</v>
      </c>
      <c r="C54" s="749" t="s">
        <v>1638</v>
      </c>
      <c r="D54" s="749" t="s">
        <v>1639</v>
      </c>
      <c r="E54" s="749" t="s">
        <v>1640</v>
      </c>
      <c r="F54" s="753"/>
      <c r="G54" s="753"/>
      <c r="H54" s="767">
        <v>0</v>
      </c>
      <c r="I54" s="753">
        <v>1</v>
      </c>
      <c r="J54" s="753">
        <v>27.93</v>
      </c>
      <c r="K54" s="767">
        <v>1</v>
      </c>
      <c r="L54" s="753">
        <v>1</v>
      </c>
      <c r="M54" s="754">
        <v>27.93</v>
      </c>
    </row>
    <row r="55" spans="1:13" ht="14.45" customHeight="1" x14ac:dyDescent="0.2">
      <c r="A55" s="748" t="s">
        <v>592</v>
      </c>
      <c r="B55" s="749" t="s">
        <v>1519</v>
      </c>
      <c r="C55" s="749" t="s">
        <v>1520</v>
      </c>
      <c r="D55" s="749" t="s">
        <v>1521</v>
      </c>
      <c r="E55" s="749" t="s">
        <v>636</v>
      </c>
      <c r="F55" s="753">
        <v>1</v>
      </c>
      <c r="G55" s="753">
        <v>25.88</v>
      </c>
      <c r="H55" s="767">
        <v>1</v>
      </c>
      <c r="I55" s="753"/>
      <c r="J55" s="753"/>
      <c r="K55" s="767">
        <v>0</v>
      </c>
      <c r="L55" s="753">
        <v>1</v>
      </c>
      <c r="M55" s="754">
        <v>25.88</v>
      </c>
    </row>
    <row r="56" spans="1:13" ht="14.45" customHeight="1" x14ac:dyDescent="0.2">
      <c r="A56" s="748" t="s">
        <v>592</v>
      </c>
      <c r="B56" s="749" t="s">
        <v>1641</v>
      </c>
      <c r="C56" s="749" t="s">
        <v>1642</v>
      </c>
      <c r="D56" s="749" t="s">
        <v>1643</v>
      </c>
      <c r="E56" s="749" t="s">
        <v>1606</v>
      </c>
      <c r="F56" s="753"/>
      <c r="G56" s="753"/>
      <c r="H56" s="767">
        <v>0</v>
      </c>
      <c r="I56" s="753">
        <v>1</v>
      </c>
      <c r="J56" s="753">
        <v>14.99</v>
      </c>
      <c r="K56" s="767">
        <v>1</v>
      </c>
      <c r="L56" s="753">
        <v>1</v>
      </c>
      <c r="M56" s="754">
        <v>14.99</v>
      </c>
    </row>
    <row r="57" spans="1:13" ht="14.45" customHeight="1" x14ac:dyDescent="0.2">
      <c r="A57" s="748" t="s">
        <v>592</v>
      </c>
      <c r="B57" s="749" t="s">
        <v>1644</v>
      </c>
      <c r="C57" s="749" t="s">
        <v>1645</v>
      </c>
      <c r="D57" s="749" t="s">
        <v>1646</v>
      </c>
      <c r="E57" s="749" t="s">
        <v>1647</v>
      </c>
      <c r="F57" s="753"/>
      <c r="G57" s="753"/>
      <c r="H57" s="767">
        <v>0</v>
      </c>
      <c r="I57" s="753">
        <v>1</v>
      </c>
      <c r="J57" s="753">
        <v>50.52</v>
      </c>
      <c r="K57" s="767">
        <v>1</v>
      </c>
      <c r="L57" s="753">
        <v>1</v>
      </c>
      <c r="M57" s="754">
        <v>50.52</v>
      </c>
    </row>
    <row r="58" spans="1:13" ht="14.45" customHeight="1" x14ac:dyDescent="0.2">
      <c r="A58" s="748" t="s">
        <v>592</v>
      </c>
      <c r="B58" s="749" t="s">
        <v>1648</v>
      </c>
      <c r="C58" s="749" t="s">
        <v>1649</v>
      </c>
      <c r="D58" s="749" t="s">
        <v>1650</v>
      </c>
      <c r="E58" s="749" t="s">
        <v>1651</v>
      </c>
      <c r="F58" s="753"/>
      <c r="G58" s="753"/>
      <c r="H58" s="767">
        <v>0</v>
      </c>
      <c r="I58" s="753">
        <v>1</v>
      </c>
      <c r="J58" s="753">
        <v>130.57</v>
      </c>
      <c r="K58" s="767">
        <v>1</v>
      </c>
      <c r="L58" s="753">
        <v>1</v>
      </c>
      <c r="M58" s="754">
        <v>130.57</v>
      </c>
    </row>
    <row r="59" spans="1:13" ht="14.45" customHeight="1" x14ac:dyDescent="0.2">
      <c r="A59" s="748" t="s">
        <v>592</v>
      </c>
      <c r="B59" s="749" t="s">
        <v>1522</v>
      </c>
      <c r="C59" s="749" t="s">
        <v>1652</v>
      </c>
      <c r="D59" s="749" t="s">
        <v>1024</v>
      </c>
      <c r="E59" s="749" t="s">
        <v>636</v>
      </c>
      <c r="F59" s="753"/>
      <c r="G59" s="753"/>
      <c r="H59" s="767">
        <v>0</v>
      </c>
      <c r="I59" s="753">
        <v>1</v>
      </c>
      <c r="J59" s="753">
        <v>86.080000000000013</v>
      </c>
      <c r="K59" s="767">
        <v>1</v>
      </c>
      <c r="L59" s="753">
        <v>1</v>
      </c>
      <c r="M59" s="754">
        <v>86.080000000000013</v>
      </c>
    </row>
    <row r="60" spans="1:13" ht="14.45" customHeight="1" x14ac:dyDescent="0.2">
      <c r="A60" s="748" t="s">
        <v>592</v>
      </c>
      <c r="B60" s="749" t="s">
        <v>1522</v>
      </c>
      <c r="C60" s="749" t="s">
        <v>1653</v>
      </c>
      <c r="D60" s="749" t="s">
        <v>1024</v>
      </c>
      <c r="E60" s="749" t="s">
        <v>1654</v>
      </c>
      <c r="F60" s="753"/>
      <c r="G60" s="753"/>
      <c r="H60" s="767">
        <v>0</v>
      </c>
      <c r="I60" s="753">
        <v>1</v>
      </c>
      <c r="J60" s="753">
        <v>219.57</v>
      </c>
      <c r="K60" s="767">
        <v>1</v>
      </c>
      <c r="L60" s="753">
        <v>1</v>
      </c>
      <c r="M60" s="754">
        <v>219.57</v>
      </c>
    </row>
    <row r="61" spans="1:13" ht="14.45" customHeight="1" x14ac:dyDescent="0.2">
      <c r="A61" s="748" t="s">
        <v>592</v>
      </c>
      <c r="B61" s="749" t="s">
        <v>1655</v>
      </c>
      <c r="C61" s="749" t="s">
        <v>1656</v>
      </c>
      <c r="D61" s="749" t="s">
        <v>1657</v>
      </c>
      <c r="E61" s="749" t="s">
        <v>1658</v>
      </c>
      <c r="F61" s="753"/>
      <c r="G61" s="753"/>
      <c r="H61" s="767">
        <v>0</v>
      </c>
      <c r="I61" s="753">
        <v>1</v>
      </c>
      <c r="J61" s="753">
        <v>158.97999999999999</v>
      </c>
      <c r="K61" s="767">
        <v>1</v>
      </c>
      <c r="L61" s="753">
        <v>1</v>
      </c>
      <c r="M61" s="754">
        <v>158.97999999999999</v>
      </c>
    </row>
    <row r="62" spans="1:13" ht="14.45" customHeight="1" x14ac:dyDescent="0.2">
      <c r="A62" s="748" t="s">
        <v>592</v>
      </c>
      <c r="B62" s="749" t="s">
        <v>1655</v>
      </c>
      <c r="C62" s="749" t="s">
        <v>1659</v>
      </c>
      <c r="D62" s="749" t="s">
        <v>1657</v>
      </c>
      <c r="E62" s="749" t="s">
        <v>1660</v>
      </c>
      <c r="F62" s="753"/>
      <c r="G62" s="753"/>
      <c r="H62" s="767">
        <v>0</v>
      </c>
      <c r="I62" s="753">
        <v>2</v>
      </c>
      <c r="J62" s="753">
        <v>508.5</v>
      </c>
      <c r="K62" s="767">
        <v>1</v>
      </c>
      <c r="L62" s="753">
        <v>2</v>
      </c>
      <c r="M62" s="754">
        <v>508.5</v>
      </c>
    </row>
    <row r="63" spans="1:13" ht="14.45" customHeight="1" x14ac:dyDescent="0.2">
      <c r="A63" s="748" t="s">
        <v>592</v>
      </c>
      <c r="B63" s="749" t="s">
        <v>1661</v>
      </c>
      <c r="C63" s="749" t="s">
        <v>1662</v>
      </c>
      <c r="D63" s="749" t="s">
        <v>1663</v>
      </c>
      <c r="E63" s="749" t="s">
        <v>1664</v>
      </c>
      <c r="F63" s="753"/>
      <c r="G63" s="753"/>
      <c r="H63" s="767">
        <v>0</v>
      </c>
      <c r="I63" s="753">
        <v>1</v>
      </c>
      <c r="J63" s="753">
        <v>59.41</v>
      </c>
      <c r="K63" s="767">
        <v>1</v>
      </c>
      <c r="L63" s="753">
        <v>1</v>
      </c>
      <c r="M63" s="754">
        <v>59.41</v>
      </c>
    </row>
    <row r="64" spans="1:13" ht="14.45" customHeight="1" x14ac:dyDescent="0.2">
      <c r="A64" s="748" t="s">
        <v>592</v>
      </c>
      <c r="B64" s="749" t="s">
        <v>1665</v>
      </c>
      <c r="C64" s="749" t="s">
        <v>1666</v>
      </c>
      <c r="D64" s="749" t="s">
        <v>949</v>
      </c>
      <c r="E64" s="749" t="s">
        <v>1667</v>
      </c>
      <c r="F64" s="753"/>
      <c r="G64" s="753"/>
      <c r="H64" s="767">
        <v>0</v>
      </c>
      <c r="I64" s="753">
        <v>1</v>
      </c>
      <c r="J64" s="753">
        <v>74.449999999999989</v>
      </c>
      <c r="K64" s="767">
        <v>1</v>
      </c>
      <c r="L64" s="753">
        <v>1</v>
      </c>
      <c r="M64" s="754">
        <v>74.449999999999989</v>
      </c>
    </row>
    <row r="65" spans="1:13" ht="14.45" customHeight="1" x14ac:dyDescent="0.2">
      <c r="A65" s="748" t="s">
        <v>592</v>
      </c>
      <c r="B65" s="749" t="s">
        <v>1538</v>
      </c>
      <c r="C65" s="749" t="s">
        <v>1541</v>
      </c>
      <c r="D65" s="749" t="s">
        <v>820</v>
      </c>
      <c r="E65" s="749" t="s">
        <v>1542</v>
      </c>
      <c r="F65" s="753"/>
      <c r="G65" s="753"/>
      <c r="H65" s="767">
        <v>0</v>
      </c>
      <c r="I65" s="753">
        <v>7</v>
      </c>
      <c r="J65" s="753">
        <v>454.47999999999996</v>
      </c>
      <c r="K65" s="767">
        <v>1</v>
      </c>
      <c r="L65" s="753">
        <v>7</v>
      </c>
      <c r="M65" s="754">
        <v>454.47999999999996</v>
      </c>
    </row>
    <row r="66" spans="1:13" ht="14.45" customHeight="1" x14ac:dyDescent="0.2">
      <c r="A66" s="748" t="s">
        <v>592</v>
      </c>
      <c r="B66" s="749" t="s">
        <v>1543</v>
      </c>
      <c r="C66" s="749" t="s">
        <v>1544</v>
      </c>
      <c r="D66" s="749" t="s">
        <v>1545</v>
      </c>
      <c r="E66" s="749" t="s">
        <v>1546</v>
      </c>
      <c r="F66" s="753">
        <v>140</v>
      </c>
      <c r="G66" s="753">
        <v>5077.8</v>
      </c>
      <c r="H66" s="767">
        <v>1</v>
      </c>
      <c r="I66" s="753"/>
      <c r="J66" s="753"/>
      <c r="K66" s="767">
        <v>0</v>
      </c>
      <c r="L66" s="753">
        <v>140</v>
      </c>
      <c r="M66" s="754">
        <v>5077.8</v>
      </c>
    </row>
    <row r="67" spans="1:13" ht="14.45" customHeight="1" x14ac:dyDescent="0.2">
      <c r="A67" s="748" t="s">
        <v>592</v>
      </c>
      <c r="B67" s="749" t="s">
        <v>1543</v>
      </c>
      <c r="C67" s="749" t="s">
        <v>1547</v>
      </c>
      <c r="D67" s="749" t="s">
        <v>1548</v>
      </c>
      <c r="E67" s="749" t="s">
        <v>1549</v>
      </c>
      <c r="F67" s="753"/>
      <c r="G67" s="753"/>
      <c r="H67" s="767">
        <v>0</v>
      </c>
      <c r="I67" s="753">
        <v>3</v>
      </c>
      <c r="J67" s="753">
        <v>955.43</v>
      </c>
      <c r="K67" s="767">
        <v>1</v>
      </c>
      <c r="L67" s="753">
        <v>3</v>
      </c>
      <c r="M67" s="754">
        <v>955.43</v>
      </c>
    </row>
    <row r="68" spans="1:13" ht="14.45" customHeight="1" x14ac:dyDescent="0.2">
      <c r="A68" s="748" t="s">
        <v>592</v>
      </c>
      <c r="B68" s="749" t="s">
        <v>1668</v>
      </c>
      <c r="C68" s="749" t="s">
        <v>1669</v>
      </c>
      <c r="D68" s="749" t="s">
        <v>1670</v>
      </c>
      <c r="E68" s="749" t="s">
        <v>1671</v>
      </c>
      <c r="F68" s="753"/>
      <c r="G68" s="753"/>
      <c r="H68" s="767">
        <v>0</v>
      </c>
      <c r="I68" s="753">
        <v>1</v>
      </c>
      <c r="J68" s="753">
        <v>49.38</v>
      </c>
      <c r="K68" s="767">
        <v>1</v>
      </c>
      <c r="L68" s="753">
        <v>1</v>
      </c>
      <c r="M68" s="754">
        <v>49.38</v>
      </c>
    </row>
    <row r="69" spans="1:13" ht="14.45" customHeight="1" x14ac:dyDescent="0.2">
      <c r="A69" s="748" t="s">
        <v>592</v>
      </c>
      <c r="B69" s="749" t="s">
        <v>1668</v>
      </c>
      <c r="C69" s="749" t="s">
        <v>1672</v>
      </c>
      <c r="D69" s="749" t="s">
        <v>1673</v>
      </c>
      <c r="E69" s="749" t="s">
        <v>1674</v>
      </c>
      <c r="F69" s="753"/>
      <c r="G69" s="753"/>
      <c r="H69" s="767">
        <v>0</v>
      </c>
      <c r="I69" s="753">
        <v>1</v>
      </c>
      <c r="J69" s="753">
        <v>61.110000000000021</v>
      </c>
      <c r="K69" s="767">
        <v>1</v>
      </c>
      <c r="L69" s="753">
        <v>1</v>
      </c>
      <c r="M69" s="754">
        <v>61.110000000000021</v>
      </c>
    </row>
    <row r="70" spans="1:13" ht="14.45" customHeight="1" x14ac:dyDescent="0.2">
      <c r="A70" s="748" t="s">
        <v>592</v>
      </c>
      <c r="B70" s="749" t="s">
        <v>1554</v>
      </c>
      <c r="C70" s="749" t="s">
        <v>1675</v>
      </c>
      <c r="D70" s="749" t="s">
        <v>1067</v>
      </c>
      <c r="E70" s="749" t="s">
        <v>1676</v>
      </c>
      <c r="F70" s="753"/>
      <c r="G70" s="753"/>
      <c r="H70" s="767">
        <v>0</v>
      </c>
      <c r="I70" s="753">
        <v>9</v>
      </c>
      <c r="J70" s="753">
        <v>1507.3000000000002</v>
      </c>
      <c r="K70" s="767">
        <v>1</v>
      </c>
      <c r="L70" s="753">
        <v>9</v>
      </c>
      <c r="M70" s="754">
        <v>1507.3000000000002</v>
      </c>
    </row>
    <row r="71" spans="1:13" ht="14.45" customHeight="1" x14ac:dyDescent="0.2">
      <c r="A71" s="748" t="s">
        <v>592</v>
      </c>
      <c r="B71" s="749" t="s">
        <v>1554</v>
      </c>
      <c r="C71" s="749" t="s">
        <v>1555</v>
      </c>
      <c r="D71" s="749" t="s">
        <v>1067</v>
      </c>
      <c r="E71" s="749" t="s">
        <v>1556</v>
      </c>
      <c r="F71" s="753"/>
      <c r="G71" s="753"/>
      <c r="H71" s="767">
        <v>0</v>
      </c>
      <c r="I71" s="753">
        <v>1</v>
      </c>
      <c r="J71" s="753">
        <v>114.81999999999996</v>
      </c>
      <c r="K71" s="767">
        <v>1</v>
      </c>
      <c r="L71" s="753">
        <v>1</v>
      </c>
      <c r="M71" s="754">
        <v>114.81999999999996</v>
      </c>
    </row>
    <row r="72" spans="1:13" ht="14.45" customHeight="1" x14ac:dyDescent="0.2">
      <c r="A72" s="748" t="s">
        <v>592</v>
      </c>
      <c r="B72" s="749" t="s">
        <v>1677</v>
      </c>
      <c r="C72" s="749" t="s">
        <v>1678</v>
      </c>
      <c r="D72" s="749" t="s">
        <v>1679</v>
      </c>
      <c r="E72" s="749" t="s">
        <v>1680</v>
      </c>
      <c r="F72" s="753"/>
      <c r="G72" s="753"/>
      <c r="H72" s="767">
        <v>0</v>
      </c>
      <c r="I72" s="753">
        <v>1.5</v>
      </c>
      <c r="J72" s="753">
        <v>3192.3450000000003</v>
      </c>
      <c r="K72" s="767">
        <v>1</v>
      </c>
      <c r="L72" s="753">
        <v>1.5</v>
      </c>
      <c r="M72" s="754">
        <v>3192.3450000000003</v>
      </c>
    </row>
    <row r="73" spans="1:13" ht="14.45" customHeight="1" x14ac:dyDescent="0.2">
      <c r="A73" s="748" t="s">
        <v>592</v>
      </c>
      <c r="B73" s="749" t="s">
        <v>1561</v>
      </c>
      <c r="C73" s="749" t="s">
        <v>1565</v>
      </c>
      <c r="D73" s="749" t="s">
        <v>1563</v>
      </c>
      <c r="E73" s="749" t="s">
        <v>1566</v>
      </c>
      <c r="F73" s="753"/>
      <c r="G73" s="753"/>
      <c r="H73" s="767">
        <v>0</v>
      </c>
      <c r="I73" s="753">
        <v>11.600000000000001</v>
      </c>
      <c r="J73" s="753">
        <v>3078.24</v>
      </c>
      <c r="K73" s="767">
        <v>1</v>
      </c>
      <c r="L73" s="753">
        <v>11.600000000000001</v>
      </c>
      <c r="M73" s="754">
        <v>3078.24</v>
      </c>
    </row>
    <row r="74" spans="1:13" ht="14.45" customHeight="1" x14ac:dyDescent="0.2">
      <c r="A74" s="748" t="s">
        <v>592</v>
      </c>
      <c r="B74" s="749" t="s">
        <v>1681</v>
      </c>
      <c r="C74" s="749" t="s">
        <v>1682</v>
      </c>
      <c r="D74" s="749" t="s">
        <v>1683</v>
      </c>
      <c r="E74" s="749" t="s">
        <v>1684</v>
      </c>
      <c r="F74" s="753"/>
      <c r="G74" s="753"/>
      <c r="H74" s="767">
        <v>0</v>
      </c>
      <c r="I74" s="753">
        <v>2</v>
      </c>
      <c r="J74" s="753">
        <v>66.78</v>
      </c>
      <c r="K74" s="767">
        <v>1</v>
      </c>
      <c r="L74" s="753">
        <v>2</v>
      </c>
      <c r="M74" s="754">
        <v>66.78</v>
      </c>
    </row>
    <row r="75" spans="1:13" ht="14.45" customHeight="1" x14ac:dyDescent="0.2">
      <c r="A75" s="748" t="s">
        <v>592</v>
      </c>
      <c r="B75" s="749" t="s">
        <v>1685</v>
      </c>
      <c r="C75" s="749" t="s">
        <v>1686</v>
      </c>
      <c r="D75" s="749" t="s">
        <v>1687</v>
      </c>
      <c r="E75" s="749" t="s">
        <v>1688</v>
      </c>
      <c r="F75" s="753"/>
      <c r="G75" s="753"/>
      <c r="H75" s="767">
        <v>0</v>
      </c>
      <c r="I75" s="753">
        <v>1</v>
      </c>
      <c r="J75" s="753">
        <v>911.76</v>
      </c>
      <c r="K75" s="767">
        <v>1</v>
      </c>
      <c r="L75" s="753">
        <v>1</v>
      </c>
      <c r="M75" s="754">
        <v>911.76</v>
      </c>
    </row>
    <row r="76" spans="1:13" ht="14.45" customHeight="1" x14ac:dyDescent="0.2">
      <c r="A76" s="748" t="s">
        <v>592</v>
      </c>
      <c r="B76" s="749" t="s">
        <v>1573</v>
      </c>
      <c r="C76" s="749" t="s">
        <v>1574</v>
      </c>
      <c r="D76" s="749" t="s">
        <v>851</v>
      </c>
      <c r="E76" s="749" t="s">
        <v>1575</v>
      </c>
      <c r="F76" s="753"/>
      <c r="G76" s="753"/>
      <c r="H76" s="767">
        <v>0</v>
      </c>
      <c r="I76" s="753">
        <v>2</v>
      </c>
      <c r="J76" s="753">
        <v>162.11999999999998</v>
      </c>
      <c r="K76" s="767">
        <v>1</v>
      </c>
      <c r="L76" s="753">
        <v>2</v>
      </c>
      <c r="M76" s="754">
        <v>162.11999999999998</v>
      </c>
    </row>
    <row r="77" spans="1:13" ht="14.45" customHeight="1" x14ac:dyDescent="0.2">
      <c r="A77" s="748" t="s">
        <v>592</v>
      </c>
      <c r="B77" s="749" t="s">
        <v>1576</v>
      </c>
      <c r="C77" s="749" t="s">
        <v>1577</v>
      </c>
      <c r="D77" s="749" t="s">
        <v>1578</v>
      </c>
      <c r="E77" s="749" t="s">
        <v>1579</v>
      </c>
      <c r="F77" s="753">
        <v>53</v>
      </c>
      <c r="G77" s="753">
        <v>2299.94</v>
      </c>
      <c r="H77" s="767">
        <v>1</v>
      </c>
      <c r="I77" s="753"/>
      <c r="J77" s="753"/>
      <c r="K77" s="767">
        <v>0</v>
      </c>
      <c r="L77" s="753">
        <v>53</v>
      </c>
      <c r="M77" s="754">
        <v>2299.94</v>
      </c>
    </row>
    <row r="78" spans="1:13" ht="14.45" customHeight="1" x14ac:dyDescent="0.2">
      <c r="A78" s="748" t="s">
        <v>592</v>
      </c>
      <c r="B78" s="749" t="s">
        <v>1580</v>
      </c>
      <c r="C78" s="749" t="s">
        <v>1581</v>
      </c>
      <c r="D78" s="749" t="s">
        <v>1582</v>
      </c>
      <c r="E78" s="749" t="s">
        <v>777</v>
      </c>
      <c r="F78" s="753">
        <v>32</v>
      </c>
      <c r="G78" s="753">
        <v>2348.9799999999996</v>
      </c>
      <c r="H78" s="767">
        <v>1</v>
      </c>
      <c r="I78" s="753"/>
      <c r="J78" s="753"/>
      <c r="K78" s="767">
        <v>0</v>
      </c>
      <c r="L78" s="753">
        <v>32</v>
      </c>
      <c r="M78" s="754">
        <v>2348.9799999999996</v>
      </c>
    </row>
    <row r="79" spans="1:13" ht="14.45" customHeight="1" x14ac:dyDescent="0.2">
      <c r="A79" s="748" t="s">
        <v>592</v>
      </c>
      <c r="B79" s="749" t="s">
        <v>1580</v>
      </c>
      <c r="C79" s="749" t="s">
        <v>1583</v>
      </c>
      <c r="D79" s="749" t="s">
        <v>1582</v>
      </c>
      <c r="E79" s="749" t="s">
        <v>778</v>
      </c>
      <c r="F79" s="753">
        <v>2</v>
      </c>
      <c r="G79" s="753">
        <v>395.5</v>
      </c>
      <c r="H79" s="767">
        <v>1</v>
      </c>
      <c r="I79" s="753"/>
      <c r="J79" s="753"/>
      <c r="K79" s="767">
        <v>0</v>
      </c>
      <c r="L79" s="753">
        <v>2</v>
      </c>
      <c r="M79" s="754">
        <v>395.5</v>
      </c>
    </row>
    <row r="80" spans="1:13" ht="14.45" customHeight="1" x14ac:dyDescent="0.2">
      <c r="A80" s="748" t="s">
        <v>592</v>
      </c>
      <c r="B80" s="749" t="s">
        <v>1580</v>
      </c>
      <c r="C80" s="749" t="s">
        <v>1584</v>
      </c>
      <c r="D80" s="749" t="s">
        <v>791</v>
      </c>
      <c r="E80" s="749" t="s">
        <v>795</v>
      </c>
      <c r="F80" s="753"/>
      <c r="G80" s="753"/>
      <c r="H80" s="767">
        <v>0</v>
      </c>
      <c r="I80" s="753">
        <v>107</v>
      </c>
      <c r="J80" s="753">
        <v>3600.69</v>
      </c>
      <c r="K80" s="767">
        <v>1</v>
      </c>
      <c r="L80" s="753">
        <v>107</v>
      </c>
      <c r="M80" s="754">
        <v>3600.69</v>
      </c>
    </row>
    <row r="81" spans="1:13" ht="14.45" customHeight="1" x14ac:dyDescent="0.2">
      <c r="A81" s="748" t="s">
        <v>592</v>
      </c>
      <c r="B81" s="749" t="s">
        <v>1580</v>
      </c>
      <c r="C81" s="749" t="s">
        <v>1585</v>
      </c>
      <c r="D81" s="749" t="s">
        <v>791</v>
      </c>
      <c r="E81" s="749" t="s">
        <v>1586</v>
      </c>
      <c r="F81" s="753"/>
      <c r="G81" s="753"/>
      <c r="H81" s="767">
        <v>0</v>
      </c>
      <c r="I81" s="753">
        <v>8</v>
      </c>
      <c r="J81" s="753">
        <v>405.12</v>
      </c>
      <c r="K81" s="767">
        <v>1</v>
      </c>
      <c r="L81" s="753">
        <v>8</v>
      </c>
      <c r="M81" s="754">
        <v>405.12</v>
      </c>
    </row>
    <row r="82" spans="1:13" ht="14.45" customHeight="1" x14ac:dyDescent="0.2">
      <c r="A82" s="748" t="s">
        <v>592</v>
      </c>
      <c r="B82" s="749" t="s">
        <v>1580</v>
      </c>
      <c r="C82" s="749" t="s">
        <v>1587</v>
      </c>
      <c r="D82" s="749" t="s">
        <v>791</v>
      </c>
      <c r="E82" s="749" t="s">
        <v>1588</v>
      </c>
      <c r="F82" s="753"/>
      <c r="G82" s="753"/>
      <c r="H82" s="767">
        <v>0</v>
      </c>
      <c r="I82" s="753">
        <v>77</v>
      </c>
      <c r="J82" s="753">
        <v>3899.48</v>
      </c>
      <c r="K82" s="767">
        <v>1</v>
      </c>
      <c r="L82" s="753">
        <v>77</v>
      </c>
      <c r="M82" s="754">
        <v>3899.48</v>
      </c>
    </row>
    <row r="83" spans="1:13" ht="14.45" customHeight="1" x14ac:dyDescent="0.2">
      <c r="A83" s="748" t="s">
        <v>592</v>
      </c>
      <c r="B83" s="749" t="s">
        <v>1593</v>
      </c>
      <c r="C83" s="749" t="s">
        <v>1594</v>
      </c>
      <c r="D83" s="749" t="s">
        <v>1595</v>
      </c>
      <c r="E83" s="749" t="s">
        <v>1596</v>
      </c>
      <c r="F83" s="753"/>
      <c r="G83" s="753"/>
      <c r="H83" s="767">
        <v>0</v>
      </c>
      <c r="I83" s="753">
        <v>1</v>
      </c>
      <c r="J83" s="753">
        <v>237.26</v>
      </c>
      <c r="K83" s="767">
        <v>1</v>
      </c>
      <c r="L83" s="753">
        <v>1</v>
      </c>
      <c r="M83" s="754">
        <v>237.26</v>
      </c>
    </row>
    <row r="84" spans="1:13" ht="14.45" customHeight="1" x14ac:dyDescent="0.2">
      <c r="A84" s="748" t="s">
        <v>592</v>
      </c>
      <c r="B84" s="749" t="s">
        <v>1689</v>
      </c>
      <c r="C84" s="749" t="s">
        <v>1690</v>
      </c>
      <c r="D84" s="749" t="s">
        <v>1691</v>
      </c>
      <c r="E84" s="749" t="s">
        <v>1692</v>
      </c>
      <c r="F84" s="753"/>
      <c r="G84" s="753"/>
      <c r="H84" s="767">
        <v>0</v>
      </c>
      <c r="I84" s="753">
        <v>1</v>
      </c>
      <c r="J84" s="753">
        <v>114.06</v>
      </c>
      <c r="K84" s="767">
        <v>1</v>
      </c>
      <c r="L84" s="753">
        <v>1</v>
      </c>
      <c r="M84" s="754">
        <v>114.06</v>
      </c>
    </row>
    <row r="85" spans="1:13" ht="14.45" customHeight="1" x14ac:dyDescent="0.2">
      <c r="A85" s="748" t="s">
        <v>592</v>
      </c>
      <c r="B85" s="749" t="s">
        <v>1689</v>
      </c>
      <c r="C85" s="749" t="s">
        <v>1693</v>
      </c>
      <c r="D85" s="749" t="s">
        <v>1691</v>
      </c>
      <c r="E85" s="749" t="s">
        <v>1694</v>
      </c>
      <c r="F85" s="753"/>
      <c r="G85" s="753"/>
      <c r="H85" s="767">
        <v>0</v>
      </c>
      <c r="I85" s="753">
        <v>2</v>
      </c>
      <c r="J85" s="753">
        <v>252.70000000000002</v>
      </c>
      <c r="K85" s="767">
        <v>1</v>
      </c>
      <c r="L85" s="753">
        <v>2</v>
      </c>
      <c r="M85" s="754">
        <v>252.70000000000002</v>
      </c>
    </row>
    <row r="86" spans="1:13" ht="14.45" customHeight="1" x14ac:dyDescent="0.2">
      <c r="A86" s="748" t="s">
        <v>592</v>
      </c>
      <c r="B86" s="749" t="s">
        <v>1689</v>
      </c>
      <c r="C86" s="749" t="s">
        <v>1695</v>
      </c>
      <c r="D86" s="749" t="s">
        <v>1691</v>
      </c>
      <c r="E86" s="749" t="s">
        <v>1696</v>
      </c>
      <c r="F86" s="753"/>
      <c r="G86" s="753"/>
      <c r="H86" s="767">
        <v>0</v>
      </c>
      <c r="I86" s="753">
        <v>1</v>
      </c>
      <c r="J86" s="753">
        <v>255.02000000000007</v>
      </c>
      <c r="K86" s="767">
        <v>1</v>
      </c>
      <c r="L86" s="753">
        <v>1</v>
      </c>
      <c r="M86" s="754">
        <v>255.02000000000007</v>
      </c>
    </row>
    <row r="87" spans="1:13" ht="14.45" customHeight="1" x14ac:dyDescent="0.2">
      <c r="A87" s="748" t="s">
        <v>592</v>
      </c>
      <c r="B87" s="749" t="s">
        <v>1689</v>
      </c>
      <c r="C87" s="749" t="s">
        <v>1697</v>
      </c>
      <c r="D87" s="749" t="s">
        <v>1691</v>
      </c>
      <c r="E87" s="749" t="s">
        <v>1698</v>
      </c>
      <c r="F87" s="753"/>
      <c r="G87" s="753"/>
      <c r="H87" s="767">
        <v>0</v>
      </c>
      <c r="I87" s="753">
        <v>1</v>
      </c>
      <c r="J87" s="753">
        <v>168.49</v>
      </c>
      <c r="K87" s="767">
        <v>1</v>
      </c>
      <c r="L87" s="753">
        <v>1</v>
      </c>
      <c r="M87" s="754">
        <v>168.49</v>
      </c>
    </row>
    <row r="88" spans="1:13" ht="14.45" customHeight="1" x14ac:dyDescent="0.2">
      <c r="A88" s="748" t="s">
        <v>592</v>
      </c>
      <c r="B88" s="749" t="s">
        <v>1699</v>
      </c>
      <c r="C88" s="749" t="s">
        <v>1700</v>
      </c>
      <c r="D88" s="749" t="s">
        <v>1701</v>
      </c>
      <c r="E88" s="749" t="s">
        <v>1702</v>
      </c>
      <c r="F88" s="753"/>
      <c r="G88" s="753"/>
      <c r="H88" s="767">
        <v>0</v>
      </c>
      <c r="I88" s="753">
        <v>1</v>
      </c>
      <c r="J88" s="753">
        <v>724.03000000000009</v>
      </c>
      <c r="K88" s="767">
        <v>1</v>
      </c>
      <c r="L88" s="753">
        <v>1</v>
      </c>
      <c r="M88" s="754">
        <v>724.03000000000009</v>
      </c>
    </row>
    <row r="89" spans="1:13" ht="14.45" customHeight="1" x14ac:dyDescent="0.2">
      <c r="A89" s="748" t="s">
        <v>592</v>
      </c>
      <c r="B89" s="749" t="s">
        <v>1703</v>
      </c>
      <c r="C89" s="749" t="s">
        <v>1704</v>
      </c>
      <c r="D89" s="749" t="s">
        <v>1020</v>
      </c>
      <c r="E89" s="749" t="s">
        <v>1021</v>
      </c>
      <c r="F89" s="753">
        <v>1</v>
      </c>
      <c r="G89" s="753">
        <v>237.15</v>
      </c>
      <c r="H89" s="767">
        <v>1</v>
      </c>
      <c r="I89" s="753"/>
      <c r="J89" s="753"/>
      <c r="K89" s="767">
        <v>0</v>
      </c>
      <c r="L89" s="753">
        <v>1</v>
      </c>
      <c r="M89" s="754">
        <v>237.15</v>
      </c>
    </row>
    <row r="90" spans="1:13" ht="14.45" customHeight="1" x14ac:dyDescent="0.2">
      <c r="A90" s="748" t="s">
        <v>592</v>
      </c>
      <c r="B90" s="749" t="s">
        <v>1597</v>
      </c>
      <c r="C90" s="749" t="s">
        <v>1705</v>
      </c>
      <c r="D90" s="749" t="s">
        <v>1599</v>
      </c>
      <c r="E90" s="749" t="s">
        <v>1706</v>
      </c>
      <c r="F90" s="753"/>
      <c r="G90" s="753"/>
      <c r="H90" s="767">
        <v>0</v>
      </c>
      <c r="I90" s="753">
        <v>3</v>
      </c>
      <c r="J90" s="753">
        <v>58.77000000000001</v>
      </c>
      <c r="K90" s="767">
        <v>1</v>
      </c>
      <c r="L90" s="753">
        <v>3</v>
      </c>
      <c r="M90" s="754">
        <v>58.77000000000001</v>
      </c>
    </row>
    <row r="91" spans="1:13" ht="14.45" customHeight="1" x14ac:dyDescent="0.2">
      <c r="A91" s="748" t="s">
        <v>592</v>
      </c>
      <c r="B91" s="749" t="s">
        <v>1597</v>
      </c>
      <c r="C91" s="749" t="s">
        <v>1598</v>
      </c>
      <c r="D91" s="749" t="s">
        <v>1599</v>
      </c>
      <c r="E91" s="749" t="s">
        <v>1600</v>
      </c>
      <c r="F91" s="753"/>
      <c r="G91" s="753"/>
      <c r="H91" s="767">
        <v>0</v>
      </c>
      <c r="I91" s="753">
        <v>17</v>
      </c>
      <c r="J91" s="753">
        <v>154.95999999999998</v>
      </c>
      <c r="K91" s="767">
        <v>1</v>
      </c>
      <c r="L91" s="753">
        <v>17</v>
      </c>
      <c r="M91" s="754">
        <v>154.95999999999998</v>
      </c>
    </row>
    <row r="92" spans="1:13" ht="14.45" customHeight="1" x14ac:dyDescent="0.2">
      <c r="A92" s="748" t="s">
        <v>592</v>
      </c>
      <c r="B92" s="749" t="s">
        <v>1601</v>
      </c>
      <c r="C92" s="749" t="s">
        <v>1602</v>
      </c>
      <c r="D92" s="749" t="s">
        <v>856</v>
      </c>
      <c r="E92" s="749" t="s">
        <v>1603</v>
      </c>
      <c r="F92" s="753">
        <v>1</v>
      </c>
      <c r="G92" s="753">
        <v>45.490000000000009</v>
      </c>
      <c r="H92" s="767">
        <v>1</v>
      </c>
      <c r="I92" s="753"/>
      <c r="J92" s="753"/>
      <c r="K92" s="767">
        <v>0</v>
      </c>
      <c r="L92" s="753">
        <v>1</v>
      </c>
      <c r="M92" s="754">
        <v>45.490000000000009</v>
      </c>
    </row>
    <row r="93" spans="1:13" ht="14.45" customHeight="1" x14ac:dyDescent="0.2">
      <c r="A93" s="748" t="s">
        <v>592</v>
      </c>
      <c r="B93" s="749" t="s">
        <v>1601</v>
      </c>
      <c r="C93" s="749" t="s">
        <v>1707</v>
      </c>
      <c r="D93" s="749" t="s">
        <v>856</v>
      </c>
      <c r="E93" s="749" t="s">
        <v>1603</v>
      </c>
      <c r="F93" s="753"/>
      <c r="G93" s="753"/>
      <c r="H93" s="767">
        <v>0</v>
      </c>
      <c r="I93" s="753">
        <v>1</v>
      </c>
      <c r="J93" s="753">
        <v>45.75</v>
      </c>
      <c r="K93" s="767">
        <v>1</v>
      </c>
      <c r="L93" s="753">
        <v>1</v>
      </c>
      <c r="M93" s="754">
        <v>45.75</v>
      </c>
    </row>
    <row r="94" spans="1:13" ht="14.45" customHeight="1" x14ac:dyDescent="0.2">
      <c r="A94" s="748" t="s">
        <v>592</v>
      </c>
      <c r="B94" s="749" t="s">
        <v>1708</v>
      </c>
      <c r="C94" s="749" t="s">
        <v>1709</v>
      </c>
      <c r="D94" s="749" t="s">
        <v>1710</v>
      </c>
      <c r="E94" s="749" t="s">
        <v>1711</v>
      </c>
      <c r="F94" s="753"/>
      <c r="G94" s="753"/>
      <c r="H94" s="767">
        <v>0</v>
      </c>
      <c r="I94" s="753">
        <v>1</v>
      </c>
      <c r="J94" s="753">
        <v>91.450000000000017</v>
      </c>
      <c r="K94" s="767">
        <v>1</v>
      </c>
      <c r="L94" s="753">
        <v>1</v>
      </c>
      <c r="M94" s="754">
        <v>91.450000000000017</v>
      </c>
    </row>
    <row r="95" spans="1:13" ht="14.45" customHeight="1" x14ac:dyDescent="0.2">
      <c r="A95" s="748" t="s">
        <v>592</v>
      </c>
      <c r="B95" s="749" t="s">
        <v>1712</v>
      </c>
      <c r="C95" s="749" t="s">
        <v>1713</v>
      </c>
      <c r="D95" s="749" t="s">
        <v>929</v>
      </c>
      <c r="E95" s="749" t="s">
        <v>930</v>
      </c>
      <c r="F95" s="753"/>
      <c r="G95" s="753"/>
      <c r="H95" s="767">
        <v>0</v>
      </c>
      <c r="I95" s="753">
        <v>1</v>
      </c>
      <c r="J95" s="753">
        <v>69.780000000000015</v>
      </c>
      <c r="K95" s="767">
        <v>1</v>
      </c>
      <c r="L95" s="753">
        <v>1</v>
      </c>
      <c r="M95" s="754">
        <v>69.780000000000015</v>
      </c>
    </row>
    <row r="96" spans="1:13" ht="14.45" customHeight="1" x14ac:dyDescent="0.2">
      <c r="A96" s="748" t="s">
        <v>592</v>
      </c>
      <c r="B96" s="749" t="s">
        <v>1714</v>
      </c>
      <c r="C96" s="749" t="s">
        <v>1715</v>
      </c>
      <c r="D96" s="749" t="s">
        <v>1059</v>
      </c>
      <c r="E96" s="749" t="s">
        <v>1060</v>
      </c>
      <c r="F96" s="753"/>
      <c r="G96" s="753"/>
      <c r="H96" s="767">
        <v>0</v>
      </c>
      <c r="I96" s="753">
        <v>2</v>
      </c>
      <c r="J96" s="753">
        <v>99.640000000000015</v>
      </c>
      <c r="K96" s="767">
        <v>1</v>
      </c>
      <c r="L96" s="753">
        <v>2</v>
      </c>
      <c r="M96" s="754">
        <v>99.640000000000015</v>
      </c>
    </row>
    <row r="97" spans="1:13" ht="14.45" customHeight="1" x14ac:dyDescent="0.2">
      <c r="A97" s="748" t="s">
        <v>595</v>
      </c>
      <c r="B97" s="749" t="s">
        <v>1538</v>
      </c>
      <c r="C97" s="749" t="s">
        <v>1539</v>
      </c>
      <c r="D97" s="749" t="s">
        <v>657</v>
      </c>
      <c r="E97" s="749" t="s">
        <v>1540</v>
      </c>
      <c r="F97" s="753"/>
      <c r="G97" s="753"/>
      <c r="H97" s="767">
        <v>0</v>
      </c>
      <c r="I97" s="753">
        <v>40</v>
      </c>
      <c r="J97" s="753">
        <v>970.40000000000009</v>
      </c>
      <c r="K97" s="767">
        <v>1</v>
      </c>
      <c r="L97" s="753">
        <v>40</v>
      </c>
      <c r="M97" s="754">
        <v>970.40000000000009</v>
      </c>
    </row>
    <row r="98" spans="1:13" ht="14.45" customHeight="1" x14ac:dyDescent="0.2">
      <c r="A98" s="748" t="s">
        <v>598</v>
      </c>
      <c r="B98" s="749" t="s">
        <v>1505</v>
      </c>
      <c r="C98" s="749" t="s">
        <v>1506</v>
      </c>
      <c r="D98" s="749" t="s">
        <v>651</v>
      </c>
      <c r="E98" s="749" t="s">
        <v>1507</v>
      </c>
      <c r="F98" s="753"/>
      <c r="G98" s="753"/>
      <c r="H98" s="767">
        <v>0</v>
      </c>
      <c r="I98" s="753">
        <v>1330</v>
      </c>
      <c r="J98" s="753">
        <v>22048.370000000003</v>
      </c>
      <c r="K98" s="767">
        <v>1</v>
      </c>
      <c r="L98" s="753">
        <v>1330</v>
      </c>
      <c r="M98" s="754">
        <v>22048.370000000003</v>
      </c>
    </row>
    <row r="99" spans="1:13" ht="14.45" customHeight="1" x14ac:dyDescent="0.2">
      <c r="A99" s="748" t="s">
        <v>598</v>
      </c>
      <c r="B99" s="749" t="s">
        <v>1716</v>
      </c>
      <c r="C99" s="749" t="s">
        <v>1717</v>
      </c>
      <c r="D99" s="749" t="s">
        <v>1718</v>
      </c>
      <c r="E99" s="749" t="s">
        <v>1719</v>
      </c>
      <c r="F99" s="753"/>
      <c r="G99" s="753"/>
      <c r="H99" s="767">
        <v>0</v>
      </c>
      <c r="I99" s="753">
        <v>10</v>
      </c>
      <c r="J99" s="753">
        <v>3036</v>
      </c>
      <c r="K99" s="767">
        <v>1</v>
      </c>
      <c r="L99" s="753">
        <v>10</v>
      </c>
      <c r="M99" s="754">
        <v>3036</v>
      </c>
    </row>
    <row r="100" spans="1:13" ht="14.45" customHeight="1" x14ac:dyDescent="0.2">
      <c r="A100" s="748" t="s">
        <v>598</v>
      </c>
      <c r="B100" s="749" t="s">
        <v>1511</v>
      </c>
      <c r="C100" s="749" t="s">
        <v>1512</v>
      </c>
      <c r="D100" s="749" t="s">
        <v>813</v>
      </c>
      <c r="E100" s="749" t="s">
        <v>1513</v>
      </c>
      <c r="F100" s="753"/>
      <c r="G100" s="753"/>
      <c r="H100" s="767">
        <v>0</v>
      </c>
      <c r="I100" s="753">
        <v>15</v>
      </c>
      <c r="J100" s="753">
        <v>1670.73</v>
      </c>
      <c r="K100" s="767">
        <v>1</v>
      </c>
      <c r="L100" s="753">
        <v>15</v>
      </c>
      <c r="M100" s="754">
        <v>1670.73</v>
      </c>
    </row>
    <row r="101" spans="1:13" ht="14.45" customHeight="1" x14ac:dyDescent="0.2">
      <c r="A101" s="748" t="s">
        <v>598</v>
      </c>
      <c r="B101" s="749" t="s">
        <v>1612</v>
      </c>
      <c r="C101" s="749" t="s">
        <v>1720</v>
      </c>
      <c r="D101" s="749" t="s">
        <v>1614</v>
      </c>
      <c r="E101" s="749" t="s">
        <v>1721</v>
      </c>
      <c r="F101" s="753">
        <v>2</v>
      </c>
      <c r="G101" s="753">
        <v>324.3</v>
      </c>
      <c r="H101" s="767">
        <v>1</v>
      </c>
      <c r="I101" s="753"/>
      <c r="J101" s="753"/>
      <c r="K101" s="767">
        <v>0</v>
      </c>
      <c r="L101" s="753">
        <v>2</v>
      </c>
      <c r="M101" s="754">
        <v>324.3</v>
      </c>
    </row>
    <row r="102" spans="1:13" ht="14.45" customHeight="1" x14ac:dyDescent="0.2">
      <c r="A102" s="748" t="s">
        <v>598</v>
      </c>
      <c r="B102" s="749" t="s">
        <v>1612</v>
      </c>
      <c r="C102" s="749" t="s">
        <v>1613</v>
      </c>
      <c r="D102" s="749" t="s">
        <v>1614</v>
      </c>
      <c r="E102" s="749" t="s">
        <v>1615</v>
      </c>
      <c r="F102" s="753"/>
      <c r="G102" s="753"/>
      <c r="H102" s="767">
        <v>0</v>
      </c>
      <c r="I102" s="753">
        <v>1</v>
      </c>
      <c r="J102" s="753">
        <v>81.090000000000018</v>
      </c>
      <c r="K102" s="767">
        <v>1</v>
      </c>
      <c r="L102" s="753">
        <v>1</v>
      </c>
      <c r="M102" s="754">
        <v>81.090000000000018</v>
      </c>
    </row>
    <row r="103" spans="1:13" ht="14.45" customHeight="1" x14ac:dyDescent="0.2">
      <c r="A103" s="748" t="s">
        <v>598</v>
      </c>
      <c r="B103" s="749" t="s">
        <v>1514</v>
      </c>
      <c r="C103" s="749" t="s">
        <v>1515</v>
      </c>
      <c r="D103" s="749" t="s">
        <v>709</v>
      </c>
      <c r="E103" s="749" t="s">
        <v>1516</v>
      </c>
      <c r="F103" s="753"/>
      <c r="G103" s="753"/>
      <c r="H103" s="767">
        <v>0</v>
      </c>
      <c r="I103" s="753">
        <v>6</v>
      </c>
      <c r="J103" s="753">
        <v>19800</v>
      </c>
      <c r="K103" s="767">
        <v>1</v>
      </c>
      <c r="L103" s="753">
        <v>6</v>
      </c>
      <c r="M103" s="754">
        <v>19800</v>
      </c>
    </row>
    <row r="104" spans="1:13" ht="14.45" customHeight="1" x14ac:dyDescent="0.2">
      <c r="A104" s="748" t="s">
        <v>598</v>
      </c>
      <c r="B104" s="749" t="s">
        <v>1620</v>
      </c>
      <c r="C104" s="749" t="s">
        <v>1722</v>
      </c>
      <c r="D104" s="749" t="s">
        <v>1622</v>
      </c>
      <c r="E104" s="749" t="s">
        <v>1723</v>
      </c>
      <c r="F104" s="753"/>
      <c r="G104" s="753"/>
      <c r="H104" s="767">
        <v>0</v>
      </c>
      <c r="I104" s="753">
        <v>2</v>
      </c>
      <c r="J104" s="753">
        <v>139.1</v>
      </c>
      <c r="K104" s="767">
        <v>1</v>
      </c>
      <c r="L104" s="753">
        <v>2</v>
      </c>
      <c r="M104" s="754">
        <v>139.1</v>
      </c>
    </row>
    <row r="105" spans="1:13" ht="14.45" customHeight="1" x14ac:dyDescent="0.2">
      <c r="A105" s="748" t="s">
        <v>598</v>
      </c>
      <c r="B105" s="749" t="s">
        <v>1620</v>
      </c>
      <c r="C105" s="749" t="s">
        <v>1621</v>
      </c>
      <c r="D105" s="749" t="s">
        <v>1622</v>
      </c>
      <c r="E105" s="749" t="s">
        <v>1623</v>
      </c>
      <c r="F105" s="753"/>
      <c r="G105" s="753"/>
      <c r="H105" s="767">
        <v>0</v>
      </c>
      <c r="I105" s="753">
        <v>1</v>
      </c>
      <c r="J105" s="753">
        <v>139.13</v>
      </c>
      <c r="K105" s="767">
        <v>1</v>
      </c>
      <c r="L105" s="753">
        <v>1</v>
      </c>
      <c r="M105" s="754">
        <v>139.13</v>
      </c>
    </row>
    <row r="106" spans="1:13" ht="14.45" customHeight="1" x14ac:dyDescent="0.2">
      <c r="A106" s="748" t="s">
        <v>598</v>
      </c>
      <c r="B106" s="749" t="s">
        <v>1724</v>
      </c>
      <c r="C106" s="749" t="s">
        <v>1725</v>
      </c>
      <c r="D106" s="749" t="s">
        <v>1726</v>
      </c>
      <c r="E106" s="749" t="s">
        <v>1727</v>
      </c>
      <c r="F106" s="753"/>
      <c r="G106" s="753"/>
      <c r="H106" s="767">
        <v>0</v>
      </c>
      <c r="I106" s="753">
        <v>2</v>
      </c>
      <c r="J106" s="753">
        <v>504.94</v>
      </c>
      <c r="K106" s="767">
        <v>1</v>
      </c>
      <c r="L106" s="753">
        <v>2</v>
      </c>
      <c r="M106" s="754">
        <v>504.94</v>
      </c>
    </row>
    <row r="107" spans="1:13" ht="14.45" customHeight="1" x14ac:dyDescent="0.2">
      <c r="A107" s="748" t="s">
        <v>598</v>
      </c>
      <c r="B107" s="749" t="s">
        <v>1724</v>
      </c>
      <c r="C107" s="749" t="s">
        <v>1728</v>
      </c>
      <c r="D107" s="749" t="s">
        <v>1726</v>
      </c>
      <c r="E107" s="749" t="s">
        <v>1729</v>
      </c>
      <c r="F107" s="753"/>
      <c r="G107" s="753"/>
      <c r="H107" s="767">
        <v>0</v>
      </c>
      <c r="I107" s="753">
        <v>1</v>
      </c>
      <c r="J107" s="753">
        <v>500.32000000000011</v>
      </c>
      <c r="K107" s="767">
        <v>1</v>
      </c>
      <c r="L107" s="753">
        <v>1</v>
      </c>
      <c r="M107" s="754">
        <v>500.32000000000011</v>
      </c>
    </row>
    <row r="108" spans="1:13" ht="14.45" customHeight="1" x14ac:dyDescent="0.2">
      <c r="A108" s="748" t="s">
        <v>598</v>
      </c>
      <c r="B108" s="749" t="s">
        <v>1730</v>
      </c>
      <c r="C108" s="749" t="s">
        <v>1731</v>
      </c>
      <c r="D108" s="749" t="s">
        <v>1126</v>
      </c>
      <c r="E108" s="749" t="s">
        <v>1732</v>
      </c>
      <c r="F108" s="753"/>
      <c r="G108" s="753"/>
      <c r="H108" s="767">
        <v>0</v>
      </c>
      <c r="I108" s="753">
        <v>30</v>
      </c>
      <c r="J108" s="753">
        <v>3852.2100000000009</v>
      </c>
      <c r="K108" s="767">
        <v>1</v>
      </c>
      <c r="L108" s="753">
        <v>30</v>
      </c>
      <c r="M108" s="754">
        <v>3852.2100000000009</v>
      </c>
    </row>
    <row r="109" spans="1:13" ht="14.45" customHeight="1" x14ac:dyDescent="0.2">
      <c r="A109" s="748" t="s">
        <v>598</v>
      </c>
      <c r="B109" s="749" t="s">
        <v>1730</v>
      </c>
      <c r="C109" s="749" t="s">
        <v>1733</v>
      </c>
      <c r="D109" s="749" t="s">
        <v>1126</v>
      </c>
      <c r="E109" s="749" t="s">
        <v>1734</v>
      </c>
      <c r="F109" s="753"/>
      <c r="G109" s="753"/>
      <c r="H109" s="767">
        <v>0</v>
      </c>
      <c r="I109" s="753">
        <v>2</v>
      </c>
      <c r="J109" s="753">
        <v>178.62</v>
      </c>
      <c r="K109" s="767">
        <v>1</v>
      </c>
      <c r="L109" s="753">
        <v>2</v>
      </c>
      <c r="M109" s="754">
        <v>178.62</v>
      </c>
    </row>
    <row r="110" spans="1:13" ht="14.45" customHeight="1" x14ac:dyDescent="0.2">
      <c r="A110" s="748" t="s">
        <v>598</v>
      </c>
      <c r="B110" s="749" t="s">
        <v>1624</v>
      </c>
      <c r="C110" s="749" t="s">
        <v>1735</v>
      </c>
      <c r="D110" s="749" t="s">
        <v>1172</v>
      </c>
      <c r="E110" s="749" t="s">
        <v>1173</v>
      </c>
      <c r="F110" s="753"/>
      <c r="G110" s="753"/>
      <c r="H110" s="767">
        <v>0</v>
      </c>
      <c r="I110" s="753">
        <v>35</v>
      </c>
      <c r="J110" s="753">
        <v>1413.0500000000002</v>
      </c>
      <c r="K110" s="767">
        <v>1</v>
      </c>
      <c r="L110" s="753">
        <v>35</v>
      </c>
      <c r="M110" s="754">
        <v>1413.0500000000002</v>
      </c>
    </row>
    <row r="111" spans="1:13" ht="14.45" customHeight="1" x14ac:dyDescent="0.2">
      <c r="A111" s="748" t="s">
        <v>598</v>
      </c>
      <c r="B111" s="749" t="s">
        <v>1624</v>
      </c>
      <c r="C111" s="749" t="s">
        <v>1625</v>
      </c>
      <c r="D111" s="749" t="s">
        <v>951</v>
      </c>
      <c r="E111" s="749" t="s">
        <v>1626</v>
      </c>
      <c r="F111" s="753"/>
      <c r="G111" s="753"/>
      <c r="H111" s="767">
        <v>0</v>
      </c>
      <c r="I111" s="753">
        <v>2</v>
      </c>
      <c r="J111" s="753">
        <v>63.3</v>
      </c>
      <c r="K111" s="767">
        <v>1</v>
      </c>
      <c r="L111" s="753">
        <v>2</v>
      </c>
      <c r="M111" s="754">
        <v>63.3</v>
      </c>
    </row>
    <row r="112" spans="1:13" ht="14.45" customHeight="1" x14ac:dyDescent="0.2">
      <c r="A112" s="748" t="s">
        <v>598</v>
      </c>
      <c r="B112" s="749" t="s">
        <v>1624</v>
      </c>
      <c r="C112" s="749" t="s">
        <v>1736</v>
      </c>
      <c r="D112" s="749" t="s">
        <v>951</v>
      </c>
      <c r="E112" s="749" t="s">
        <v>1737</v>
      </c>
      <c r="F112" s="753"/>
      <c r="G112" s="753"/>
      <c r="H112" s="767">
        <v>0</v>
      </c>
      <c r="I112" s="753">
        <v>1</v>
      </c>
      <c r="J112" s="753">
        <v>58.710000000000015</v>
      </c>
      <c r="K112" s="767">
        <v>1</v>
      </c>
      <c r="L112" s="753">
        <v>1</v>
      </c>
      <c r="M112" s="754">
        <v>58.710000000000015</v>
      </c>
    </row>
    <row r="113" spans="1:13" ht="14.45" customHeight="1" x14ac:dyDescent="0.2">
      <c r="A113" s="748" t="s">
        <v>598</v>
      </c>
      <c r="B113" s="749" t="s">
        <v>1627</v>
      </c>
      <c r="C113" s="749" t="s">
        <v>1628</v>
      </c>
      <c r="D113" s="749" t="s">
        <v>958</v>
      </c>
      <c r="E113" s="749" t="s">
        <v>1629</v>
      </c>
      <c r="F113" s="753"/>
      <c r="G113" s="753"/>
      <c r="H113" s="767">
        <v>0</v>
      </c>
      <c r="I113" s="753">
        <v>11</v>
      </c>
      <c r="J113" s="753">
        <v>441.37</v>
      </c>
      <c r="K113" s="767">
        <v>1</v>
      </c>
      <c r="L113" s="753">
        <v>11</v>
      </c>
      <c r="M113" s="754">
        <v>441.37</v>
      </c>
    </row>
    <row r="114" spans="1:13" ht="14.45" customHeight="1" x14ac:dyDescent="0.2">
      <c r="A114" s="748" t="s">
        <v>598</v>
      </c>
      <c r="B114" s="749" t="s">
        <v>1632</v>
      </c>
      <c r="C114" s="749" t="s">
        <v>1738</v>
      </c>
      <c r="D114" s="749" t="s">
        <v>927</v>
      </c>
      <c r="E114" s="749" t="s">
        <v>928</v>
      </c>
      <c r="F114" s="753">
        <v>2</v>
      </c>
      <c r="G114" s="753">
        <v>583.29999999999995</v>
      </c>
      <c r="H114" s="767">
        <v>1</v>
      </c>
      <c r="I114" s="753"/>
      <c r="J114" s="753"/>
      <c r="K114" s="767">
        <v>0</v>
      </c>
      <c r="L114" s="753">
        <v>2</v>
      </c>
      <c r="M114" s="754">
        <v>583.29999999999995</v>
      </c>
    </row>
    <row r="115" spans="1:13" ht="14.45" customHeight="1" x14ac:dyDescent="0.2">
      <c r="A115" s="748" t="s">
        <v>598</v>
      </c>
      <c r="B115" s="749" t="s">
        <v>1632</v>
      </c>
      <c r="C115" s="749" t="s">
        <v>1739</v>
      </c>
      <c r="D115" s="749" t="s">
        <v>927</v>
      </c>
      <c r="E115" s="749" t="s">
        <v>1112</v>
      </c>
      <c r="F115" s="753">
        <v>1</v>
      </c>
      <c r="G115" s="753">
        <v>125.97999999999999</v>
      </c>
      <c r="H115" s="767">
        <v>1</v>
      </c>
      <c r="I115" s="753"/>
      <c r="J115" s="753"/>
      <c r="K115" s="767">
        <v>0</v>
      </c>
      <c r="L115" s="753">
        <v>1</v>
      </c>
      <c r="M115" s="754">
        <v>125.97999999999999</v>
      </c>
    </row>
    <row r="116" spans="1:13" ht="14.45" customHeight="1" x14ac:dyDescent="0.2">
      <c r="A116" s="748" t="s">
        <v>598</v>
      </c>
      <c r="B116" s="749" t="s">
        <v>1632</v>
      </c>
      <c r="C116" s="749" t="s">
        <v>1740</v>
      </c>
      <c r="D116" s="749" t="s">
        <v>927</v>
      </c>
      <c r="E116" s="749" t="s">
        <v>1113</v>
      </c>
      <c r="F116" s="753">
        <v>8</v>
      </c>
      <c r="G116" s="753">
        <v>1659.08</v>
      </c>
      <c r="H116" s="767">
        <v>1</v>
      </c>
      <c r="I116" s="753"/>
      <c r="J116" s="753"/>
      <c r="K116" s="767">
        <v>0</v>
      </c>
      <c r="L116" s="753">
        <v>8</v>
      </c>
      <c r="M116" s="754">
        <v>1659.08</v>
      </c>
    </row>
    <row r="117" spans="1:13" ht="14.45" customHeight="1" x14ac:dyDescent="0.2">
      <c r="A117" s="748" t="s">
        <v>598</v>
      </c>
      <c r="B117" s="749" t="s">
        <v>1632</v>
      </c>
      <c r="C117" s="749" t="s">
        <v>1741</v>
      </c>
      <c r="D117" s="749" t="s">
        <v>1110</v>
      </c>
      <c r="E117" s="749" t="s">
        <v>1111</v>
      </c>
      <c r="F117" s="753"/>
      <c r="G117" s="753"/>
      <c r="H117" s="767">
        <v>0</v>
      </c>
      <c r="I117" s="753">
        <v>5</v>
      </c>
      <c r="J117" s="753">
        <v>470.55</v>
      </c>
      <c r="K117" s="767">
        <v>1</v>
      </c>
      <c r="L117" s="753">
        <v>5</v>
      </c>
      <c r="M117" s="754">
        <v>470.55</v>
      </c>
    </row>
    <row r="118" spans="1:13" ht="14.45" customHeight="1" x14ac:dyDescent="0.2">
      <c r="A118" s="748" t="s">
        <v>598</v>
      </c>
      <c r="B118" s="749" t="s">
        <v>1632</v>
      </c>
      <c r="C118" s="749" t="s">
        <v>1742</v>
      </c>
      <c r="D118" s="749" t="s">
        <v>1110</v>
      </c>
      <c r="E118" s="749" t="s">
        <v>1111</v>
      </c>
      <c r="F118" s="753"/>
      <c r="G118" s="753"/>
      <c r="H118" s="767">
        <v>0</v>
      </c>
      <c r="I118" s="753">
        <v>6</v>
      </c>
      <c r="J118" s="753">
        <v>530.70000000000005</v>
      </c>
      <c r="K118" s="767">
        <v>1</v>
      </c>
      <c r="L118" s="753">
        <v>6</v>
      </c>
      <c r="M118" s="754">
        <v>530.70000000000005</v>
      </c>
    </row>
    <row r="119" spans="1:13" ht="14.45" customHeight="1" x14ac:dyDescent="0.2">
      <c r="A119" s="748" t="s">
        <v>598</v>
      </c>
      <c r="B119" s="749" t="s">
        <v>1519</v>
      </c>
      <c r="C119" s="749" t="s">
        <v>1743</v>
      </c>
      <c r="D119" s="749" t="s">
        <v>1521</v>
      </c>
      <c r="E119" s="749" t="s">
        <v>1117</v>
      </c>
      <c r="F119" s="753">
        <v>2</v>
      </c>
      <c r="G119" s="753">
        <v>52.940000000000012</v>
      </c>
      <c r="H119" s="767">
        <v>1</v>
      </c>
      <c r="I119" s="753"/>
      <c r="J119" s="753"/>
      <c r="K119" s="767">
        <v>0</v>
      </c>
      <c r="L119" s="753">
        <v>2</v>
      </c>
      <c r="M119" s="754">
        <v>52.940000000000012</v>
      </c>
    </row>
    <row r="120" spans="1:13" ht="14.45" customHeight="1" x14ac:dyDescent="0.2">
      <c r="A120" s="748" t="s">
        <v>598</v>
      </c>
      <c r="B120" s="749" t="s">
        <v>1519</v>
      </c>
      <c r="C120" s="749" t="s">
        <v>1744</v>
      </c>
      <c r="D120" s="749" t="s">
        <v>1521</v>
      </c>
      <c r="E120" s="749" t="s">
        <v>1115</v>
      </c>
      <c r="F120" s="753">
        <v>1</v>
      </c>
      <c r="G120" s="753">
        <v>174.44999999999996</v>
      </c>
      <c r="H120" s="767">
        <v>1</v>
      </c>
      <c r="I120" s="753"/>
      <c r="J120" s="753"/>
      <c r="K120" s="767">
        <v>0</v>
      </c>
      <c r="L120" s="753">
        <v>1</v>
      </c>
      <c r="M120" s="754">
        <v>174.44999999999996</v>
      </c>
    </row>
    <row r="121" spans="1:13" ht="14.45" customHeight="1" x14ac:dyDescent="0.2">
      <c r="A121" s="748" t="s">
        <v>598</v>
      </c>
      <c r="B121" s="749" t="s">
        <v>1641</v>
      </c>
      <c r="C121" s="749" t="s">
        <v>1745</v>
      </c>
      <c r="D121" s="749" t="s">
        <v>1643</v>
      </c>
      <c r="E121" s="749" t="s">
        <v>1746</v>
      </c>
      <c r="F121" s="753"/>
      <c r="G121" s="753"/>
      <c r="H121" s="767">
        <v>0</v>
      </c>
      <c r="I121" s="753">
        <v>1</v>
      </c>
      <c r="J121" s="753">
        <v>53.940000000000012</v>
      </c>
      <c r="K121" s="767">
        <v>1</v>
      </c>
      <c r="L121" s="753">
        <v>1</v>
      </c>
      <c r="M121" s="754">
        <v>53.940000000000012</v>
      </c>
    </row>
    <row r="122" spans="1:13" ht="14.45" customHeight="1" x14ac:dyDescent="0.2">
      <c r="A122" s="748" t="s">
        <v>598</v>
      </c>
      <c r="B122" s="749" t="s">
        <v>1522</v>
      </c>
      <c r="C122" s="749" t="s">
        <v>1653</v>
      </c>
      <c r="D122" s="749" t="s">
        <v>1024</v>
      </c>
      <c r="E122" s="749" t="s">
        <v>1654</v>
      </c>
      <c r="F122" s="753"/>
      <c r="G122" s="753"/>
      <c r="H122" s="767">
        <v>0</v>
      </c>
      <c r="I122" s="753">
        <v>5</v>
      </c>
      <c r="J122" s="753">
        <v>1097.6500000000001</v>
      </c>
      <c r="K122" s="767">
        <v>1</v>
      </c>
      <c r="L122" s="753">
        <v>5</v>
      </c>
      <c r="M122" s="754">
        <v>1097.6500000000001</v>
      </c>
    </row>
    <row r="123" spans="1:13" ht="14.45" customHeight="1" x14ac:dyDescent="0.2">
      <c r="A123" s="748" t="s">
        <v>598</v>
      </c>
      <c r="B123" s="749" t="s">
        <v>1522</v>
      </c>
      <c r="C123" s="749" t="s">
        <v>1523</v>
      </c>
      <c r="D123" s="749" t="s">
        <v>811</v>
      </c>
      <c r="E123" s="749" t="s">
        <v>646</v>
      </c>
      <c r="F123" s="753"/>
      <c r="G123" s="753"/>
      <c r="H123" s="767">
        <v>0</v>
      </c>
      <c r="I123" s="753">
        <v>2</v>
      </c>
      <c r="J123" s="753">
        <v>325.58000000000004</v>
      </c>
      <c r="K123" s="767">
        <v>1</v>
      </c>
      <c r="L123" s="753">
        <v>2</v>
      </c>
      <c r="M123" s="754">
        <v>325.58000000000004</v>
      </c>
    </row>
    <row r="124" spans="1:13" ht="14.45" customHeight="1" x14ac:dyDescent="0.2">
      <c r="A124" s="748" t="s">
        <v>598</v>
      </c>
      <c r="B124" s="749" t="s">
        <v>1524</v>
      </c>
      <c r="C124" s="749" t="s">
        <v>1747</v>
      </c>
      <c r="D124" s="749" t="s">
        <v>1526</v>
      </c>
      <c r="E124" s="749" t="s">
        <v>1748</v>
      </c>
      <c r="F124" s="753"/>
      <c r="G124" s="753"/>
      <c r="H124" s="767">
        <v>0</v>
      </c>
      <c r="I124" s="753">
        <v>7</v>
      </c>
      <c r="J124" s="753">
        <v>82.88</v>
      </c>
      <c r="K124" s="767">
        <v>1</v>
      </c>
      <c r="L124" s="753">
        <v>7</v>
      </c>
      <c r="M124" s="754">
        <v>82.88</v>
      </c>
    </row>
    <row r="125" spans="1:13" ht="14.45" customHeight="1" x14ac:dyDescent="0.2">
      <c r="A125" s="748" t="s">
        <v>598</v>
      </c>
      <c r="B125" s="749" t="s">
        <v>1749</v>
      </c>
      <c r="C125" s="749" t="s">
        <v>1750</v>
      </c>
      <c r="D125" s="749" t="s">
        <v>1751</v>
      </c>
      <c r="E125" s="749" t="s">
        <v>1752</v>
      </c>
      <c r="F125" s="753"/>
      <c r="G125" s="753"/>
      <c r="H125" s="767">
        <v>0</v>
      </c>
      <c r="I125" s="753">
        <v>1</v>
      </c>
      <c r="J125" s="753">
        <v>84.139999999999986</v>
      </c>
      <c r="K125" s="767">
        <v>1</v>
      </c>
      <c r="L125" s="753">
        <v>1</v>
      </c>
      <c r="M125" s="754">
        <v>84.139999999999986</v>
      </c>
    </row>
    <row r="126" spans="1:13" ht="14.45" customHeight="1" x14ac:dyDescent="0.2">
      <c r="A126" s="748" t="s">
        <v>598</v>
      </c>
      <c r="B126" s="749" t="s">
        <v>1753</v>
      </c>
      <c r="C126" s="749" t="s">
        <v>1754</v>
      </c>
      <c r="D126" s="749" t="s">
        <v>1755</v>
      </c>
      <c r="E126" s="749" t="s">
        <v>1756</v>
      </c>
      <c r="F126" s="753"/>
      <c r="G126" s="753"/>
      <c r="H126" s="767">
        <v>0</v>
      </c>
      <c r="I126" s="753">
        <v>3</v>
      </c>
      <c r="J126" s="753">
        <v>422.15999999999997</v>
      </c>
      <c r="K126" s="767">
        <v>1</v>
      </c>
      <c r="L126" s="753">
        <v>3</v>
      </c>
      <c r="M126" s="754">
        <v>422.15999999999997</v>
      </c>
    </row>
    <row r="127" spans="1:13" ht="14.45" customHeight="1" x14ac:dyDescent="0.2">
      <c r="A127" s="748" t="s">
        <v>598</v>
      </c>
      <c r="B127" s="749" t="s">
        <v>1753</v>
      </c>
      <c r="C127" s="749" t="s">
        <v>1757</v>
      </c>
      <c r="D127" s="749" t="s">
        <v>1755</v>
      </c>
      <c r="E127" s="749" t="s">
        <v>1758</v>
      </c>
      <c r="F127" s="753"/>
      <c r="G127" s="753"/>
      <c r="H127" s="767">
        <v>0</v>
      </c>
      <c r="I127" s="753">
        <v>1</v>
      </c>
      <c r="J127" s="753">
        <v>168.44</v>
      </c>
      <c r="K127" s="767">
        <v>1</v>
      </c>
      <c r="L127" s="753">
        <v>1</v>
      </c>
      <c r="M127" s="754">
        <v>168.44</v>
      </c>
    </row>
    <row r="128" spans="1:13" ht="14.45" customHeight="1" x14ac:dyDescent="0.2">
      <c r="A128" s="748" t="s">
        <v>598</v>
      </c>
      <c r="B128" s="749" t="s">
        <v>1753</v>
      </c>
      <c r="C128" s="749" t="s">
        <v>1759</v>
      </c>
      <c r="D128" s="749" t="s">
        <v>1755</v>
      </c>
      <c r="E128" s="749" t="s">
        <v>1760</v>
      </c>
      <c r="F128" s="753"/>
      <c r="G128" s="753"/>
      <c r="H128" s="767"/>
      <c r="I128" s="753">
        <v>0</v>
      </c>
      <c r="J128" s="753">
        <v>0</v>
      </c>
      <c r="K128" s="767"/>
      <c r="L128" s="753">
        <v>0</v>
      </c>
      <c r="M128" s="754">
        <v>0</v>
      </c>
    </row>
    <row r="129" spans="1:13" ht="14.45" customHeight="1" x14ac:dyDescent="0.2">
      <c r="A129" s="748" t="s">
        <v>598</v>
      </c>
      <c r="B129" s="749" t="s">
        <v>1753</v>
      </c>
      <c r="C129" s="749" t="s">
        <v>1761</v>
      </c>
      <c r="D129" s="749" t="s">
        <v>1755</v>
      </c>
      <c r="E129" s="749" t="s">
        <v>1762</v>
      </c>
      <c r="F129" s="753"/>
      <c r="G129" s="753"/>
      <c r="H129" s="767">
        <v>0</v>
      </c>
      <c r="I129" s="753">
        <v>1</v>
      </c>
      <c r="J129" s="753">
        <v>224.37</v>
      </c>
      <c r="K129" s="767">
        <v>1</v>
      </c>
      <c r="L129" s="753">
        <v>1</v>
      </c>
      <c r="M129" s="754">
        <v>224.37</v>
      </c>
    </row>
    <row r="130" spans="1:13" ht="14.45" customHeight="1" x14ac:dyDescent="0.2">
      <c r="A130" s="748" t="s">
        <v>598</v>
      </c>
      <c r="B130" s="749" t="s">
        <v>1753</v>
      </c>
      <c r="C130" s="749" t="s">
        <v>1763</v>
      </c>
      <c r="D130" s="749" t="s">
        <v>1755</v>
      </c>
      <c r="E130" s="749" t="s">
        <v>1764</v>
      </c>
      <c r="F130" s="753"/>
      <c r="G130" s="753"/>
      <c r="H130" s="767">
        <v>0</v>
      </c>
      <c r="I130" s="753">
        <v>3</v>
      </c>
      <c r="J130" s="753">
        <v>1920.06</v>
      </c>
      <c r="K130" s="767">
        <v>1</v>
      </c>
      <c r="L130" s="753">
        <v>3</v>
      </c>
      <c r="M130" s="754">
        <v>1920.06</v>
      </c>
    </row>
    <row r="131" spans="1:13" ht="14.45" customHeight="1" x14ac:dyDescent="0.2">
      <c r="A131" s="748" t="s">
        <v>598</v>
      </c>
      <c r="B131" s="749" t="s">
        <v>1753</v>
      </c>
      <c r="C131" s="749" t="s">
        <v>1765</v>
      </c>
      <c r="D131" s="749" t="s">
        <v>1766</v>
      </c>
      <c r="E131" s="749" t="s">
        <v>1767</v>
      </c>
      <c r="F131" s="753">
        <v>1</v>
      </c>
      <c r="G131" s="753">
        <v>157.43</v>
      </c>
      <c r="H131" s="767">
        <v>1</v>
      </c>
      <c r="I131" s="753"/>
      <c r="J131" s="753"/>
      <c r="K131" s="767">
        <v>0</v>
      </c>
      <c r="L131" s="753">
        <v>1</v>
      </c>
      <c r="M131" s="754">
        <v>157.43</v>
      </c>
    </row>
    <row r="132" spans="1:13" ht="14.45" customHeight="1" x14ac:dyDescent="0.2">
      <c r="A132" s="748" t="s">
        <v>598</v>
      </c>
      <c r="B132" s="749" t="s">
        <v>1768</v>
      </c>
      <c r="C132" s="749" t="s">
        <v>1769</v>
      </c>
      <c r="D132" s="749" t="s">
        <v>1210</v>
      </c>
      <c r="E132" s="749" t="s">
        <v>1770</v>
      </c>
      <c r="F132" s="753"/>
      <c r="G132" s="753"/>
      <c r="H132" s="767">
        <v>0</v>
      </c>
      <c r="I132" s="753">
        <v>1</v>
      </c>
      <c r="J132" s="753">
        <v>18.29</v>
      </c>
      <c r="K132" s="767">
        <v>1</v>
      </c>
      <c r="L132" s="753">
        <v>1</v>
      </c>
      <c r="M132" s="754">
        <v>18.29</v>
      </c>
    </row>
    <row r="133" spans="1:13" ht="14.45" customHeight="1" x14ac:dyDescent="0.2">
      <c r="A133" s="748" t="s">
        <v>598</v>
      </c>
      <c r="B133" s="749" t="s">
        <v>1661</v>
      </c>
      <c r="C133" s="749" t="s">
        <v>1771</v>
      </c>
      <c r="D133" s="749" t="s">
        <v>1772</v>
      </c>
      <c r="E133" s="749" t="s">
        <v>1773</v>
      </c>
      <c r="F133" s="753">
        <v>1</v>
      </c>
      <c r="G133" s="753">
        <v>193.11</v>
      </c>
      <c r="H133" s="767">
        <v>1</v>
      </c>
      <c r="I133" s="753"/>
      <c r="J133" s="753"/>
      <c r="K133" s="767">
        <v>0</v>
      </c>
      <c r="L133" s="753">
        <v>1</v>
      </c>
      <c r="M133" s="754">
        <v>193.11</v>
      </c>
    </row>
    <row r="134" spans="1:13" ht="14.45" customHeight="1" x14ac:dyDescent="0.2">
      <c r="A134" s="748" t="s">
        <v>598</v>
      </c>
      <c r="B134" s="749" t="s">
        <v>1661</v>
      </c>
      <c r="C134" s="749" t="s">
        <v>1662</v>
      </c>
      <c r="D134" s="749" t="s">
        <v>1663</v>
      </c>
      <c r="E134" s="749" t="s">
        <v>1664</v>
      </c>
      <c r="F134" s="753"/>
      <c r="G134" s="753"/>
      <c r="H134" s="767">
        <v>0</v>
      </c>
      <c r="I134" s="753">
        <v>1</v>
      </c>
      <c r="J134" s="753">
        <v>58.880000000000017</v>
      </c>
      <c r="K134" s="767">
        <v>1</v>
      </c>
      <c r="L134" s="753">
        <v>1</v>
      </c>
      <c r="M134" s="754">
        <v>58.880000000000017</v>
      </c>
    </row>
    <row r="135" spans="1:13" ht="14.45" customHeight="1" x14ac:dyDescent="0.2">
      <c r="A135" s="748" t="s">
        <v>598</v>
      </c>
      <c r="B135" s="749" t="s">
        <v>1532</v>
      </c>
      <c r="C135" s="749" t="s">
        <v>1774</v>
      </c>
      <c r="D135" s="749" t="s">
        <v>1775</v>
      </c>
      <c r="E135" s="749" t="s">
        <v>1776</v>
      </c>
      <c r="F135" s="753"/>
      <c r="G135" s="753"/>
      <c r="H135" s="767">
        <v>0</v>
      </c>
      <c r="I135" s="753">
        <v>2</v>
      </c>
      <c r="J135" s="753">
        <v>328.06</v>
      </c>
      <c r="K135" s="767">
        <v>1</v>
      </c>
      <c r="L135" s="753">
        <v>2</v>
      </c>
      <c r="M135" s="754">
        <v>328.06</v>
      </c>
    </row>
    <row r="136" spans="1:13" ht="14.45" customHeight="1" x14ac:dyDescent="0.2">
      <c r="A136" s="748" t="s">
        <v>598</v>
      </c>
      <c r="B136" s="749" t="s">
        <v>1538</v>
      </c>
      <c r="C136" s="749" t="s">
        <v>1777</v>
      </c>
      <c r="D136" s="749" t="s">
        <v>820</v>
      </c>
      <c r="E136" s="749" t="s">
        <v>1778</v>
      </c>
      <c r="F136" s="753"/>
      <c r="G136" s="753"/>
      <c r="H136" s="767">
        <v>0</v>
      </c>
      <c r="I136" s="753">
        <v>6</v>
      </c>
      <c r="J136" s="753">
        <v>1030.8600000000001</v>
      </c>
      <c r="K136" s="767">
        <v>1</v>
      </c>
      <c r="L136" s="753">
        <v>6</v>
      </c>
      <c r="M136" s="754">
        <v>1030.8600000000001</v>
      </c>
    </row>
    <row r="137" spans="1:13" ht="14.45" customHeight="1" x14ac:dyDescent="0.2">
      <c r="A137" s="748" t="s">
        <v>598</v>
      </c>
      <c r="B137" s="749" t="s">
        <v>1538</v>
      </c>
      <c r="C137" s="749" t="s">
        <v>1541</v>
      </c>
      <c r="D137" s="749" t="s">
        <v>820</v>
      </c>
      <c r="E137" s="749" t="s">
        <v>1542</v>
      </c>
      <c r="F137" s="753"/>
      <c r="G137" s="753"/>
      <c r="H137" s="767">
        <v>0</v>
      </c>
      <c r="I137" s="753">
        <v>4</v>
      </c>
      <c r="J137" s="753">
        <v>259.60000000000002</v>
      </c>
      <c r="K137" s="767">
        <v>1</v>
      </c>
      <c r="L137" s="753">
        <v>4</v>
      </c>
      <c r="M137" s="754">
        <v>259.60000000000002</v>
      </c>
    </row>
    <row r="138" spans="1:13" ht="14.45" customHeight="1" x14ac:dyDescent="0.2">
      <c r="A138" s="748" t="s">
        <v>598</v>
      </c>
      <c r="B138" s="749" t="s">
        <v>1538</v>
      </c>
      <c r="C138" s="749" t="s">
        <v>1779</v>
      </c>
      <c r="D138" s="749" t="s">
        <v>820</v>
      </c>
      <c r="E138" s="749" t="s">
        <v>1780</v>
      </c>
      <c r="F138" s="753"/>
      <c r="G138" s="753"/>
      <c r="H138" s="767">
        <v>0</v>
      </c>
      <c r="I138" s="753">
        <v>100</v>
      </c>
      <c r="J138" s="753">
        <v>30139</v>
      </c>
      <c r="K138" s="767">
        <v>1</v>
      </c>
      <c r="L138" s="753">
        <v>100</v>
      </c>
      <c r="M138" s="754">
        <v>30139</v>
      </c>
    </row>
    <row r="139" spans="1:13" ht="14.45" customHeight="1" x14ac:dyDescent="0.2">
      <c r="A139" s="748" t="s">
        <v>598</v>
      </c>
      <c r="B139" s="749" t="s">
        <v>1543</v>
      </c>
      <c r="C139" s="749" t="s">
        <v>1544</v>
      </c>
      <c r="D139" s="749" t="s">
        <v>1545</v>
      </c>
      <c r="E139" s="749" t="s">
        <v>1546</v>
      </c>
      <c r="F139" s="753">
        <v>140</v>
      </c>
      <c r="G139" s="753">
        <v>5078.1000000000004</v>
      </c>
      <c r="H139" s="767">
        <v>1</v>
      </c>
      <c r="I139" s="753"/>
      <c r="J139" s="753"/>
      <c r="K139" s="767">
        <v>0</v>
      </c>
      <c r="L139" s="753">
        <v>140</v>
      </c>
      <c r="M139" s="754">
        <v>5078.1000000000004</v>
      </c>
    </row>
    <row r="140" spans="1:13" ht="14.45" customHeight="1" x14ac:dyDescent="0.2">
      <c r="A140" s="748" t="s">
        <v>598</v>
      </c>
      <c r="B140" s="749" t="s">
        <v>1543</v>
      </c>
      <c r="C140" s="749" t="s">
        <v>1547</v>
      </c>
      <c r="D140" s="749" t="s">
        <v>1548</v>
      </c>
      <c r="E140" s="749" t="s">
        <v>1549</v>
      </c>
      <c r="F140" s="753"/>
      <c r="G140" s="753"/>
      <c r="H140" s="767">
        <v>0</v>
      </c>
      <c r="I140" s="753">
        <v>1</v>
      </c>
      <c r="J140" s="753">
        <v>314.27</v>
      </c>
      <c r="K140" s="767">
        <v>1</v>
      </c>
      <c r="L140" s="753">
        <v>1</v>
      </c>
      <c r="M140" s="754">
        <v>314.27</v>
      </c>
    </row>
    <row r="141" spans="1:13" ht="14.45" customHeight="1" x14ac:dyDescent="0.2">
      <c r="A141" s="748" t="s">
        <v>598</v>
      </c>
      <c r="B141" s="749" t="s">
        <v>1668</v>
      </c>
      <c r="C141" s="749" t="s">
        <v>1781</v>
      </c>
      <c r="D141" s="749" t="s">
        <v>1673</v>
      </c>
      <c r="E141" s="749" t="s">
        <v>1782</v>
      </c>
      <c r="F141" s="753"/>
      <c r="G141" s="753"/>
      <c r="H141" s="767">
        <v>0</v>
      </c>
      <c r="I141" s="753">
        <v>1</v>
      </c>
      <c r="J141" s="753">
        <v>101.17</v>
      </c>
      <c r="K141" s="767">
        <v>1</v>
      </c>
      <c r="L141" s="753">
        <v>1</v>
      </c>
      <c r="M141" s="754">
        <v>101.17</v>
      </c>
    </row>
    <row r="142" spans="1:13" ht="14.45" customHeight="1" x14ac:dyDescent="0.2">
      <c r="A142" s="748" t="s">
        <v>598</v>
      </c>
      <c r="B142" s="749" t="s">
        <v>1668</v>
      </c>
      <c r="C142" s="749" t="s">
        <v>1672</v>
      </c>
      <c r="D142" s="749" t="s">
        <v>1673</v>
      </c>
      <c r="E142" s="749" t="s">
        <v>1674</v>
      </c>
      <c r="F142" s="753"/>
      <c r="G142" s="753"/>
      <c r="H142" s="767">
        <v>0</v>
      </c>
      <c r="I142" s="753">
        <v>2</v>
      </c>
      <c r="J142" s="753">
        <v>122.22000000000003</v>
      </c>
      <c r="K142" s="767">
        <v>1</v>
      </c>
      <c r="L142" s="753">
        <v>2</v>
      </c>
      <c r="M142" s="754">
        <v>122.22000000000003</v>
      </c>
    </row>
    <row r="143" spans="1:13" ht="14.45" customHeight="1" x14ac:dyDescent="0.2">
      <c r="A143" s="748" t="s">
        <v>598</v>
      </c>
      <c r="B143" s="749" t="s">
        <v>1554</v>
      </c>
      <c r="C143" s="749" t="s">
        <v>1675</v>
      </c>
      <c r="D143" s="749" t="s">
        <v>1067</v>
      </c>
      <c r="E143" s="749" t="s">
        <v>1676</v>
      </c>
      <c r="F143" s="753"/>
      <c r="G143" s="753"/>
      <c r="H143" s="767">
        <v>0</v>
      </c>
      <c r="I143" s="753">
        <v>11</v>
      </c>
      <c r="J143" s="753">
        <v>1841.0299999999997</v>
      </c>
      <c r="K143" s="767">
        <v>1</v>
      </c>
      <c r="L143" s="753">
        <v>11</v>
      </c>
      <c r="M143" s="754">
        <v>1841.0299999999997</v>
      </c>
    </row>
    <row r="144" spans="1:13" ht="14.45" customHeight="1" x14ac:dyDescent="0.2">
      <c r="A144" s="748" t="s">
        <v>598</v>
      </c>
      <c r="B144" s="749" t="s">
        <v>1554</v>
      </c>
      <c r="C144" s="749" t="s">
        <v>1555</v>
      </c>
      <c r="D144" s="749" t="s">
        <v>1067</v>
      </c>
      <c r="E144" s="749" t="s">
        <v>1556</v>
      </c>
      <c r="F144" s="753"/>
      <c r="G144" s="753"/>
      <c r="H144" s="767">
        <v>0</v>
      </c>
      <c r="I144" s="753">
        <v>1</v>
      </c>
      <c r="J144" s="753">
        <v>114.92000000000006</v>
      </c>
      <c r="K144" s="767">
        <v>1</v>
      </c>
      <c r="L144" s="753">
        <v>1</v>
      </c>
      <c r="M144" s="754">
        <v>114.92000000000006</v>
      </c>
    </row>
    <row r="145" spans="1:13" ht="14.45" customHeight="1" x14ac:dyDescent="0.2">
      <c r="A145" s="748" t="s">
        <v>598</v>
      </c>
      <c r="B145" s="749" t="s">
        <v>1783</v>
      </c>
      <c r="C145" s="749" t="s">
        <v>1784</v>
      </c>
      <c r="D145" s="749" t="s">
        <v>1785</v>
      </c>
      <c r="E145" s="749" t="s">
        <v>1786</v>
      </c>
      <c r="F145" s="753"/>
      <c r="G145" s="753"/>
      <c r="H145" s="767">
        <v>0</v>
      </c>
      <c r="I145" s="753">
        <v>15</v>
      </c>
      <c r="J145" s="753">
        <v>6893.7000000000007</v>
      </c>
      <c r="K145" s="767">
        <v>1</v>
      </c>
      <c r="L145" s="753">
        <v>15</v>
      </c>
      <c r="M145" s="754">
        <v>6893.7000000000007</v>
      </c>
    </row>
    <row r="146" spans="1:13" ht="14.45" customHeight="1" x14ac:dyDescent="0.2">
      <c r="A146" s="748" t="s">
        <v>598</v>
      </c>
      <c r="B146" s="749" t="s">
        <v>1557</v>
      </c>
      <c r="C146" s="749" t="s">
        <v>1558</v>
      </c>
      <c r="D146" s="749" t="s">
        <v>1559</v>
      </c>
      <c r="E146" s="749" t="s">
        <v>1560</v>
      </c>
      <c r="F146" s="753">
        <v>230</v>
      </c>
      <c r="G146" s="753">
        <v>7620.4</v>
      </c>
      <c r="H146" s="767">
        <v>1</v>
      </c>
      <c r="I146" s="753"/>
      <c r="J146" s="753"/>
      <c r="K146" s="767">
        <v>0</v>
      </c>
      <c r="L146" s="753">
        <v>230</v>
      </c>
      <c r="M146" s="754">
        <v>7620.4</v>
      </c>
    </row>
    <row r="147" spans="1:13" ht="14.45" customHeight="1" x14ac:dyDescent="0.2">
      <c r="A147" s="748" t="s">
        <v>598</v>
      </c>
      <c r="B147" s="749" t="s">
        <v>1677</v>
      </c>
      <c r="C147" s="749" t="s">
        <v>1678</v>
      </c>
      <c r="D147" s="749" t="s">
        <v>1679</v>
      </c>
      <c r="E147" s="749" t="s">
        <v>1680</v>
      </c>
      <c r="F147" s="753"/>
      <c r="G147" s="753"/>
      <c r="H147" s="767">
        <v>0</v>
      </c>
      <c r="I147" s="753">
        <v>14</v>
      </c>
      <c r="J147" s="753">
        <v>18048.18</v>
      </c>
      <c r="K147" s="767">
        <v>1</v>
      </c>
      <c r="L147" s="753">
        <v>14</v>
      </c>
      <c r="M147" s="754">
        <v>18048.18</v>
      </c>
    </row>
    <row r="148" spans="1:13" ht="14.45" customHeight="1" x14ac:dyDescent="0.2">
      <c r="A148" s="748" t="s">
        <v>598</v>
      </c>
      <c r="B148" s="749" t="s">
        <v>1561</v>
      </c>
      <c r="C148" s="749" t="s">
        <v>1562</v>
      </c>
      <c r="D148" s="749" t="s">
        <v>1563</v>
      </c>
      <c r="E148" s="749" t="s">
        <v>1564</v>
      </c>
      <c r="F148" s="753"/>
      <c r="G148" s="753"/>
      <c r="H148" s="767">
        <v>0</v>
      </c>
      <c r="I148" s="753">
        <v>16.3</v>
      </c>
      <c r="J148" s="753">
        <v>2510.1999999999998</v>
      </c>
      <c r="K148" s="767">
        <v>1</v>
      </c>
      <c r="L148" s="753">
        <v>16.3</v>
      </c>
      <c r="M148" s="754">
        <v>2510.1999999999998</v>
      </c>
    </row>
    <row r="149" spans="1:13" ht="14.45" customHeight="1" x14ac:dyDescent="0.2">
      <c r="A149" s="748" t="s">
        <v>598</v>
      </c>
      <c r="B149" s="749" t="s">
        <v>1561</v>
      </c>
      <c r="C149" s="749" t="s">
        <v>1565</v>
      </c>
      <c r="D149" s="749" t="s">
        <v>1563</v>
      </c>
      <c r="E149" s="749" t="s">
        <v>1566</v>
      </c>
      <c r="F149" s="753"/>
      <c r="G149" s="753"/>
      <c r="H149" s="767">
        <v>0</v>
      </c>
      <c r="I149" s="753">
        <v>30.599999999999994</v>
      </c>
      <c r="J149" s="753">
        <v>8096.2199999999984</v>
      </c>
      <c r="K149" s="767">
        <v>1</v>
      </c>
      <c r="L149" s="753">
        <v>30.599999999999994</v>
      </c>
      <c r="M149" s="754">
        <v>8096.2199999999984</v>
      </c>
    </row>
    <row r="150" spans="1:13" ht="14.45" customHeight="1" x14ac:dyDescent="0.2">
      <c r="A150" s="748" t="s">
        <v>598</v>
      </c>
      <c r="B150" s="749" t="s">
        <v>1787</v>
      </c>
      <c r="C150" s="749" t="s">
        <v>1788</v>
      </c>
      <c r="D150" s="749" t="s">
        <v>1789</v>
      </c>
      <c r="E150" s="749" t="s">
        <v>1790</v>
      </c>
      <c r="F150" s="753"/>
      <c r="G150" s="753"/>
      <c r="H150" s="767">
        <v>0</v>
      </c>
      <c r="I150" s="753">
        <v>8</v>
      </c>
      <c r="J150" s="753">
        <v>7358.51</v>
      </c>
      <c r="K150" s="767">
        <v>1</v>
      </c>
      <c r="L150" s="753">
        <v>8</v>
      </c>
      <c r="M150" s="754">
        <v>7358.51</v>
      </c>
    </row>
    <row r="151" spans="1:13" ht="14.45" customHeight="1" x14ac:dyDescent="0.2">
      <c r="A151" s="748" t="s">
        <v>598</v>
      </c>
      <c r="B151" s="749" t="s">
        <v>1681</v>
      </c>
      <c r="C151" s="749" t="s">
        <v>1791</v>
      </c>
      <c r="D151" s="749" t="s">
        <v>1683</v>
      </c>
      <c r="E151" s="749" t="s">
        <v>1792</v>
      </c>
      <c r="F151" s="753"/>
      <c r="G151" s="753"/>
      <c r="H151" s="767">
        <v>0</v>
      </c>
      <c r="I151" s="753">
        <v>50</v>
      </c>
      <c r="J151" s="753">
        <v>2644</v>
      </c>
      <c r="K151" s="767">
        <v>1</v>
      </c>
      <c r="L151" s="753">
        <v>50</v>
      </c>
      <c r="M151" s="754">
        <v>2644</v>
      </c>
    </row>
    <row r="152" spans="1:13" ht="14.45" customHeight="1" x14ac:dyDescent="0.2">
      <c r="A152" s="748" t="s">
        <v>598</v>
      </c>
      <c r="B152" s="749" t="s">
        <v>1567</v>
      </c>
      <c r="C152" s="749" t="s">
        <v>1568</v>
      </c>
      <c r="D152" s="749" t="s">
        <v>1569</v>
      </c>
      <c r="E152" s="749" t="s">
        <v>1570</v>
      </c>
      <c r="F152" s="753"/>
      <c r="G152" s="753"/>
      <c r="H152" s="767">
        <v>0</v>
      </c>
      <c r="I152" s="753">
        <v>14.5</v>
      </c>
      <c r="J152" s="753">
        <v>5366.7993333333334</v>
      </c>
      <c r="K152" s="767">
        <v>1</v>
      </c>
      <c r="L152" s="753">
        <v>14.5</v>
      </c>
      <c r="M152" s="754">
        <v>5366.7993333333334</v>
      </c>
    </row>
    <row r="153" spans="1:13" ht="14.45" customHeight="1" x14ac:dyDescent="0.2">
      <c r="A153" s="748" t="s">
        <v>598</v>
      </c>
      <c r="B153" s="749" t="s">
        <v>1793</v>
      </c>
      <c r="C153" s="749" t="s">
        <v>1794</v>
      </c>
      <c r="D153" s="749" t="s">
        <v>1394</v>
      </c>
      <c r="E153" s="749" t="s">
        <v>1795</v>
      </c>
      <c r="F153" s="753"/>
      <c r="G153" s="753"/>
      <c r="H153" s="767">
        <v>0</v>
      </c>
      <c r="I153" s="753">
        <v>1.3</v>
      </c>
      <c r="J153" s="753">
        <v>1455.2460000000001</v>
      </c>
      <c r="K153" s="767">
        <v>1</v>
      </c>
      <c r="L153" s="753">
        <v>1.3</v>
      </c>
      <c r="M153" s="754">
        <v>1455.2460000000001</v>
      </c>
    </row>
    <row r="154" spans="1:13" ht="14.45" customHeight="1" x14ac:dyDescent="0.2">
      <c r="A154" s="748" t="s">
        <v>598</v>
      </c>
      <c r="B154" s="749" t="s">
        <v>1796</v>
      </c>
      <c r="C154" s="749" t="s">
        <v>1797</v>
      </c>
      <c r="D154" s="749" t="s">
        <v>1798</v>
      </c>
      <c r="E154" s="749" t="s">
        <v>1799</v>
      </c>
      <c r="F154" s="753"/>
      <c r="G154" s="753"/>
      <c r="H154" s="767">
        <v>0</v>
      </c>
      <c r="I154" s="753">
        <v>10.1</v>
      </c>
      <c r="J154" s="753">
        <v>2810.1959723222503</v>
      </c>
      <c r="K154" s="767">
        <v>1</v>
      </c>
      <c r="L154" s="753">
        <v>10.1</v>
      </c>
      <c r="M154" s="754">
        <v>2810.1959723222503</v>
      </c>
    </row>
    <row r="155" spans="1:13" ht="14.45" customHeight="1" x14ac:dyDescent="0.2">
      <c r="A155" s="748" t="s">
        <v>598</v>
      </c>
      <c r="B155" s="749" t="s">
        <v>1796</v>
      </c>
      <c r="C155" s="749" t="s">
        <v>1800</v>
      </c>
      <c r="D155" s="749" t="s">
        <v>1798</v>
      </c>
      <c r="E155" s="749" t="s">
        <v>1801</v>
      </c>
      <c r="F155" s="753"/>
      <c r="G155" s="753"/>
      <c r="H155" s="767">
        <v>0</v>
      </c>
      <c r="I155" s="753">
        <v>3.2</v>
      </c>
      <c r="J155" s="753">
        <v>2353.63</v>
      </c>
      <c r="K155" s="767">
        <v>1</v>
      </c>
      <c r="L155" s="753">
        <v>3.2</v>
      </c>
      <c r="M155" s="754">
        <v>2353.63</v>
      </c>
    </row>
    <row r="156" spans="1:13" ht="14.45" customHeight="1" x14ac:dyDescent="0.2">
      <c r="A156" s="748" t="s">
        <v>598</v>
      </c>
      <c r="B156" s="749" t="s">
        <v>1796</v>
      </c>
      <c r="C156" s="749" t="s">
        <v>1802</v>
      </c>
      <c r="D156" s="749" t="s">
        <v>1803</v>
      </c>
      <c r="E156" s="749" t="s">
        <v>1804</v>
      </c>
      <c r="F156" s="753"/>
      <c r="G156" s="753"/>
      <c r="H156" s="767">
        <v>0</v>
      </c>
      <c r="I156" s="753">
        <v>1</v>
      </c>
      <c r="J156" s="753">
        <v>2113.7500000000005</v>
      </c>
      <c r="K156" s="767">
        <v>1</v>
      </c>
      <c r="L156" s="753">
        <v>1</v>
      </c>
      <c r="M156" s="754">
        <v>2113.7500000000005</v>
      </c>
    </row>
    <row r="157" spans="1:13" ht="14.45" customHeight="1" x14ac:dyDescent="0.2">
      <c r="A157" s="748" t="s">
        <v>598</v>
      </c>
      <c r="B157" s="749" t="s">
        <v>1805</v>
      </c>
      <c r="C157" s="749" t="s">
        <v>1806</v>
      </c>
      <c r="D157" s="749" t="s">
        <v>1807</v>
      </c>
      <c r="E157" s="749" t="s">
        <v>1808</v>
      </c>
      <c r="F157" s="753"/>
      <c r="G157" s="753"/>
      <c r="H157" s="767">
        <v>0</v>
      </c>
      <c r="I157" s="753">
        <v>3</v>
      </c>
      <c r="J157" s="753">
        <v>1539.3599999999997</v>
      </c>
      <c r="K157" s="767">
        <v>1</v>
      </c>
      <c r="L157" s="753">
        <v>3</v>
      </c>
      <c r="M157" s="754">
        <v>1539.3599999999997</v>
      </c>
    </row>
    <row r="158" spans="1:13" ht="14.45" customHeight="1" x14ac:dyDescent="0.2">
      <c r="A158" s="748" t="s">
        <v>598</v>
      </c>
      <c r="B158" s="749" t="s">
        <v>1809</v>
      </c>
      <c r="C158" s="749" t="s">
        <v>1810</v>
      </c>
      <c r="D158" s="749" t="s">
        <v>1811</v>
      </c>
      <c r="E158" s="749" t="s">
        <v>1812</v>
      </c>
      <c r="F158" s="753"/>
      <c r="G158" s="753"/>
      <c r="H158" s="767">
        <v>0</v>
      </c>
      <c r="I158" s="753">
        <v>140</v>
      </c>
      <c r="J158" s="753">
        <v>95926.399999999994</v>
      </c>
      <c r="K158" s="767">
        <v>1</v>
      </c>
      <c r="L158" s="753">
        <v>140</v>
      </c>
      <c r="M158" s="754">
        <v>95926.399999999994</v>
      </c>
    </row>
    <row r="159" spans="1:13" ht="14.45" customHeight="1" x14ac:dyDescent="0.2">
      <c r="A159" s="748" t="s">
        <v>598</v>
      </c>
      <c r="B159" s="749" t="s">
        <v>1813</v>
      </c>
      <c r="C159" s="749" t="s">
        <v>1814</v>
      </c>
      <c r="D159" s="749" t="s">
        <v>1256</v>
      </c>
      <c r="E159" s="749" t="s">
        <v>1815</v>
      </c>
      <c r="F159" s="753"/>
      <c r="G159" s="753"/>
      <c r="H159" s="767">
        <v>0</v>
      </c>
      <c r="I159" s="753">
        <v>45</v>
      </c>
      <c r="J159" s="753">
        <v>30907.8</v>
      </c>
      <c r="K159" s="767">
        <v>1</v>
      </c>
      <c r="L159" s="753">
        <v>45</v>
      </c>
      <c r="M159" s="754">
        <v>30907.8</v>
      </c>
    </row>
    <row r="160" spans="1:13" ht="14.45" customHeight="1" x14ac:dyDescent="0.2">
      <c r="A160" s="748" t="s">
        <v>598</v>
      </c>
      <c r="B160" s="749" t="s">
        <v>1576</v>
      </c>
      <c r="C160" s="749" t="s">
        <v>1577</v>
      </c>
      <c r="D160" s="749" t="s">
        <v>1578</v>
      </c>
      <c r="E160" s="749" t="s">
        <v>1579</v>
      </c>
      <c r="F160" s="753">
        <v>44</v>
      </c>
      <c r="G160" s="753">
        <v>1910</v>
      </c>
      <c r="H160" s="767">
        <v>1</v>
      </c>
      <c r="I160" s="753"/>
      <c r="J160" s="753"/>
      <c r="K160" s="767">
        <v>0</v>
      </c>
      <c r="L160" s="753">
        <v>44</v>
      </c>
      <c r="M160" s="754">
        <v>1910</v>
      </c>
    </row>
    <row r="161" spans="1:13" ht="14.45" customHeight="1" x14ac:dyDescent="0.2">
      <c r="A161" s="748" t="s">
        <v>598</v>
      </c>
      <c r="B161" s="749" t="s">
        <v>1580</v>
      </c>
      <c r="C161" s="749" t="s">
        <v>1581</v>
      </c>
      <c r="D161" s="749" t="s">
        <v>1582</v>
      </c>
      <c r="E161" s="749" t="s">
        <v>777</v>
      </c>
      <c r="F161" s="753">
        <v>11</v>
      </c>
      <c r="G161" s="753">
        <v>812.44</v>
      </c>
      <c r="H161" s="767">
        <v>1</v>
      </c>
      <c r="I161" s="753"/>
      <c r="J161" s="753"/>
      <c r="K161" s="767">
        <v>0</v>
      </c>
      <c r="L161" s="753">
        <v>11</v>
      </c>
      <c r="M161" s="754">
        <v>812.44</v>
      </c>
    </row>
    <row r="162" spans="1:13" ht="14.45" customHeight="1" x14ac:dyDescent="0.2">
      <c r="A162" s="748" t="s">
        <v>598</v>
      </c>
      <c r="B162" s="749" t="s">
        <v>1580</v>
      </c>
      <c r="C162" s="749" t="s">
        <v>1584</v>
      </c>
      <c r="D162" s="749" t="s">
        <v>791</v>
      </c>
      <c r="E162" s="749" t="s">
        <v>795</v>
      </c>
      <c r="F162" s="753"/>
      <c r="G162" s="753"/>
      <c r="H162" s="767">
        <v>0</v>
      </c>
      <c r="I162" s="753">
        <v>15</v>
      </c>
      <c r="J162" s="753">
        <v>515.76</v>
      </c>
      <c r="K162" s="767">
        <v>1</v>
      </c>
      <c r="L162" s="753">
        <v>15</v>
      </c>
      <c r="M162" s="754">
        <v>515.76</v>
      </c>
    </row>
    <row r="163" spans="1:13" ht="14.45" customHeight="1" x14ac:dyDescent="0.2">
      <c r="A163" s="748" t="s">
        <v>598</v>
      </c>
      <c r="B163" s="749" t="s">
        <v>1580</v>
      </c>
      <c r="C163" s="749" t="s">
        <v>1585</v>
      </c>
      <c r="D163" s="749" t="s">
        <v>791</v>
      </c>
      <c r="E163" s="749" t="s">
        <v>1586</v>
      </c>
      <c r="F163" s="753"/>
      <c r="G163" s="753"/>
      <c r="H163" s="767">
        <v>0</v>
      </c>
      <c r="I163" s="753">
        <v>21</v>
      </c>
      <c r="J163" s="753">
        <v>1063.44</v>
      </c>
      <c r="K163" s="767">
        <v>1</v>
      </c>
      <c r="L163" s="753">
        <v>21</v>
      </c>
      <c r="M163" s="754">
        <v>1063.44</v>
      </c>
    </row>
    <row r="164" spans="1:13" ht="14.45" customHeight="1" x14ac:dyDescent="0.2">
      <c r="A164" s="748" t="s">
        <v>598</v>
      </c>
      <c r="B164" s="749" t="s">
        <v>1580</v>
      </c>
      <c r="C164" s="749" t="s">
        <v>1587</v>
      </c>
      <c r="D164" s="749" t="s">
        <v>791</v>
      </c>
      <c r="E164" s="749" t="s">
        <v>1588</v>
      </c>
      <c r="F164" s="753"/>
      <c r="G164" s="753"/>
      <c r="H164" s="767">
        <v>0</v>
      </c>
      <c r="I164" s="753">
        <v>13</v>
      </c>
      <c r="J164" s="753">
        <v>658.31999999999994</v>
      </c>
      <c r="K164" s="767">
        <v>1</v>
      </c>
      <c r="L164" s="753">
        <v>13</v>
      </c>
      <c r="M164" s="754">
        <v>658.31999999999994</v>
      </c>
    </row>
    <row r="165" spans="1:13" ht="14.45" customHeight="1" x14ac:dyDescent="0.2">
      <c r="A165" s="748" t="s">
        <v>598</v>
      </c>
      <c r="B165" s="749" t="s">
        <v>1589</v>
      </c>
      <c r="C165" s="749" t="s">
        <v>1590</v>
      </c>
      <c r="D165" s="749" t="s">
        <v>1591</v>
      </c>
      <c r="E165" s="749" t="s">
        <v>1592</v>
      </c>
      <c r="F165" s="753"/>
      <c r="G165" s="753"/>
      <c r="H165" s="767">
        <v>0</v>
      </c>
      <c r="I165" s="753">
        <v>20</v>
      </c>
      <c r="J165" s="753">
        <v>4510</v>
      </c>
      <c r="K165" s="767">
        <v>1</v>
      </c>
      <c r="L165" s="753">
        <v>20</v>
      </c>
      <c r="M165" s="754">
        <v>4510</v>
      </c>
    </row>
    <row r="166" spans="1:13" ht="14.45" customHeight="1" x14ac:dyDescent="0.2">
      <c r="A166" s="748" t="s">
        <v>598</v>
      </c>
      <c r="B166" s="749" t="s">
        <v>1593</v>
      </c>
      <c r="C166" s="749" t="s">
        <v>1816</v>
      </c>
      <c r="D166" s="749" t="s">
        <v>1817</v>
      </c>
      <c r="E166" s="749" t="s">
        <v>1818</v>
      </c>
      <c r="F166" s="753"/>
      <c r="G166" s="753"/>
      <c r="H166" s="767">
        <v>0</v>
      </c>
      <c r="I166" s="753">
        <v>33</v>
      </c>
      <c r="J166" s="753">
        <v>16605.800000000003</v>
      </c>
      <c r="K166" s="767">
        <v>1</v>
      </c>
      <c r="L166" s="753">
        <v>33</v>
      </c>
      <c r="M166" s="754">
        <v>16605.800000000003</v>
      </c>
    </row>
    <row r="167" spans="1:13" ht="14.45" customHeight="1" x14ac:dyDescent="0.2">
      <c r="A167" s="748" t="s">
        <v>598</v>
      </c>
      <c r="B167" s="749" t="s">
        <v>1593</v>
      </c>
      <c r="C167" s="749" t="s">
        <v>1594</v>
      </c>
      <c r="D167" s="749" t="s">
        <v>1595</v>
      </c>
      <c r="E167" s="749" t="s">
        <v>1596</v>
      </c>
      <c r="F167" s="753"/>
      <c r="G167" s="753"/>
      <c r="H167" s="767">
        <v>0</v>
      </c>
      <c r="I167" s="753">
        <v>2</v>
      </c>
      <c r="J167" s="753">
        <v>474.52000000000004</v>
      </c>
      <c r="K167" s="767">
        <v>1</v>
      </c>
      <c r="L167" s="753">
        <v>2</v>
      </c>
      <c r="M167" s="754">
        <v>474.52000000000004</v>
      </c>
    </row>
    <row r="168" spans="1:13" ht="14.45" customHeight="1" x14ac:dyDescent="0.2">
      <c r="A168" s="748" t="s">
        <v>598</v>
      </c>
      <c r="B168" s="749" t="s">
        <v>1593</v>
      </c>
      <c r="C168" s="749" t="s">
        <v>1819</v>
      </c>
      <c r="D168" s="749" t="s">
        <v>1820</v>
      </c>
      <c r="E168" s="749" t="s">
        <v>1821</v>
      </c>
      <c r="F168" s="753"/>
      <c r="G168" s="753"/>
      <c r="H168" s="767">
        <v>0</v>
      </c>
      <c r="I168" s="753">
        <v>1</v>
      </c>
      <c r="J168" s="753">
        <v>125.39</v>
      </c>
      <c r="K168" s="767">
        <v>1</v>
      </c>
      <c r="L168" s="753">
        <v>1</v>
      </c>
      <c r="M168" s="754">
        <v>125.39</v>
      </c>
    </row>
    <row r="169" spans="1:13" ht="14.45" customHeight="1" x14ac:dyDescent="0.2">
      <c r="A169" s="748" t="s">
        <v>598</v>
      </c>
      <c r="B169" s="749" t="s">
        <v>1689</v>
      </c>
      <c r="C169" s="749" t="s">
        <v>1695</v>
      </c>
      <c r="D169" s="749" t="s">
        <v>1691</v>
      </c>
      <c r="E169" s="749" t="s">
        <v>1696</v>
      </c>
      <c r="F169" s="753"/>
      <c r="G169" s="753"/>
      <c r="H169" s="767">
        <v>0</v>
      </c>
      <c r="I169" s="753">
        <v>1</v>
      </c>
      <c r="J169" s="753">
        <v>254.95000000000002</v>
      </c>
      <c r="K169" s="767">
        <v>1</v>
      </c>
      <c r="L169" s="753">
        <v>1</v>
      </c>
      <c r="M169" s="754">
        <v>254.95000000000002</v>
      </c>
    </row>
    <row r="170" spans="1:13" ht="14.45" customHeight="1" x14ac:dyDescent="0.2">
      <c r="A170" s="748" t="s">
        <v>598</v>
      </c>
      <c r="B170" s="749" t="s">
        <v>1699</v>
      </c>
      <c r="C170" s="749" t="s">
        <v>1700</v>
      </c>
      <c r="D170" s="749" t="s">
        <v>1701</v>
      </c>
      <c r="E170" s="749" t="s">
        <v>1702</v>
      </c>
      <c r="F170" s="753"/>
      <c r="G170" s="753"/>
      <c r="H170" s="767">
        <v>0</v>
      </c>
      <c r="I170" s="753">
        <v>1</v>
      </c>
      <c r="J170" s="753">
        <v>723.3900000000001</v>
      </c>
      <c r="K170" s="767">
        <v>1</v>
      </c>
      <c r="L170" s="753">
        <v>1</v>
      </c>
      <c r="M170" s="754">
        <v>723.3900000000001</v>
      </c>
    </row>
    <row r="171" spans="1:13" ht="14.45" customHeight="1" x14ac:dyDescent="0.2">
      <c r="A171" s="748" t="s">
        <v>598</v>
      </c>
      <c r="B171" s="749" t="s">
        <v>1822</v>
      </c>
      <c r="C171" s="749" t="s">
        <v>1823</v>
      </c>
      <c r="D171" s="749" t="s">
        <v>1824</v>
      </c>
      <c r="E171" s="749" t="s">
        <v>1825</v>
      </c>
      <c r="F171" s="753"/>
      <c r="G171" s="753"/>
      <c r="H171" s="767">
        <v>0</v>
      </c>
      <c r="I171" s="753">
        <v>1</v>
      </c>
      <c r="J171" s="753">
        <v>47.19</v>
      </c>
      <c r="K171" s="767">
        <v>1</v>
      </c>
      <c r="L171" s="753">
        <v>1</v>
      </c>
      <c r="M171" s="754">
        <v>47.19</v>
      </c>
    </row>
    <row r="172" spans="1:13" ht="14.45" customHeight="1" x14ac:dyDescent="0.2">
      <c r="A172" s="748" t="s">
        <v>598</v>
      </c>
      <c r="B172" s="749" t="s">
        <v>1597</v>
      </c>
      <c r="C172" s="749" t="s">
        <v>1598</v>
      </c>
      <c r="D172" s="749" t="s">
        <v>1599</v>
      </c>
      <c r="E172" s="749" t="s">
        <v>1600</v>
      </c>
      <c r="F172" s="753"/>
      <c r="G172" s="753"/>
      <c r="H172" s="767">
        <v>0</v>
      </c>
      <c r="I172" s="753">
        <v>8</v>
      </c>
      <c r="J172" s="753">
        <v>72.960000000000008</v>
      </c>
      <c r="K172" s="767">
        <v>1</v>
      </c>
      <c r="L172" s="753">
        <v>8</v>
      </c>
      <c r="M172" s="754">
        <v>72.960000000000008</v>
      </c>
    </row>
    <row r="173" spans="1:13" ht="14.45" customHeight="1" x14ac:dyDescent="0.2">
      <c r="A173" s="748" t="s">
        <v>598</v>
      </c>
      <c r="B173" s="749" t="s">
        <v>1826</v>
      </c>
      <c r="C173" s="749" t="s">
        <v>1827</v>
      </c>
      <c r="D173" s="749" t="s">
        <v>1828</v>
      </c>
      <c r="E173" s="749" t="s">
        <v>1829</v>
      </c>
      <c r="F173" s="753"/>
      <c r="G173" s="753"/>
      <c r="H173" s="767">
        <v>0</v>
      </c>
      <c r="I173" s="753">
        <v>97</v>
      </c>
      <c r="J173" s="753">
        <v>10015.14</v>
      </c>
      <c r="K173" s="767">
        <v>1</v>
      </c>
      <c r="L173" s="753">
        <v>97</v>
      </c>
      <c r="M173" s="754">
        <v>10015.14</v>
      </c>
    </row>
    <row r="174" spans="1:13" ht="14.45" customHeight="1" x14ac:dyDescent="0.2">
      <c r="A174" s="748" t="s">
        <v>598</v>
      </c>
      <c r="B174" s="749" t="s">
        <v>1601</v>
      </c>
      <c r="C174" s="749" t="s">
        <v>1602</v>
      </c>
      <c r="D174" s="749" t="s">
        <v>856</v>
      </c>
      <c r="E174" s="749" t="s">
        <v>1603</v>
      </c>
      <c r="F174" s="753">
        <v>7</v>
      </c>
      <c r="G174" s="753">
        <v>321.95999999999998</v>
      </c>
      <c r="H174" s="767">
        <v>1</v>
      </c>
      <c r="I174" s="753"/>
      <c r="J174" s="753"/>
      <c r="K174" s="767">
        <v>0</v>
      </c>
      <c r="L174" s="753">
        <v>7</v>
      </c>
      <c r="M174" s="754">
        <v>321.95999999999998</v>
      </c>
    </row>
    <row r="175" spans="1:13" ht="14.45" customHeight="1" x14ac:dyDescent="0.2">
      <c r="A175" s="748" t="s">
        <v>598</v>
      </c>
      <c r="B175" s="749" t="s">
        <v>1601</v>
      </c>
      <c r="C175" s="749" t="s">
        <v>1830</v>
      </c>
      <c r="D175" s="749" t="s">
        <v>856</v>
      </c>
      <c r="E175" s="749" t="s">
        <v>1831</v>
      </c>
      <c r="F175" s="753"/>
      <c r="G175" s="753"/>
      <c r="H175" s="767">
        <v>0</v>
      </c>
      <c r="I175" s="753">
        <v>4</v>
      </c>
      <c r="J175" s="753">
        <v>88.519999999999982</v>
      </c>
      <c r="K175" s="767">
        <v>1</v>
      </c>
      <c r="L175" s="753">
        <v>4</v>
      </c>
      <c r="M175" s="754">
        <v>88.519999999999982</v>
      </c>
    </row>
    <row r="176" spans="1:13" ht="14.45" customHeight="1" x14ac:dyDescent="0.2">
      <c r="A176" s="748" t="s">
        <v>598</v>
      </c>
      <c r="B176" s="749" t="s">
        <v>1601</v>
      </c>
      <c r="C176" s="749" t="s">
        <v>1707</v>
      </c>
      <c r="D176" s="749" t="s">
        <v>856</v>
      </c>
      <c r="E176" s="749" t="s">
        <v>1603</v>
      </c>
      <c r="F176" s="753"/>
      <c r="G176" s="753"/>
      <c r="H176" s="767">
        <v>0</v>
      </c>
      <c r="I176" s="753">
        <v>1</v>
      </c>
      <c r="J176" s="753">
        <v>45.75</v>
      </c>
      <c r="K176" s="767">
        <v>1</v>
      </c>
      <c r="L176" s="753">
        <v>1</v>
      </c>
      <c r="M176" s="754">
        <v>45.75</v>
      </c>
    </row>
    <row r="177" spans="1:13" ht="14.45" customHeight="1" x14ac:dyDescent="0.2">
      <c r="A177" s="748" t="s">
        <v>598</v>
      </c>
      <c r="B177" s="749" t="s">
        <v>1832</v>
      </c>
      <c r="C177" s="749" t="s">
        <v>1833</v>
      </c>
      <c r="D177" s="749" t="s">
        <v>1140</v>
      </c>
      <c r="E177" s="749" t="s">
        <v>1834</v>
      </c>
      <c r="F177" s="753">
        <v>7</v>
      </c>
      <c r="G177" s="753">
        <v>72868.02</v>
      </c>
      <c r="H177" s="767">
        <v>1</v>
      </c>
      <c r="I177" s="753"/>
      <c r="J177" s="753"/>
      <c r="K177" s="767">
        <v>0</v>
      </c>
      <c r="L177" s="753">
        <v>7</v>
      </c>
      <c r="M177" s="754">
        <v>72868.02</v>
      </c>
    </row>
    <row r="178" spans="1:13" ht="14.45" customHeight="1" x14ac:dyDescent="0.2">
      <c r="A178" s="748" t="s">
        <v>598</v>
      </c>
      <c r="B178" s="749" t="s">
        <v>1835</v>
      </c>
      <c r="C178" s="749" t="s">
        <v>1836</v>
      </c>
      <c r="D178" s="749" t="s">
        <v>1104</v>
      </c>
      <c r="E178" s="749" t="s">
        <v>1105</v>
      </c>
      <c r="F178" s="753">
        <v>1</v>
      </c>
      <c r="G178" s="753">
        <v>74.040000000000006</v>
      </c>
      <c r="H178" s="767">
        <v>1</v>
      </c>
      <c r="I178" s="753"/>
      <c r="J178" s="753"/>
      <c r="K178" s="767">
        <v>0</v>
      </c>
      <c r="L178" s="753">
        <v>1</v>
      </c>
      <c r="M178" s="754">
        <v>74.040000000000006</v>
      </c>
    </row>
    <row r="179" spans="1:13" ht="14.45" customHeight="1" x14ac:dyDescent="0.2">
      <c r="A179" s="748" t="s">
        <v>598</v>
      </c>
      <c r="B179" s="749" t="s">
        <v>1837</v>
      </c>
      <c r="C179" s="749" t="s">
        <v>1838</v>
      </c>
      <c r="D179" s="749" t="s">
        <v>1839</v>
      </c>
      <c r="E179" s="749" t="s">
        <v>1840</v>
      </c>
      <c r="F179" s="753"/>
      <c r="G179" s="753"/>
      <c r="H179" s="767">
        <v>0</v>
      </c>
      <c r="I179" s="753">
        <v>1</v>
      </c>
      <c r="J179" s="753">
        <v>105.05999999999996</v>
      </c>
      <c r="K179" s="767">
        <v>1</v>
      </c>
      <c r="L179" s="753">
        <v>1</v>
      </c>
      <c r="M179" s="754">
        <v>105.05999999999996</v>
      </c>
    </row>
    <row r="180" spans="1:13" ht="14.45" customHeight="1" x14ac:dyDescent="0.2">
      <c r="A180" s="748" t="s">
        <v>598</v>
      </c>
      <c r="B180" s="749" t="s">
        <v>1714</v>
      </c>
      <c r="C180" s="749" t="s">
        <v>1841</v>
      </c>
      <c r="D180" s="749" t="s">
        <v>1842</v>
      </c>
      <c r="E180" s="749" t="s">
        <v>1843</v>
      </c>
      <c r="F180" s="753"/>
      <c r="G180" s="753"/>
      <c r="H180" s="767">
        <v>0</v>
      </c>
      <c r="I180" s="753">
        <v>15</v>
      </c>
      <c r="J180" s="753">
        <v>1217.0999999999999</v>
      </c>
      <c r="K180" s="767">
        <v>1</v>
      </c>
      <c r="L180" s="753">
        <v>15</v>
      </c>
      <c r="M180" s="754">
        <v>1217.0999999999999</v>
      </c>
    </row>
    <row r="181" spans="1:13" ht="14.45" customHeight="1" x14ac:dyDescent="0.2">
      <c r="A181" s="748" t="s">
        <v>598</v>
      </c>
      <c r="B181" s="749" t="s">
        <v>1844</v>
      </c>
      <c r="C181" s="749" t="s">
        <v>1845</v>
      </c>
      <c r="D181" s="749" t="s">
        <v>1229</v>
      </c>
      <c r="E181" s="749" t="s">
        <v>1230</v>
      </c>
      <c r="F181" s="753">
        <v>4</v>
      </c>
      <c r="G181" s="753">
        <v>453.66</v>
      </c>
      <c r="H181" s="767">
        <v>1</v>
      </c>
      <c r="I181" s="753"/>
      <c r="J181" s="753"/>
      <c r="K181" s="767">
        <v>0</v>
      </c>
      <c r="L181" s="753">
        <v>4</v>
      </c>
      <c r="M181" s="754">
        <v>453.66</v>
      </c>
    </row>
    <row r="182" spans="1:13" ht="14.45" customHeight="1" x14ac:dyDescent="0.2">
      <c r="A182" s="748" t="s">
        <v>598</v>
      </c>
      <c r="B182" s="749" t="s">
        <v>1846</v>
      </c>
      <c r="C182" s="749" t="s">
        <v>1847</v>
      </c>
      <c r="D182" s="749" t="s">
        <v>1353</v>
      </c>
      <c r="E182" s="749" t="s">
        <v>1354</v>
      </c>
      <c r="F182" s="753"/>
      <c r="G182" s="753"/>
      <c r="H182" s="767">
        <v>0</v>
      </c>
      <c r="I182" s="753">
        <v>2</v>
      </c>
      <c r="J182" s="753">
        <v>81.840000000000018</v>
      </c>
      <c r="K182" s="767">
        <v>1</v>
      </c>
      <c r="L182" s="753">
        <v>2</v>
      </c>
      <c r="M182" s="754">
        <v>81.840000000000018</v>
      </c>
    </row>
    <row r="183" spans="1:13" ht="14.45" customHeight="1" thickBot="1" x14ac:dyDescent="0.25">
      <c r="A183" s="755" t="s">
        <v>598</v>
      </c>
      <c r="B183" s="756" t="s">
        <v>1846</v>
      </c>
      <c r="C183" s="756" t="s">
        <v>1848</v>
      </c>
      <c r="D183" s="756" t="s">
        <v>1355</v>
      </c>
      <c r="E183" s="756" t="s">
        <v>1354</v>
      </c>
      <c r="F183" s="760"/>
      <c r="G183" s="760"/>
      <c r="H183" s="768">
        <v>0</v>
      </c>
      <c r="I183" s="760">
        <v>2</v>
      </c>
      <c r="J183" s="760">
        <v>81.839999999999989</v>
      </c>
      <c r="K183" s="768">
        <v>1</v>
      </c>
      <c r="L183" s="760">
        <v>2</v>
      </c>
      <c r="M183" s="761">
        <v>81.839999999999989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BFF6D0F9-0DA9-4B90-9792-371B25191D1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2815</v>
      </c>
      <c r="C3" s="396">
        <f>SUM(C6:C1048576)</f>
        <v>881</v>
      </c>
      <c r="D3" s="396">
        <f>SUM(D6:D1048576)</f>
        <v>1391</v>
      </c>
      <c r="E3" s="397">
        <f>SUM(E6:E1048576)</f>
        <v>0</v>
      </c>
      <c r="F3" s="394">
        <f>IF(SUM($B3:$E3)=0,"",B3/SUM($B3:$E3))</f>
        <v>0.55337133870650679</v>
      </c>
      <c r="G3" s="392">
        <f t="shared" ref="G3:I3" si="0">IF(SUM($B3:$E3)=0,"",C3/SUM($B3:$E3))</f>
        <v>0.17318655396107727</v>
      </c>
      <c r="H3" s="392">
        <f t="shared" si="0"/>
        <v>0.27344210733241597</v>
      </c>
      <c r="I3" s="393">
        <f t="shared" si="0"/>
        <v>0</v>
      </c>
      <c r="J3" s="396">
        <f>SUM(J6:J1048576)</f>
        <v>375</v>
      </c>
      <c r="K3" s="396">
        <f>SUM(K6:K1048576)</f>
        <v>400</v>
      </c>
      <c r="L3" s="396">
        <f>SUM(L6:L1048576)</f>
        <v>1391</v>
      </c>
      <c r="M3" s="397">
        <f>SUM(M6:M1048576)</f>
        <v>0</v>
      </c>
      <c r="N3" s="394">
        <f>IF(SUM($J3:$M3)=0,"",J3/SUM($J3:$M3))</f>
        <v>0.17313019390581719</v>
      </c>
      <c r="O3" s="392">
        <f t="shared" ref="O3:Q3" si="1">IF(SUM($J3:$M3)=0,"",K3/SUM($J3:$M3))</f>
        <v>0.18467220683287167</v>
      </c>
      <c r="P3" s="392">
        <f t="shared" si="1"/>
        <v>0.64219759926131115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3" t="s">
        <v>239</v>
      </c>
      <c r="B5" s="784" t="s">
        <v>241</v>
      </c>
      <c r="C5" s="784" t="s">
        <v>242</v>
      </c>
      <c r="D5" s="784" t="s">
        <v>243</v>
      </c>
      <c r="E5" s="785" t="s">
        <v>244</v>
      </c>
      <c r="F5" s="786" t="s">
        <v>241</v>
      </c>
      <c r="G5" s="787" t="s">
        <v>242</v>
      </c>
      <c r="H5" s="787" t="s">
        <v>243</v>
      </c>
      <c r="I5" s="788" t="s">
        <v>244</v>
      </c>
      <c r="J5" s="784" t="s">
        <v>241</v>
      </c>
      <c r="K5" s="784" t="s">
        <v>242</v>
      </c>
      <c r="L5" s="784" t="s">
        <v>243</v>
      </c>
      <c r="M5" s="785" t="s">
        <v>244</v>
      </c>
      <c r="N5" s="786" t="s">
        <v>241</v>
      </c>
      <c r="O5" s="787" t="s">
        <v>242</v>
      </c>
      <c r="P5" s="787" t="s">
        <v>243</v>
      </c>
      <c r="Q5" s="788" t="s">
        <v>244</v>
      </c>
    </row>
    <row r="6" spans="1:17" ht="14.45" customHeight="1" x14ac:dyDescent="0.2">
      <c r="A6" s="792" t="s">
        <v>1850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1432</v>
      </c>
      <c r="B7" s="799">
        <v>517</v>
      </c>
      <c r="C7" s="753">
        <v>278</v>
      </c>
      <c r="D7" s="753">
        <v>564</v>
      </c>
      <c r="E7" s="754"/>
      <c r="F7" s="796">
        <v>0.38042678440029432</v>
      </c>
      <c r="G7" s="767">
        <v>0.20456217807211186</v>
      </c>
      <c r="H7" s="767">
        <v>0.41501103752759383</v>
      </c>
      <c r="I7" s="802">
        <v>0</v>
      </c>
      <c r="J7" s="799">
        <v>74</v>
      </c>
      <c r="K7" s="753">
        <v>130</v>
      </c>
      <c r="L7" s="753">
        <v>564</v>
      </c>
      <c r="M7" s="754"/>
      <c r="N7" s="796">
        <v>9.6354166666666671E-2</v>
      </c>
      <c r="O7" s="767">
        <v>0.16927083333333334</v>
      </c>
      <c r="P7" s="767">
        <v>0.734375</v>
      </c>
      <c r="Q7" s="790">
        <v>0</v>
      </c>
    </row>
    <row r="8" spans="1:17" ht="14.45" customHeight="1" x14ac:dyDescent="0.2">
      <c r="A8" s="793" t="s">
        <v>1431</v>
      </c>
      <c r="B8" s="799">
        <v>345</v>
      </c>
      <c r="C8" s="753">
        <v>263</v>
      </c>
      <c r="D8" s="753">
        <v>384</v>
      </c>
      <c r="E8" s="754"/>
      <c r="F8" s="796">
        <v>0.34778225806451613</v>
      </c>
      <c r="G8" s="767">
        <v>0.2651209677419355</v>
      </c>
      <c r="H8" s="767">
        <v>0.38709677419354838</v>
      </c>
      <c r="I8" s="802">
        <v>0</v>
      </c>
      <c r="J8" s="799">
        <v>66</v>
      </c>
      <c r="K8" s="753">
        <v>118</v>
      </c>
      <c r="L8" s="753">
        <v>384</v>
      </c>
      <c r="M8" s="754"/>
      <c r="N8" s="796">
        <v>0.11619718309859155</v>
      </c>
      <c r="O8" s="767">
        <v>0.20774647887323944</v>
      </c>
      <c r="P8" s="767">
        <v>0.676056338028169</v>
      </c>
      <c r="Q8" s="790">
        <v>0</v>
      </c>
    </row>
    <row r="9" spans="1:17" ht="14.45" customHeight="1" x14ac:dyDescent="0.2">
      <c r="A9" s="793" t="s">
        <v>1433</v>
      </c>
      <c r="B9" s="799">
        <v>36</v>
      </c>
      <c r="C9" s="753">
        <v>4</v>
      </c>
      <c r="D9" s="753"/>
      <c r="E9" s="754"/>
      <c r="F9" s="796">
        <v>0.9</v>
      </c>
      <c r="G9" s="767">
        <v>0.1</v>
      </c>
      <c r="H9" s="767">
        <v>0</v>
      </c>
      <c r="I9" s="802">
        <v>0</v>
      </c>
      <c r="J9" s="799">
        <v>10</v>
      </c>
      <c r="K9" s="753">
        <v>3</v>
      </c>
      <c r="L9" s="753"/>
      <c r="M9" s="754"/>
      <c r="N9" s="796">
        <v>0.76923076923076927</v>
      </c>
      <c r="O9" s="767">
        <v>0.23076923076923078</v>
      </c>
      <c r="P9" s="767">
        <v>0</v>
      </c>
      <c r="Q9" s="790">
        <v>0</v>
      </c>
    </row>
    <row r="10" spans="1:17" ht="14.45" customHeight="1" x14ac:dyDescent="0.2">
      <c r="A10" s="793" t="s">
        <v>1851</v>
      </c>
      <c r="B10" s="799">
        <v>962</v>
      </c>
      <c r="C10" s="753">
        <v>327</v>
      </c>
      <c r="D10" s="753">
        <v>443</v>
      </c>
      <c r="E10" s="754"/>
      <c r="F10" s="796">
        <v>0.55542725173210161</v>
      </c>
      <c r="G10" s="767">
        <v>0.18879907621247113</v>
      </c>
      <c r="H10" s="767">
        <v>0.25577367205542723</v>
      </c>
      <c r="I10" s="802">
        <v>0</v>
      </c>
      <c r="J10" s="799">
        <v>109</v>
      </c>
      <c r="K10" s="753">
        <v>144</v>
      </c>
      <c r="L10" s="753">
        <v>443</v>
      </c>
      <c r="M10" s="754"/>
      <c r="N10" s="796">
        <v>0.15660919540229884</v>
      </c>
      <c r="O10" s="767">
        <v>0.20689655172413793</v>
      </c>
      <c r="P10" s="767">
        <v>0.6364942528735632</v>
      </c>
      <c r="Q10" s="790">
        <v>0</v>
      </c>
    </row>
    <row r="11" spans="1:17" ht="14.45" customHeight="1" thickBot="1" x14ac:dyDescent="0.25">
      <c r="A11" s="794" t="s">
        <v>1852</v>
      </c>
      <c r="B11" s="800">
        <v>955</v>
      </c>
      <c r="C11" s="760">
        <v>9</v>
      </c>
      <c r="D11" s="760"/>
      <c r="E11" s="761"/>
      <c r="F11" s="797">
        <v>0.99066390041493779</v>
      </c>
      <c r="G11" s="768">
        <v>9.3360995850622405E-3</v>
      </c>
      <c r="H11" s="768">
        <v>0</v>
      </c>
      <c r="I11" s="803">
        <v>0</v>
      </c>
      <c r="J11" s="800">
        <v>116</v>
      </c>
      <c r="K11" s="760">
        <v>5</v>
      </c>
      <c r="L11" s="760"/>
      <c r="M11" s="761"/>
      <c r="N11" s="797">
        <v>0.95867768595041325</v>
      </c>
      <c r="O11" s="768">
        <v>4.1322314049586778E-2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7E2EB466-FE09-413F-99AF-502C697BD8E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6</v>
      </c>
      <c r="B5" s="731" t="s">
        <v>1853</v>
      </c>
      <c r="C5" s="734">
        <v>644889.25</v>
      </c>
      <c r="D5" s="734">
        <v>645</v>
      </c>
      <c r="E5" s="734">
        <v>546382.9800000001</v>
      </c>
      <c r="F5" s="804">
        <v>0.84725087292120327</v>
      </c>
      <c r="G5" s="734">
        <v>497</v>
      </c>
      <c r="H5" s="804">
        <v>0.77054263565891468</v>
      </c>
      <c r="I5" s="734">
        <v>98506.27</v>
      </c>
      <c r="J5" s="804">
        <v>0.15274912707879687</v>
      </c>
      <c r="K5" s="734">
        <v>148</v>
      </c>
      <c r="L5" s="804">
        <v>0.22945736434108527</v>
      </c>
      <c r="M5" s="734" t="s">
        <v>73</v>
      </c>
      <c r="N5" s="270"/>
    </row>
    <row r="6" spans="1:14" ht="14.45" customHeight="1" x14ac:dyDescent="0.2">
      <c r="A6" s="730">
        <v>6</v>
      </c>
      <c r="B6" s="731" t="s">
        <v>1854</v>
      </c>
      <c r="C6" s="734">
        <v>43014.10000000002</v>
      </c>
      <c r="D6" s="734">
        <v>161</v>
      </c>
      <c r="E6" s="734">
        <v>22697.590000000007</v>
      </c>
      <c r="F6" s="804">
        <v>0.52767790096735712</v>
      </c>
      <c r="G6" s="734">
        <v>80</v>
      </c>
      <c r="H6" s="804">
        <v>0.49689440993788819</v>
      </c>
      <c r="I6" s="734">
        <v>20316.510000000009</v>
      </c>
      <c r="J6" s="804">
        <v>0.47232209903264277</v>
      </c>
      <c r="K6" s="734">
        <v>81</v>
      </c>
      <c r="L6" s="804">
        <v>0.50310559006211175</v>
      </c>
      <c r="M6" s="734" t="s">
        <v>1</v>
      </c>
      <c r="N6" s="270"/>
    </row>
    <row r="7" spans="1:14" ht="14.45" customHeight="1" x14ac:dyDescent="0.2">
      <c r="A7" s="730">
        <v>6</v>
      </c>
      <c r="B7" s="731" t="s">
        <v>1855</v>
      </c>
      <c r="C7" s="734">
        <v>0</v>
      </c>
      <c r="D7" s="734">
        <v>1</v>
      </c>
      <c r="E7" s="734">
        <v>0</v>
      </c>
      <c r="F7" s="804" t="s">
        <v>575</v>
      </c>
      <c r="G7" s="734">
        <v>1</v>
      </c>
      <c r="H7" s="804">
        <v>1</v>
      </c>
      <c r="I7" s="734" t="s">
        <v>575</v>
      </c>
      <c r="J7" s="804" t="s">
        <v>575</v>
      </c>
      <c r="K7" s="734" t="s">
        <v>575</v>
      </c>
      <c r="L7" s="804">
        <v>0</v>
      </c>
      <c r="M7" s="734" t="s">
        <v>1</v>
      </c>
      <c r="N7" s="270"/>
    </row>
    <row r="8" spans="1:14" ht="14.45" customHeight="1" x14ac:dyDescent="0.2">
      <c r="A8" s="730">
        <v>6</v>
      </c>
      <c r="B8" s="731" t="s">
        <v>1856</v>
      </c>
      <c r="C8" s="734">
        <v>601875.15</v>
      </c>
      <c r="D8" s="734">
        <v>483</v>
      </c>
      <c r="E8" s="734">
        <v>523685.39000000007</v>
      </c>
      <c r="F8" s="804">
        <v>0.87008973538781265</v>
      </c>
      <c r="G8" s="734">
        <v>416</v>
      </c>
      <c r="H8" s="804">
        <v>0.86128364389233958</v>
      </c>
      <c r="I8" s="734">
        <v>78189.759999999995</v>
      </c>
      <c r="J8" s="804">
        <v>0.12991026461218741</v>
      </c>
      <c r="K8" s="734">
        <v>67</v>
      </c>
      <c r="L8" s="804">
        <v>0.13871635610766045</v>
      </c>
      <c r="M8" s="734" t="s">
        <v>1</v>
      </c>
      <c r="N8" s="270"/>
    </row>
    <row r="9" spans="1:14" ht="14.45" customHeight="1" x14ac:dyDescent="0.2">
      <c r="A9" s="730" t="s">
        <v>1857</v>
      </c>
      <c r="B9" s="731" t="s">
        <v>3</v>
      </c>
      <c r="C9" s="734">
        <v>644889.25</v>
      </c>
      <c r="D9" s="734">
        <v>645</v>
      </c>
      <c r="E9" s="734">
        <v>546382.9800000001</v>
      </c>
      <c r="F9" s="804">
        <v>0.84725087292120327</v>
      </c>
      <c r="G9" s="734">
        <v>497</v>
      </c>
      <c r="H9" s="804">
        <v>0.77054263565891468</v>
      </c>
      <c r="I9" s="734">
        <v>98506.27</v>
      </c>
      <c r="J9" s="804">
        <v>0.15274912707879687</v>
      </c>
      <c r="K9" s="734">
        <v>148</v>
      </c>
      <c r="L9" s="804">
        <v>0.22945736434108527</v>
      </c>
      <c r="M9" s="734" t="s">
        <v>586</v>
      </c>
      <c r="N9" s="270"/>
    </row>
    <row r="11" spans="1:14" ht="14.45" customHeight="1" x14ac:dyDescent="0.2">
      <c r="A11" s="730">
        <v>6</v>
      </c>
      <c r="B11" s="731" t="s">
        <v>1853</v>
      </c>
      <c r="C11" s="734" t="s">
        <v>575</v>
      </c>
      <c r="D11" s="734" t="s">
        <v>575</v>
      </c>
      <c r="E11" s="734" t="s">
        <v>575</v>
      </c>
      <c r="F11" s="804" t="s">
        <v>575</v>
      </c>
      <c r="G11" s="734" t="s">
        <v>575</v>
      </c>
      <c r="H11" s="804" t="s">
        <v>575</v>
      </c>
      <c r="I11" s="734" t="s">
        <v>575</v>
      </c>
      <c r="J11" s="804" t="s">
        <v>575</v>
      </c>
      <c r="K11" s="734" t="s">
        <v>575</v>
      </c>
      <c r="L11" s="804" t="s">
        <v>575</v>
      </c>
      <c r="M11" s="734" t="s">
        <v>73</v>
      </c>
      <c r="N11" s="270"/>
    </row>
    <row r="12" spans="1:14" ht="14.45" customHeight="1" x14ac:dyDescent="0.2">
      <c r="A12" s="730" t="s">
        <v>1858</v>
      </c>
      <c r="B12" s="731" t="s">
        <v>1854</v>
      </c>
      <c r="C12" s="734">
        <v>1227.22</v>
      </c>
      <c r="D12" s="734">
        <v>2</v>
      </c>
      <c r="E12" s="734">
        <v>1227.22</v>
      </c>
      <c r="F12" s="804">
        <v>1</v>
      </c>
      <c r="G12" s="734">
        <v>2</v>
      </c>
      <c r="H12" s="804">
        <v>1</v>
      </c>
      <c r="I12" s="734" t="s">
        <v>575</v>
      </c>
      <c r="J12" s="804">
        <v>0</v>
      </c>
      <c r="K12" s="734" t="s">
        <v>575</v>
      </c>
      <c r="L12" s="804">
        <v>0</v>
      </c>
      <c r="M12" s="734" t="s">
        <v>1</v>
      </c>
      <c r="N12" s="270"/>
    </row>
    <row r="13" spans="1:14" ht="14.45" customHeight="1" x14ac:dyDescent="0.2">
      <c r="A13" s="730" t="s">
        <v>1858</v>
      </c>
      <c r="B13" s="731" t="s">
        <v>1856</v>
      </c>
      <c r="C13" s="734">
        <v>2843.33</v>
      </c>
      <c r="D13" s="734">
        <v>2</v>
      </c>
      <c r="E13" s="734">
        <v>2843.33</v>
      </c>
      <c r="F13" s="804">
        <v>1</v>
      </c>
      <c r="G13" s="734">
        <v>2</v>
      </c>
      <c r="H13" s="804">
        <v>1</v>
      </c>
      <c r="I13" s="734" t="s">
        <v>575</v>
      </c>
      <c r="J13" s="804">
        <v>0</v>
      </c>
      <c r="K13" s="734" t="s">
        <v>575</v>
      </c>
      <c r="L13" s="804">
        <v>0</v>
      </c>
      <c r="M13" s="734" t="s">
        <v>1</v>
      </c>
      <c r="N13" s="270"/>
    </row>
    <row r="14" spans="1:14" ht="14.45" customHeight="1" x14ac:dyDescent="0.2">
      <c r="A14" s="730" t="s">
        <v>1858</v>
      </c>
      <c r="B14" s="731" t="s">
        <v>1859</v>
      </c>
      <c r="C14" s="734">
        <v>4070.55</v>
      </c>
      <c r="D14" s="734">
        <v>4</v>
      </c>
      <c r="E14" s="734">
        <v>4070.55</v>
      </c>
      <c r="F14" s="804">
        <v>1</v>
      </c>
      <c r="G14" s="734">
        <v>4</v>
      </c>
      <c r="H14" s="804">
        <v>1</v>
      </c>
      <c r="I14" s="734" t="s">
        <v>575</v>
      </c>
      <c r="J14" s="804">
        <v>0</v>
      </c>
      <c r="K14" s="734" t="s">
        <v>575</v>
      </c>
      <c r="L14" s="804">
        <v>0</v>
      </c>
      <c r="M14" s="734" t="s">
        <v>590</v>
      </c>
      <c r="N14" s="270"/>
    </row>
    <row r="15" spans="1:14" ht="14.45" customHeight="1" x14ac:dyDescent="0.2">
      <c r="A15" s="730" t="s">
        <v>575</v>
      </c>
      <c r="B15" s="731" t="s">
        <v>575</v>
      </c>
      <c r="C15" s="734" t="s">
        <v>575</v>
      </c>
      <c r="D15" s="734" t="s">
        <v>575</v>
      </c>
      <c r="E15" s="734" t="s">
        <v>575</v>
      </c>
      <c r="F15" s="804" t="s">
        <v>575</v>
      </c>
      <c r="G15" s="734" t="s">
        <v>575</v>
      </c>
      <c r="H15" s="804" t="s">
        <v>575</v>
      </c>
      <c r="I15" s="734" t="s">
        <v>575</v>
      </c>
      <c r="J15" s="804" t="s">
        <v>575</v>
      </c>
      <c r="K15" s="734" t="s">
        <v>575</v>
      </c>
      <c r="L15" s="804" t="s">
        <v>575</v>
      </c>
      <c r="M15" s="734" t="s">
        <v>591</v>
      </c>
      <c r="N15" s="270"/>
    </row>
    <row r="16" spans="1:14" ht="14.45" customHeight="1" x14ac:dyDescent="0.2">
      <c r="A16" s="730" t="s">
        <v>1860</v>
      </c>
      <c r="B16" s="731" t="s">
        <v>1854</v>
      </c>
      <c r="C16" s="734">
        <v>41786.880000000019</v>
      </c>
      <c r="D16" s="734">
        <v>159</v>
      </c>
      <c r="E16" s="734">
        <v>21470.37000000001</v>
      </c>
      <c r="F16" s="804">
        <v>0.51380648662929607</v>
      </c>
      <c r="G16" s="734">
        <v>78</v>
      </c>
      <c r="H16" s="804">
        <v>0.49056603773584906</v>
      </c>
      <c r="I16" s="734">
        <v>20316.510000000009</v>
      </c>
      <c r="J16" s="804">
        <v>0.48619351337070393</v>
      </c>
      <c r="K16" s="734">
        <v>81</v>
      </c>
      <c r="L16" s="804">
        <v>0.50943396226415094</v>
      </c>
      <c r="M16" s="734" t="s">
        <v>1</v>
      </c>
      <c r="N16" s="270"/>
    </row>
    <row r="17" spans="1:14" ht="14.45" customHeight="1" x14ac:dyDescent="0.2">
      <c r="A17" s="730" t="s">
        <v>1860</v>
      </c>
      <c r="B17" s="731" t="s">
        <v>1855</v>
      </c>
      <c r="C17" s="734">
        <v>0</v>
      </c>
      <c r="D17" s="734">
        <v>1</v>
      </c>
      <c r="E17" s="734">
        <v>0</v>
      </c>
      <c r="F17" s="804" t="s">
        <v>575</v>
      </c>
      <c r="G17" s="734">
        <v>1</v>
      </c>
      <c r="H17" s="804">
        <v>1</v>
      </c>
      <c r="I17" s="734" t="s">
        <v>575</v>
      </c>
      <c r="J17" s="804" t="s">
        <v>575</v>
      </c>
      <c r="K17" s="734" t="s">
        <v>575</v>
      </c>
      <c r="L17" s="804">
        <v>0</v>
      </c>
      <c r="M17" s="734" t="s">
        <v>1</v>
      </c>
      <c r="N17" s="270"/>
    </row>
    <row r="18" spans="1:14" ht="14.45" customHeight="1" x14ac:dyDescent="0.2">
      <c r="A18" s="730" t="s">
        <v>1860</v>
      </c>
      <c r="B18" s="731" t="s">
        <v>1856</v>
      </c>
      <c r="C18" s="734">
        <v>599031.82000000007</v>
      </c>
      <c r="D18" s="734">
        <v>481</v>
      </c>
      <c r="E18" s="734">
        <v>520842.06000000011</v>
      </c>
      <c r="F18" s="804">
        <v>0.86947311079401435</v>
      </c>
      <c r="G18" s="734">
        <v>414</v>
      </c>
      <c r="H18" s="804">
        <v>0.86070686070686075</v>
      </c>
      <c r="I18" s="734">
        <v>78189.759999999995</v>
      </c>
      <c r="J18" s="804">
        <v>0.13052688920598574</v>
      </c>
      <c r="K18" s="734">
        <v>67</v>
      </c>
      <c r="L18" s="804">
        <v>0.1392931392931393</v>
      </c>
      <c r="M18" s="734" t="s">
        <v>1</v>
      </c>
      <c r="N18" s="270"/>
    </row>
    <row r="19" spans="1:14" ht="14.45" customHeight="1" x14ac:dyDescent="0.2">
      <c r="A19" s="730" t="s">
        <v>1860</v>
      </c>
      <c r="B19" s="731" t="s">
        <v>1861</v>
      </c>
      <c r="C19" s="734">
        <v>640818.70000000007</v>
      </c>
      <c r="D19" s="734">
        <v>641</v>
      </c>
      <c r="E19" s="734">
        <v>542312.43000000017</v>
      </c>
      <c r="F19" s="804">
        <v>0.84628059387155852</v>
      </c>
      <c r="G19" s="734">
        <v>493</v>
      </c>
      <c r="H19" s="804">
        <v>0.76911076443057724</v>
      </c>
      <c r="I19" s="734">
        <v>98506.27</v>
      </c>
      <c r="J19" s="804">
        <v>0.15371940612844162</v>
      </c>
      <c r="K19" s="734">
        <v>148</v>
      </c>
      <c r="L19" s="804">
        <v>0.23088923556942278</v>
      </c>
      <c r="M19" s="734" t="s">
        <v>590</v>
      </c>
      <c r="N19" s="270"/>
    </row>
    <row r="20" spans="1:14" ht="14.45" customHeight="1" x14ac:dyDescent="0.2">
      <c r="A20" s="730" t="s">
        <v>575</v>
      </c>
      <c r="B20" s="731" t="s">
        <v>575</v>
      </c>
      <c r="C20" s="734" t="s">
        <v>575</v>
      </c>
      <c r="D20" s="734" t="s">
        <v>575</v>
      </c>
      <c r="E20" s="734" t="s">
        <v>575</v>
      </c>
      <c r="F20" s="804" t="s">
        <v>575</v>
      </c>
      <c r="G20" s="734" t="s">
        <v>575</v>
      </c>
      <c r="H20" s="804" t="s">
        <v>575</v>
      </c>
      <c r="I20" s="734" t="s">
        <v>575</v>
      </c>
      <c r="J20" s="804" t="s">
        <v>575</v>
      </c>
      <c r="K20" s="734" t="s">
        <v>575</v>
      </c>
      <c r="L20" s="804" t="s">
        <v>575</v>
      </c>
      <c r="M20" s="734" t="s">
        <v>591</v>
      </c>
      <c r="N20" s="270"/>
    </row>
    <row r="21" spans="1:14" ht="14.45" customHeight="1" x14ac:dyDescent="0.2">
      <c r="A21" s="730" t="s">
        <v>1857</v>
      </c>
      <c r="B21" s="731" t="s">
        <v>1862</v>
      </c>
      <c r="C21" s="734">
        <v>644889.25000000012</v>
      </c>
      <c r="D21" s="734">
        <v>645</v>
      </c>
      <c r="E21" s="734">
        <v>546382.9800000001</v>
      </c>
      <c r="F21" s="804">
        <v>0.84725087292120316</v>
      </c>
      <c r="G21" s="734">
        <v>497</v>
      </c>
      <c r="H21" s="804">
        <v>0.77054263565891468</v>
      </c>
      <c r="I21" s="734">
        <v>98506.27</v>
      </c>
      <c r="J21" s="804">
        <v>0.15274912707879684</v>
      </c>
      <c r="K21" s="734">
        <v>148</v>
      </c>
      <c r="L21" s="804">
        <v>0.22945736434108527</v>
      </c>
      <c r="M21" s="734" t="s">
        <v>586</v>
      </c>
      <c r="N21" s="270"/>
    </row>
    <row r="22" spans="1:14" ht="14.45" customHeight="1" x14ac:dyDescent="0.2">
      <c r="A22" s="805" t="s">
        <v>298</v>
      </c>
    </row>
    <row r="23" spans="1:14" ht="14.45" customHeight="1" x14ac:dyDescent="0.2">
      <c r="A23" s="806" t="s">
        <v>1863</v>
      </c>
    </row>
    <row r="24" spans="1:14" ht="14.45" customHeight="1" x14ac:dyDescent="0.2">
      <c r="A24" s="805" t="s">
        <v>1864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1">
    <cfRule type="expression" dxfId="48" priority="4">
      <formula>AND(LEFT(M11,6)&lt;&gt;"mezera",M11&lt;&gt;"")</formula>
    </cfRule>
  </conditionalFormatting>
  <conditionalFormatting sqref="A11:A21">
    <cfRule type="expression" dxfId="47" priority="2">
      <formula>AND(M11&lt;&gt;"",M11&lt;&gt;"mezeraKL")</formula>
    </cfRule>
  </conditionalFormatting>
  <conditionalFormatting sqref="F11:F21">
    <cfRule type="cellIs" dxfId="46" priority="1" operator="lessThan">
      <formula>0.6</formula>
    </cfRule>
  </conditionalFormatting>
  <conditionalFormatting sqref="B11:L21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1">
    <cfRule type="expression" dxfId="43" priority="6">
      <formula>$M11&lt;&gt;""</formula>
    </cfRule>
  </conditionalFormatting>
  <hyperlinks>
    <hyperlink ref="A2" location="Obsah!A1" display="Zpět na Obsah  KL 01  1.-4.měsíc" xr:uid="{A9FD9279-33B4-4811-BE58-EEF7A672FC2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1865</v>
      </c>
      <c r="B5" s="798">
        <v>241.56</v>
      </c>
      <c r="C5" s="742">
        <v>1</v>
      </c>
      <c r="D5" s="811">
        <v>1</v>
      </c>
      <c r="E5" s="814" t="s">
        <v>1865</v>
      </c>
      <c r="F5" s="798">
        <v>241.56</v>
      </c>
      <c r="G5" s="766">
        <v>1</v>
      </c>
      <c r="H5" s="746">
        <v>1</v>
      </c>
      <c r="I5" s="789">
        <v>1</v>
      </c>
      <c r="J5" s="817"/>
      <c r="K5" s="766">
        <v>0</v>
      </c>
      <c r="L5" s="746"/>
      <c r="M5" s="789">
        <v>0</v>
      </c>
    </row>
    <row r="6" spans="1:13" ht="14.45" customHeight="1" x14ac:dyDescent="0.2">
      <c r="A6" s="808" t="s">
        <v>1866</v>
      </c>
      <c r="B6" s="799">
        <v>44894.959999999992</v>
      </c>
      <c r="C6" s="749">
        <v>1</v>
      </c>
      <c r="D6" s="812">
        <v>55</v>
      </c>
      <c r="E6" s="815" t="s">
        <v>1866</v>
      </c>
      <c r="F6" s="799">
        <v>40646.429999999993</v>
      </c>
      <c r="G6" s="767">
        <v>0.90536732853754631</v>
      </c>
      <c r="H6" s="753">
        <v>39</v>
      </c>
      <c r="I6" s="790">
        <v>0.70909090909090911</v>
      </c>
      <c r="J6" s="818">
        <v>4248.5300000000007</v>
      </c>
      <c r="K6" s="767">
        <v>9.463267146245373E-2</v>
      </c>
      <c r="L6" s="753">
        <v>16</v>
      </c>
      <c r="M6" s="790">
        <v>0.29090909090909089</v>
      </c>
    </row>
    <row r="7" spans="1:13" ht="14.45" customHeight="1" x14ac:dyDescent="0.2">
      <c r="A7" s="808" t="s">
        <v>1867</v>
      </c>
      <c r="B7" s="799">
        <v>45963.38</v>
      </c>
      <c r="C7" s="749">
        <v>1</v>
      </c>
      <c r="D7" s="812">
        <v>52</v>
      </c>
      <c r="E7" s="815" t="s">
        <v>1867</v>
      </c>
      <c r="F7" s="799">
        <v>36095.39</v>
      </c>
      <c r="G7" s="767">
        <v>0.78530756441323513</v>
      </c>
      <c r="H7" s="753">
        <v>35</v>
      </c>
      <c r="I7" s="790">
        <v>0.67307692307692313</v>
      </c>
      <c r="J7" s="818">
        <v>9867.99</v>
      </c>
      <c r="K7" s="767">
        <v>0.21469243558676496</v>
      </c>
      <c r="L7" s="753">
        <v>17</v>
      </c>
      <c r="M7" s="790">
        <v>0.32692307692307693</v>
      </c>
    </row>
    <row r="8" spans="1:13" ht="14.45" customHeight="1" x14ac:dyDescent="0.2">
      <c r="A8" s="808" t="s">
        <v>1868</v>
      </c>
      <c r="B8" s="799">
        <v>77199.250000000029</v>
      </c>
      <c r="C8" s="749">
        <v>1</v>
      </c>
      <c r="D8" s="812">
        <v>59</v>
      </c>
      <c r="E8" s="815" t="s">
        <v>1868</v>
      </c>
      <c r="F8" s="799">
        <v>66285.640000000029</v>
      </c>
      <c r="G8" s="767">
        <v>0.8586306214114775</v>
      </c>
      <c r="H8" s="753">
        <v>47</v>
      </c>
      <c r="I8" s="790">
        <v>0.79661016949152541</v>
      </c>
      <c r="J8" s="818">
        <v>10913.61</v>
      </c>
      <c r="K8" s="767">
        <v>0.1413693785885225</v>
      </c>
      <c r="L8" s="753">
        <v>12</v>
      </c>
      <c r="M8" s="790">
        <v>0.20338983050847459</v>
      </c>
    </row>
    <row r="9" spans="1:13" ht="14.45" customHeight="1" x14ac:dyDescent="0.2">
      <c r="A9" s="808" t="s">
        <v>1869</v>
      </c>
      <c r="B9" s="799">
        <v>62886.37999999999</v>
      </c>
      <c r="C9" s="749">
        <v>1</v>
      </c>
      <c r="D9" s="812">
        <v>63</v>
      </c>
      <c r="E9" s="815" t="s">
        <v>1869</v>
      </c>
      <c r="F9" s="799">
        <v>52341.839999999989</v>
      </c>
      <c r="G9" s="767">
        <v>0.83232394677512045</v>
      </c>
      <c r="H9" s="753">
        <v>54</v>
      </c>
      <c r="I9" s="790">
        <v>0.8571428571428571</v>
      </c>
      <c r="J9" s="818">
        <v>10544.54</v>
      </c>
      <c r="K9" s="767">
        <v>0.16767605322487958</v>
      </c>
      <c r="L9" s="753">
        <v>9</v>
      </c>
      <c r="M9" s="790">
        <v>0.14285714285714285</v>
      </c>
    </row>
    <row r="10" spans="1:13" ht="14.45" customHeight="1" x14ac:dyDescent="0.2">
      <c r="A10" s="808" t="s">
        <v>1870</v>
      </c>
      <c r="B10" s="799">
        <v>137850.71</v>
      </c>
      <c r="C10" s="749">
        <v>1</v>
      </c>
      <c r="D10" s="812">
        <v>152</v>
      </c>
      <c r="E10" s="815" t="s">
        <v>1870</v>
      </c>
      <c r="F10" s="799">
        <v>112409.37</v>
      </c>
      <c r="G10" s="767">
        <v>0.81544280765764643</v>
      </c>
      <c r="H10" s="753">
        <v>109</v>
      </c>
      <c r="I10" s="790">
        <v>0.71710526315789469</v>
      </c>
      <c r="J10" s="818">
        <v>25441.340000000004</v>
      </c>
      <c r="K10" s="767">
        <v>0.1845571923423536</v>
      </c>
      <c r="L10" s="753">
        <v>43</v>
      </c>
      <c r="M10" s="790">
        <v>0.28289473684210525</v>
      </c>
    </row>
    <row r="11" spans="1:13" ht="14.45" customHeight="1" x14ac:dyDescent="0.2">
      <c r="A11" s="808" t="s">
        <v>1871</v>
      </c>
      <c r="B11" s="799">
        <v>33180.629999999997</v>
      </c>
      <c r="C11" s="749">
        <v>1</v>
      </c>
      <c r="D11" s="812">
        <v>31</v>
      </c>
      <c r="E11" s="815" t="s">
        <v>1871</v>
      </c>
      <c r="F11" s="799">
        <v>31502.629999999997</v>
      </c>
      <c r="G11" s="767">
        <v>0.94942832610471828</v>
      </c>
      <c r="H11" s="753">
        <v>21</v>
      </c>
      <c r="I11" s="790">
        <v>0.67741935483870963</v>
      </c>
      <c r="J11" s="818">
        <v>1677.9999999999998</v>
      </c>
      <c r="K11" s="767">
        <v>5.0571673895281673E-2</v>
      </c>
      <c r="L11" s="753">
        <v>10</v>
      </c>
      <c r="M11" s="790">
        <v>0.32258064516129031</v>
      </c>
    </row>
    <row r="12" spans="1:13" ht="14.45" customHeight="1" x14ac:dyDescent="0.2">
      <c r="A12" s="808" t="s">
        <v>1872</v>
      </c>
      <c r="B12" s="799">
        <v>153405.81000000003</v>
      </c>
      <c r="C12" s="749">
        <v>1</v>
      </c>
      <c r="D12" s="812">
        <v>153</v>
      </c>
      <c r="E12" s="815" t="s">
        <v>1872</v>
      </c>
      <c r="F12" s="799">
        <v>129600.76000000004</v>
      </c>
      <c r="G12" s="767">
        <v>0.84482302202243853</v>
      </c>
      <c r="H12" s="753">
        <v>127</v>
      </c>
      <c r="I12" s="790">
        <v>0.83006535947712423</v>
      </c>
      <c r="J12" s="818">
        <v>23805.05</v>
      </c>
      <c r="K12" s="767">
        <v>0.15517697797756158</v>
      </c>
      <c r="L12" s="753">
        <v>26</v>
      </c>
      <c r="M12" s="790">
        <v>0.16993464052287582</v>
      </c>
    </row>
    <row r="13" spans="1:13" ht="14.45" customHeight="1" x14ac:dyDescent="0.2">
      <c r="A13" s="808" t="s">
        <v>1873</v>
      </c>
      <c r="B13" s="799">
        <v>87537.790000000008</v>
      </c>
      <c r="C13" s="749">
        <v>1</v>
      </c>
      <c r="D13" s="812">
        <v>77</v>
      </c>
      <c r="E13" s="815" t="s">
        <v>1873</v>
      </c>
      <c r="F13" s="799">
        <v>76394.970000000016</v>
      </c>
      <c r="G13" s="767">
        <v>0.87270846111148126</v>
      </c>
      <c r="H13" s="753">
        <v>63</v>
      </c>
      <c r="I13" s="790">
        <v>0.81818181818181823</v>
      </c>
      <c r="J13" s="818">
        <v>11142.82</v>
      </c>
      <c r="K13" s="767">
        <v>0.12729153888851888</v>
      </c>
      <c r="L13" s="753">
        <v>14</v>
      </c>
      <c r="M13" s="790">
        <v>0.18181818181818182</v>
      </c>
    </row>
    <row r="14" spans="1:13" ht="14.45" customHeight="1" thickBot="1" x14ac:dyDescent="0.25">
      <c r="A14" s="809" t="s">
        <v>1874</v>
      </c>
      <c r="B14" s="800">
        <v>1728.78</v>
      </c>
      <c r="C14" s="756">
        <v>1</v>
      </c>
      <c r="D14" s="813">
        <v>2</v>
      </c>
      <c r="E14" s="816" t="s">
        <v>1874</v>
      </c>
      <c r="F14" s="800">
        <v>864.39</v>
      </c>
      <c r="G14" s="768">
        <v>0.5</v>
      </c>
      <c r="H14" s="760">
        <v>1</v>
      </c>
      <c r="I14" s="791">
        <v>0.5</v>
      </c>
      <c r="J14" s="819">
        <v>864.39</v>
      </c>
      <c r="K14" s="768">
        <v>0.5</v>
      </c>
      <c r="L14" s="760">
        <v>1</v>
      </c>
      <c r="M14" s="791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F07021C-0564-4BAA-B5F6-088E185F61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2210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644889.24999999977</v>
      </c>
      <c r="N3" s="70">
        <f>SUBTOTAL(9,N7:N1048576)</f>
        <v>792</v>
      </c>
      <c r="O3" s="70">
        <f>SUBTOTAL(9,O7:O1048576)</f>
        <v>645</v>
      </c>
      <c r="P3" s="70">
        <f>SUBTOTAL(9,P7:P1048576)</f>
        <v>546382.98</v>
      </c>
      <c r="Q3" s="71">
        <f>IF(M3=0,0,P3/M3)</f>
        <v>0.84725087292120338</v>
      </c>
      <c r="R3" s="70">
        <f>SUBTOTAL(9,R7:R1048576)</f>
        <v>569</v>
      </c>
      <c r="S3" s="71">
        <f>IF(N3=0,0,R3/N3)</f>
        <v>0.71843434343434343</v>
      </c>
      <c r="T3" s="70">
        <f>SUBTOTAL(9,T7:T1048576)</f>
        <v>497</v>
      </c>
      <c r="U3" s="72">
        <f>IF(O3=0,0,T3/O3)</f>
        <v>0.77054263565891468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190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6</v>
      </c>
      <c r="B7" s="826" t="s">
        <v>1853</v>
      </c>
      <c r="C7" s="826" t="s">
        <v>1860</v>
      </c>
      <c r="D7" s="827" t="s">
        <v>2208</v>
      </c>
      <c r="E7" s="828" t="s">
        <v>1869</v>
      </c>
      <c r="F7" s="826" t="s">
        <v>1856</v>
      </c>
      <c r="G7" s="826" t="s">
        <v>1875</v>
      </c>
      <c r="H7" s="826" t="s">
        <v>575</v>
      </c>
      <c r="I7" s="826" t="s">
        <v>1876</v>
      </c>
      <c r="J7" s="826" t="s">
        <v>1877</v>
      </c>
      <c r="K7" s="826" t="s">
        <v>1878</v>
      </c>
      <c r="L7" s="829">
        <v>0</v>
      </c>
      <c r="M7" s="829">
        <v>0</v>
      </c>
      <c r="N7" s="826">
        <v>1</v>
      </c>
      <c r="O7" s="830">
        <v>1</v>
      </c>
      <c r="P7" s="829"/>
      <c r="Q7" s="831"/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6</v>
      </c>
      <c r="B8" s="833" t="s">
        <v>1853</v>
      </c>
      <c r="C8" s="833" t="s">
        <v>1860</v>
      </c>
      <c r="D8" s="834" t="s">
        <v>2208</v>
      </c>
      <c r="E8" s="835" t="s">
        <v>1869</v>
      </c>
      <c r="F8" s="833" t="s">
        <v>1856</v>
      </c>
      <c r="G8" s="833" t="s">
        <v>1879</v>
      </c>
      <c r="H8" s="833" t="s">
        <v>575</v>
      </c>
      <c r="I8" s="833" t="s">
        <v>1880</v>
      </c>
      <c r="J8" s="833" t="s">
        <v>1881</v>
      </c>
      <c r="K8" s="833" t="s">
        <v>1882</v>
      </c>
      <c r="L8" s="836">
        <v>864.39</v>
      </c>
      <c r="M8" s="836">
        <v>31118.039999999986</v>
      </c>
      <c r="N8" s="833">
        <v>36</v>
      </c>
      <c r="O8" s="837">
        <v>36</v>
      </c>
      <c r="P8" s="836">
        <v>29389.259999999987</v>
      </c>
      <c r="Q8" s="838">
        <v>0.94444444444444442</v>
      </c>
      <c r="R8" s="833">
        <v>34</v>
      </c>
      <c r="S8" s="838">
        <v>0.94444444444444442</v>
      </c>
      <c r="T8" s="837">
        <v>34</v>
      </c>
      <c r="U8" s="839">
        <v>0.94444444444444442</v>
      </c>
    </row>
    <row r="9" spans="1:21" ht="14.45" customHeight="1" x14ac:dyDescent="0.2">
      <c r="A9" s="832">
        <v>6</v>
      </c>
      <c r="B9" s="833" t="s">
        <v>1853</v>
      </c>
      <c r="C9" s="833" t="s">
        <v>1860</v>
      </c>
      <c r="D9" s="834" t="s">
        <v>2208</v>
      </c>
      <c r="E9" s="835" t="s">
        <v>1869</v>
      </c>
      <c r="F9" s="833" t="s">
        <v>1856</v>
      </c>
      <c r="G9" s="833" t="s">
        <v>1879</v>
      </c>
      <c r="H9" s="833" t="s">
        <v>575</v>
      </c>
      <c r="I9" s="833" t="s">
        <v>1883</v>
      </c>
      <c r="J9" s="833" t="s">
        <v>1884</v>
      </c>
      <c r="K9" s="833" t="s">
        <v>1885</v>
      </c>
      <c r="L9" s="836">
        <v>1978.94</v>
      </c>
      <c r="M9" s="836">
        <v>21768.340000000004</v>
      </c>
      <c r="N9" s="833">
        <v>11</v>
      </c>
      <c r="O9" s="837">
        <v>11</v>
      </c>
      <c r="P9" s="836">
        <v>13852.580000000002</v>
      </c>
      <c r="Q9" s="838">
        <v>0.63636363636363635</v>
      </c>
      <c r="R9" s="833">
        <v>7</v>
      </c>
      <c r="S9" s="838">
        <v>0.63636363636363635</v>
      </c>
      <c r="T9" s="837">
        <v>7</v>
      </c>
      <c r="U9" s="839">
        <v>0.63636363636363635</v>
      </c>
    </row>
    <row r="10" spans="1:21" ht="14.45" customHeight="1" x14ac:dyDescent="0.2">
      <c r="A10" s="832">
        <v>6</v>
      </c>
      <c r="B10" s="833" t="s">
        <v>1853</v>
      </c>
      <c r="C10" s="833" t="s">
        <v>1860</v>
      </c>
      <c r="D10" s="834" t="s">
        <v>2208</v>
      </c>
      <c r="E10" s="835" t="s">
        <v>1869</v>
      </c>
      <c r="F10" s="833" t="s">
        <v>1856</v>
      </c>
      <c r="G10" s="833" t="s">
        <v>1879</v>
      </c>
      <c r="H10" s="833" t="s">
        <v>575</v>
      </c>
      <c r="I10" s="833" t="s">
        <v>1886</v>
      </c>
      <c r="J10" s="833" t="s">
        <v>1887</v>
      </c>
      <c r="K10" s="833" t="s">
        <v>1888</v>
      </c>
      <c r="L10" s="836">
        <v>700</v>
      </c>
      <c r="M10" s="836">
        <v>9800</v>
      </c>
      <c r="N10" s="833">
        <v>14</v>
      </c>
      <c r="O10" s="837">
        <v>14</v>
      </c>
      <c r="P10" s="836">
        <v>9100</v>
      </c>
      <c r="Q10" s="838">
        <v>0.9285714285714286</v>
      </c>
      <c r="R10" s="833">
        <v>13</v>
      </c>
      <c r="S10" s="838">
        <v>0.9285714285714286</v>
      </c>
      <c r="T10" s="837">
        <v>13</v>
      </c>
      <c r="U10" s="839">
        <v>0.9285714285714286</v>
      </c>
    </row>
    <row r="11" spans="1:21" ht="14.45" customHeight="1" x14ac:dyDescent="0.2">
      <c r="A11" s="832">
        <v>6</v>
      </c>
      <c r="B11" s="833" t="s">
        <v>1853</v>
      </c>
      <c r="C11" s="833" t="s">
        <v>1860</v>
      </c>
      <c r="D11" s="834" t="s">
        <v>2208</v>
      </c>
      <c r="E11" s="835" t="s">
        <v>1869</v>
      </c>
      <c r="F11" s="833" t="s">
        <v>1856</v>
      </c>
      <c r="G11" s="833" t="s">
        <v>1889</v>
      </c>
      <c r="H11" s="833" t="s">
        <v>575</v>
      </c>
      <c r="I11" s="833" t="s">
        <v>1890</v>
      </c>
      <c r="J11" s="833" t="s">
        <v>1891</v>
      </c>
      <c r="K11" s="833" t="s">
        <v>1892</v>
      </c>
      <c r="L11" s="836">
        <v>200</v>
      </c>
      <c r="M11" s="836">
        <v>200</v>
      </c>
      <c r="N11" s="833">
        <v>1</v>
      </c>
      <c r="O11" s="837">
        <v>1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6</v>
      </c>
      <c r="B12" s="833" t="s">
        <v>1853</v>
      </c>
      <c r="C12" s="833" t="s">
        <v>1860</v>
      </c>
      <c r="D12" s="834" t="s">
        <v>2208</v>
      </c>
      <c r="E12" s="835" t="s">
        <v>1870</v>
      </c>
      <c r="F12" s="833" t="s">
        <v>1854</v>
      </c>
      <c r="G12" s="833" t="s">
        <v>1893</v>
      </c>
      <c r="H12" s="833" t="s">
        <v>575</v>
      </c>
      <c r="I12" s="833" t="s">
        <v>1894</v>
      </c>
      <c r="J12" s="833" t="s">
        <v>1895</v>
      </c>
      <c r="K12" s="833" t="s">
        <v>1896</v>
      </c>
      <c r="L12" s="836">
        <v>72.55</v>
      </c>
      <c r="M12" s="836">
        <v>72.55</v>
      </c>
      <c r="N12" s="833">
        <v>1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6</v>
      </c>
      <c r="B13" s="833" t="s">
        <v>1853</v>
      </c>
      <c r="C13" s="833" t="s">
        <v>1860</v>
      </c>
      <c r="D13" s="834" t="s">
        <v>2208</v>
      </c>
      <c r="E13" s="835" t="s">
        <v>1870</v>
      </c>
      <c r="F13" s="833" t="s">
        <v>1854</v>
      </c>
      <c r="G13" s="833" t="s">
        <v>1897</v>
      </c>
      <c r="H13" s="833" t="s">
        <v>575</v>
      </c>
      <c r="I13" s="833" t="s">
        <v>1898</v>
      </c>
      <c r="J13" s="833" t="s">
        <v>1899</v>
      </c>
      <c r="K13" s="833" t="s">
        <v>1900</v>
      </c>
      <c r="L13" s="836">
        <v>279.52999999999997</v>
      </c>
      <c r="M13" s="836">
        <v>279.52999999999997</v>
      </c>
      <c r="N13" s="833">
        <v>1</v>
      </c>
      <c r="O13" s="837">
        <v>1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6</v>
      </c>
      <c r="B14" s="833" t="s">
        <v>1853</v>
      </c>
      <c r="C14" s="833" t="s">
        <v>1860</v>
      </c>
      <c r="D14" s="834" t="s">
        <v>2208</v>
      </c>
      <c r="E14" s="835" t="s">
        <v>1870</v>
      </c>
      <c r="F14" s="833" t="s">
        <v>1854</v>
      </c>
      <c r="G14" s="833" t="s">
        <v>1901</v>
      </c>
      <c r="H14" s="833" t="s">
        <v>575</v>
      </c>
      <c r="I14" s="833" t="s">
        <v>1902</v>
      </c>
      <c r="J14" s="833" t="s">
        <v>1903</v>
      </c>
      <c r="K14" s="833" t="s">
        <v>1904</v>
      </c>
      <c r="L14" s="836">
        <v>105.32</v>
      </c>
      <c r="M14" s="836">
        <v>315.95999999999998</v>
      </c>
      <c r="N14" s="833">
        <v>3</v>
      </c>
      <c r="O14" s="837">
        <v>2</v>
      </c>
      <c r="P14" s="836">
        <v>105.32</v>
      </c>
      <c r="Q14" s="838">
        <v>0.33333333333333331</v>
      </c>
      <c r="R14" s="833">
        <v>1</v>
      </c>
      <c r="S14" s="838">
        <v>0.33333333333333331</v>
      </c>
      <c r="T14" s="837">
        <v>1</v>
      </c>
      <c r="U14" s="839">
        <v>0.5</v>
      </c>
    </row>
    <row r="15" spans="1:21" ht="14.45" customHeight="1" x14ac:dyDescent="0.2">
      <c r="A15" s="832">
        <v>6</v>
      </c>
      <c r="B15" s="833" t="s">
        <v>1853</v>
      </c>
      <c r="C15" s="833" t="s">
        <v>1860</v>
      </c>
      <c r="D15" s="834" t="s">
        <v>2208</v>
      </c>
      <c r="E15" s="835" t="s">
        <v>1870</v>
      </c>
      <c r="F15" s="833" t="s">
        <v>1854</v>
      </c>
      <c r="G15" s="833" t="s">
        <v>1905</v>
      </c>
      <c r="H15" s="833" t="s">
        <v>575</v>
      </c>
      <c r="I15" s="833" t="s">
        <v>1906</v>
      </c>
      <c r="J15" s="833" t="s">
        <v>1907</v>
      </c>
      <c r="K15" s="833" t="s">
        <v>1904</v>
      </c>
      <c r="L15" s="836">
        <v>176.32</v>
      </c>
      <c r="M15" s="836">
        <v>176.32</v>
      </c>
      <c r="N15" s="833">
        <v>1</v>
      </c>
      <c r="O15" s="837">
        <v>1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5" customHeight="1" x14ac:dyDescent="0.2">
      <c r="A16" s="832">
        <v>6</v>
      </c>
      <c r="B16" s="833" t="s">
        <v>1853</v>
      </c>
      <c r="C16" s="833" t="s">
        <v>1860</v>
      </c>
      <c r="D16" s="834" t="s">
        <v>2208</v>
      </c>
      <c r="E16" s="835" t="s">
        <v>1870</v>
      </c>
      <c r="F16" s="833" t="s">
        <v>1854</v>
      </c>
      <c r="G16" s="833" t="s">
        <v>1905</v>
      </c>
      <c r="H16" s="833" t="s">
        <v>575</v>
      </c>
      <c r="I16" s="833" t="s">
        <v>1908</v>
      </c>
      <c r="J16" s="833" t="s">
        <v>1909</v>
      </c>
      <c r="K16" s="833" t="s">
        <v>1910</v>
      </c>
      <c r="L16" s="836">
        <v>88.16</v>
      </c>
      <c r="M16" s="836">
        <v>88.16</v>
      </c>
      <c r="N16" s="833">
        <v>1</v>
      </c>
      <c r="O16" s="837">
        <v>1</v>
      </c>
      <c r="P16" s="836">
        <v>88.16</v>
      </c>
      <c r="Q16" s="838">
        <v>1</v>
      </c>
      <c r="R16" s="833">
        <v>1</v>
      </c>
      <c r="S16" s="838">
        <v>1</v>
      </c>
      <c r="T16" s="837">
        <v>1</v>
      </c>
      <c r="U16" s="839">
        <v>1</v>
      </c>
    </row>
    <row r="17" spans="1:21" ht="14.45" customHeight="1" x14ac:dyDescent="0.2">
      <c r="A17" s="832">
        <v>6</v>
      </c>
      <c r="B17" s="833" t="s">
        <v>1853</v>
      </c>
      <c r="C17" s="833" t="s">
        <v>1860</v>
      </c>
      <c r="D17" s="834" t="s">
        <v>2208</v>
      </c>
      <c r="E17" s="835" t="s">
        <v>1870</v>
      </c>
      <c r="F17" s="833" t="s">
        <v>1854</v>
      </c>
      <c r="G17" s="833" t="s">
        <v>1911</v>
      </c>
      <c r="H17" s="833" t="s">
        <v>575</v>
      </c>
      <c r="I17" s="833" t="s">
        <v>1912</v>
      </c>
      <c r="J17" s="833" t="s">
        <v>705</v>
      </c>
      <c r="K17" s="833" t="s">
        <v>1913</v>
      </c>
      <c r="L17" s="836">
        <v>1719.99</v>
      </c>
      <c r="M17" s="836">
        <v>1719.99</v>
      </c>
      <c r="N17" s="833">
        <v>1</v>
      </c>
      <c r="O17" s="837">
        <v>1</v>
      </c>
      <c r="P17" s="836">
        <v>1719.99</v>
      </c>
      <c r="Q17" s="838">
        <v>1</v>
      </c>
      <c r="R17" s="833">
        <v>1</v>
      </c>
      <c r="S17" s="838">
        <v>1</v>
      </c>
      <c r="T17" s="837">
        <v>1</v>
      </c>
      <c r="U17" s="839">
        <v>1</v>
      </c>
    </row>
    <row r="18" spans="1:21" ht="14.45" customHeight="1" x14ac:dyDescent="0.2">
      <c r="A18" s="832">
        <v>6</v>
      </c>
      <c r="B18" s="833" t="s">
        <v>1853</v>
      </c>
      <c r="C18" s="833" t="s">
        <v>1860</v>
      </c>
      <c r="D18" s="834" t="s">
        <v>2208</v>
      </c>
      <c r="E18" s="835" t="s">
        <v>1870</v>
      </c>
      <c r="F18" s="833" t="s">
        <v>1854</v>
      </c>
      <c r="G18" s="833" t="s">
        <v>1914</v>
      </c>
      <c r="H18" s="833" t="s">
        <v>575</v>
      </c>
      <c r="I18" s="833" t="s">
        <v>1915</v>
      </c>
      <c r="J18" s="833" t="s">
        <v>1916</v>
      </c>
      <c r="K18" s="833" t="s">
        <v>1917</v>
      </c>
      <c r="L18" s="836">
        <v>52.87</v>
      </c>
      <c r="M18" s="836">
        <v>105.74</v>
      </c>
      <c r="N18" s="833">
        <v>2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6</v>
      </c>
      <c r="B19" s="833" t="s">
        <v>1853</v>
      </c>
      <c r="C19" s="833" t="s">
        <v>1860</v>
      </c>
      <c r="D19" s="834" t="s">
        <v>2208</v>
      </c>
      <c r="E19" s="835" t="s">
        <v>1870</v>
      </c>
      <c r="F19" s="833" t="s">
        <v>1854</v>
      </c>
      <c r="G19" s="833" t="s">
        <v>1914</v>
      </c>
      <c r="H19" s="833" t="s">
        <v>575</v>
      </c>
      <c r="I19" s="833" t="s">
        <v>1918</v>
      </c>
      <c r="J19" s="833" t="s">
        <v>1142</v>
      </c>
      <c r="K19" s="833" t="s">
        <v>1919</v>
      </c>
      <c r="L19" s="836">
        <v>117.47</v>
      </c>
      <c r="M19" s="836">
        <v>234.94</v>
      </c>
      <c r="N19" s="833">
        <v>2</v>
      </c>
      <c r="O19" s="837">
        <v>1.5</v>
      </c>
      <c r="P19" s="836">
        <v>117.47</v>
      </c>
      <c r="Q19" s="838">
        <v>0.5</v>
      </c>
      <c r="R19" s="833">
        <v>1</v>
      </c>
      <c r="S19" s="838">
        <v>0.5</v>
      </c>
      <c r="T19" s="837">
        <v>1</v>
      </c>
      <c r="U19" s="839">
        <v>0.66666666666666663</v>
      </c>
    </row>
    <row r="20" spans="1:21" ht="14.45" customHeight="1" x14ac:dyDescent="0.2">
      <c r="A20" s="832">
        <v>6</v>
      </c>
      <c r="B20" s="833" t="s">
        <v>1853</v>
      </c>
      <c r="C20" s="833" t="s">
        <v>1860</v>
      </c>
      <c r="D20" s="834" t="s">
        <v>2208</v>
      </c>
      <c r="E20" s="835" t="s">
        <v>1870</v>
      </c>
      <c r="F20" s="833" t="s">
        <v>1854</v>
      </c>
      <c r="G20" s="833" t="s">
        <v>1920</v>
      </c>
      <c r="H20" s="833" t="s">
        <v>575</v>
      </c>
      <c r="I20" s="833" t="s">
        <v>1921</v>
      </c>
      <c r="J20" s="833" t="s">
        <v>659</v>
      </c>
      <c r="K20" s="833" t="s">
        <v>1922</v>
      </c>
      <c r="L20" s="836">
        <v>182.22</v>
      </c>
      <c r="M20" s="836">
        <v>364.44</v>
      </c>
      <c r="N20" s="833">
        <v>2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6</v>
      </c>
      <c r="B21" s="833" t="s">
        <v>1853</v>
      </c>
      <c r="C21" s="833" t="s">
        <v>1860</v>
      </c>
      <c r="D21" s="834" t="s">
        <v>2208</v>
      </c>
      <c r="E21" s="835" t="s">
        <v>1870</v>
      </c>
      <c r="F21" s="833" t="s">
        <v>1854</v>
      </c>
      <c r="G21" s="833" t="s">
        <v>1920</v>
      </c>
      <c r="H21" s="833" t="s">
        <v>575</v>
      </c>
      <c r="I21" s="833" t="s">
        <v>1923</v>
      </c>
      <c r="J21" s="833" t="s">
        <v>659</v>
      </c>
      <c r="K21" s="833" t="s">
        <v>1924</v>
      </c>
      <c r="L21" s="836">
        <v>273.33</v>
      </c>
      <c r="M21" s="836">
        <v>546.66</v>
      </c>
      <c r="N21" s="833">
        <v>2</v>
      </c>
      <c r="O21" s="837">
        <v>1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5" customHeight="1" x14ac:dyDescent="0.2">
      <c r="A22" s="832">
        <v>6</v>
      </c>
      <c r="B22" s="833" t="s">
        <v>1853</v>
      </c>
      <c r="C22" s="833" t="s">
        <v>1860</v>
      </c>
      <c r="D22" s="834" t="s">
        <v>2208</v>
      </c>
      <c r="E22" s="835" t="s">
        <v>1870</v>
      </c>
      <c r="F22" s="833" t="s">
        <v>1854</v>
      </c>
      <c r="G22" s="833" t="s">
        <v>1925</v>
      </c>
      <c r="H22" s="833" t="s">
        <v>575</v>
      </c>
      <c r="I22" s="833" t="s">
        <v>1926</v>
      </c>
      <c r="J22" s="833" t="s">
        <v>1927</v>
      </c>
      <c r="K22" s="833" t="s">
        <v>1928</v>
      </c>
      <c r="L22" s="836">
        <v>0</v>
      </c>
      <c r="M22" s="836">
        <v>0</v>
      </c>
      <c r="N22" s="833">
        <v>1</v>
      </c>
      <c r="O22" s="837">
        <v>1</v>
      </c>
      <c r="P22" s="836">
        <v>0</v>
      </c>
      <c r="Q22" s="838"/>
      <c r="R22" s="833">
        <v>1</v>
      </c>
      <c r="S22" s="838">
        <v>1</v>
      </c>
      <c r="T22" s="837">
        <v>1</v>
      </c>
      <c r="U22" s="839">
        <v>1</v>
      </c>
    </row>
    <row r="23" spans="1:21" ht="14.45" customHeight="1" x14ac:dyDescent="0.2">
      <c r="A23" s="832">
        <v>6</v>
      </c>
      <c r="B23" s="833" t="s">
        <v>1853</v>
      </c>
      <c r="C23" s="833" t="s">
        <v>1860</v>
      </c>
      <c r="D23" s="834" t="s">
        <v>2208</v>
      </c>
      <c r="E23" s="835" t="s">
        <v>1870</v>
      </c>
      <c r="F23" s="833" t="s">
        <v>1854</v>
      </c>
      <c r="G23" s="833" t="s">
        <v>1925</v>
      </c>
      <c r="H23" s="833" t="s">
        <v>575</v>
      </c>
      <c r="I23" s="833" t="s">
        <v>1929</v>
      </c>
      <c r="J23" s="833" t="s">
        <v>1930</v>
      </c>
      <c r="K23" s="833" t="s">
        <v>1928</v>
      </c>
      <c r="L23" s="836">
        <v>0</v>
      </c>
      <c r="M23" s="836">
        <v>0</v>
      </c>
      <c r="N23" s="833">
        <v>1</v>
      </c>
      <c r="O23" s="837">
        <v>1</v>
      </c>
      <c r="P23" s="836"/>
      <c r="Q23" s="838"/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6</v>
      </c>
      <c r="B24" s="833" t="s">
        <v>1853</v>
      </c>
      <c r="C24" s="833" t="s">
        <v>1860</v>
      </c>
      <c r="D24" s="834" t="s">
        <v>2208</v>
      </c>
      <c r="E24" s="835" t="s">
        <v>1870</v>
      </c>
      <c r="F24" s="833" t="s">
        <v>1854</v>
      </c>
      <c r="G24" s="833" t="s">
        <v>1931</v>
      </c>
      <c r="H24" s="833" t="s">
        <v>575</v>
      </c>
      <c r="I24" s="833" t="s">
        <v>1932</v>
      </c>
      <c r="J24" s="833" t="s">
        <v>1933</v>
      </c>
      <c r="K24" s="833" t="s">
        <v>1934</v>
      </c>
      <c r="L24" s="836">
        <v>477.5</v>
      </c>
      <c r="M24" s="836">
        <v>1432.5</v>
      </c>
      <c r="N24" s="833">
        <v>3</v>
      </c>
      <c r="O24" s="837">
        <v>1.5</v>
      </c>
      <c r="P24" s="836"/>
      <c r="Q24" s="838">
        <v>0</v>
      </c>
      <c r="R24" s="833"/>
      <c r="S24" s="838">
        <v>0</v>
      </c>
      <c r="T24" s="837"/>
      <c r="U24" s="839">
        <v>0</v>
      </c>
    </row>
    <row r="25" spans="1:21" ht="14.45" customHeight="1" x14ac:dyDescent="0.2">
      <c r="A25" s="832">
        <v>6</v>
      </c>
      <c r="B25" s="833" t="s">
        <v>1853</v>
      </c>
      <c r="C25" s="833" t="s">
        <v>1860</v>
      </c>
      <c r="D25" s="834" t="s">
        <v>2208</v>
      </c>
      <c r="E25" s="835" t="s">
        <v>1870</v>
      </c>
      <c r="F25" s="833" t="s">
        <v>1854</v>
      </c>
      <c r="G25" s="833" t="s">
        <v>1935</v>
      </c>
      <c r="H25" s="833" t="s">
        <v>575</v>
      </c>
      <c r="I25" s="833" t="s">
        <v>1936</v>
      </c>
      <c r="J25" s="833" t="s">
        <v>1937</v>
      </c>
      <c r="K25" s="833" t="s">
        <v>1938</v>
      </c>
      <c r="L25" s="836">
        <v>93.98</v>
      </c>
      <c r="M25" s="836">
        <v>187.96</v>
      </c>
      <c r="N25" s="833">
        <v>2</v>
      </c>
      <c r="O25" s="837">
        <v>1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6</v>
      </c>
      <c r="B26" s="833" t="s">
        <v>1853</v>
      </c>
      <c r="C26" s="833" t="s">
        <v>1860</v>
      </c>
      <c r="D26" s="834" t="s">
        <v>2208</v>
      </c>
      <c r="E26" s="835" t="s">
        <v>1870</v>
      </c>
      <c r="F26" s="833" t="s">
        <v>1854</v>
      </c>
      <c r="G26" s="833" t="s">
        <v>1939</v>
      </c>
      <c r="H26" s="833" t="s">
        <v>614</v>
      </c>
      <c r="I26" s="833" t="s">
        <v>1695</v>
      </c>
      <c r="J26" s="833" t="s">
        <v>1691</v>
      </c>
      <c r="K26" s="833" t="s">
        <v>1696</v>
      </c>
      <c r="L26" s="836">
        <v>339.47</v>
      </c>
      <c r="M26" s="836">
        <v>339.47</v>
      </c>
      <c r="N26" s="833">
        <v>1</v>
      </c>
      <c r="O26" s="837">
        <v>1</v>
      </c>
      <c r="P26" s="836">
        <v>339.47</v>
      </c>
      <c r="Q26" s="838">
        <v>1</v>
      </c>
      <c r="R26" s="833">
        <v>1</v>
      </c>
      <c r="S26" s="838">
        <v>1</v>
      </c>
      <c r="T26" s="837">
        <v>1</v>
      </c>
      <c r="U26" s="839">
        <v>1</v>
      </c>
    </row>
    <row r="27" spans="1:21" ht="14.45" customHeight="1" x14ac:dyDescent="0.2">
      <c r="A27" s="832">
        <v>6</v>
      </c>
      <c r="B27" s="833" t="s">
        <v>1853</v>
      </c>
      <c r="C27" s="833" t="s">
        <v>1860</v>
      </c>
      <c r="D27" s="834" t="s">
        <v>2208</v>
      </c>
      <c r="E27" s="835" t="s">
        <v>1870</v>
      </c>
      <c r="F27" s="833" t="s">
        <v>1854</v>
      </c>
      <c r="G27" s="833" t="s">
        <v>1940</v>
      </c>
      <c r="H27" s="833" t="s">
        <v>575</v>
      </c>
      <c r="I27" s="833" t="s">
        <v>1941</v>
      </c>
      <c r="J27" s="833" t="s">
        <v>1942</v>
      </c>
      <c r="K27" s="833" t="s">
        <v>1943</v>
      </c>
      <c r="L27" s="836">
        <v>39.5</v>
      </c>
      <c r="M27" s="836">
        <v>79</v>
      </c>
      <c r="N27" s="833">
        <v>2</v>
      </c>
      <c r="O27" s="837">
        <v>0.5</v>
      </c>
      <c r="P27" s="836">
        <v>79</v>
      </c>
      <c r="Q27" s="838">
        <v>1</v>
      </c>
      <c r="R27" s="833">
        <v>2</v>
      </c>
      <c r="S27" s="838">
        <v>1</v>
      </c>
      <c r="T27" s="837">
        <v>0.5</v>
      </c>
      <c r="U27" s="839">
        <v>1</v>
      </c>
    </row>
    <row r="28" spans="1:21" ht="14.45" customHeight="1" x14ac:dyDescent="0.2">
      <c r="A28" s="832">
        <v>6</v>
      </c>
      <c r="B28" s="833" t="s">
        <v>1853</v>
      </c>
      <c r="C28" s="833" t="s">
        <v>1860</v>
      </c>
      <c r="D28" s="834" t="s">
        <v>2208</v>
      </c>
      <c r="E28" s="835" t="s">
        <v>1870</v>
      </c>
      <c r="F28" s="833" t="s">
        <v>1854</v>
      </c>
      <c r="G28" s="833" t="s">
        <v>1940</v>
      </c>
      <c r="H28" s="833" t="s">
        <v>575</v>
      </c>
      <c r="I28" s="833" t="s">
        <v>1944</v>
      </c>
      <c r="J28" s="833" t="s">
        <v>1942</v>
      </c>
      <c r="K28" s="833" t="s">
        <v>1945</v>
      </c>
      <c r="L28" s="836">
        <v>83.79</v>
      </c>
      <c r="M28" s="836">
        <v>167.58</v>
      </c>
      <c r="N28" s="833">
        <v>2</v>
      </c>
      <c r="O28" s="837">
        <v>0.5</v>
      </c>
      <c r="P28" s="836">
        <v>167.58</v>
      </c>
      <c r="Q28" s="838">
        <v>1</v>
      </c>
      <c r="R28" s="833">
        <v>2</v>
      </c>
      <c r="S28" s="838">
        <v>1</v>
      </c>
      <c r="T28" s="837">
        <v>0.5</v>
      </c>
      <c r="U28" s="839">
        <v>1</v>
      </c>
    </row>
    <row r="29" spans="1:21" ht="14.45" customHeight="1" x14ac:dyDescent="0.2">
      <c r="A29" s="832">
        <v>6</v>
      </c>
      <c r="B29" s="833" t="s">
        <v>1853</v>
      </c>
      <c r="C29" s="833" t="s">
        <v>1860</v>
      </c>
      <c r="D29" s="834" t="s">
        <v>2208</v>
      </c>
      <c r="E29" s="835" t="s">
        <v>1870</v>
      </c>
      <c r="F29" s="833" t="s">
        <v>1854</v>
      </c>
      <c r="G29" s="833" t="s">
        <v>1946</v>
      </c>
      <c r="H29" s="833" t="s">
        <v>575</v>
      </c>
      <c r="I29" s="833" t="s">
        <v>1947</v>
      </c>
      <c r="J29" s="833" t="s">
        <v>1948</v>
      </c>
      <c r="K29" s="833" t="s">
        <v>1896</v>
      </c>
      <c r="L29" s="836">
        <v>58.62</v>
      </c>
      <c r="M29" s="836">
        <v>58.62</v>
      </c>
      <c r="N29" s="833">
        <v>1</v>
      </c>
      <c r="O29" s="837">
        <v>0.5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6</v>
      </c>
      <c r="B30" s="833" t="s">
        <v>1853</v>
      </c>
      <c r="C30" s="833" t="s">
        <v>1860</v>
      </c>
      <c r="D30" s="834" t="s">
        <v>2208</v>
      </c>
      <c r="E30" s="835" t="s">
        <v>1870</v>
      </c>
      <c r="F30" s="833" t="s">
        <v>1854</v>
      </c>
      <c r="G30" s="833" t="s">
        <v>1949</v>
      </c>
      <c r="H30" s="833" t="s">
        <v>614</v>
      </c>
      <c r="I30" s="833" t="s">
        <v>1950</v>
      </c>
      <c r="J30" s="833" t="s">
        <v>1951</v>
      </c>
      <c r="K30" s="833" t="s">
        <v>1952</v>
      </c>
      <c r="L30" s="836">
        <v>77.790000000000006</v>
      </c>
      <c r="M30" s="836">
        <v>77.790000000000006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6</v>
      </c>
      <c r="B31" s="833" t="s">
        <v>1853</v>
      </c>
      <c r="C31" s="833" t="s">
        <v>1860</v>
      </c>
      <c r="D31" s="834" t="s">
        <v>2208</v>
      </c>
      <c r="E31" s="835" t="s">
        <v>1870</v>
      </c>
      <c r="F31" s="833" t="s">
        <v>1854</v>
      </c>
      <c r="G31" s="833" t="s">
        <v>1953</v>
      </c>
      <c r="H31" s="833" t="s">
        <v>575</v>
      </c>
      <c r="I31" s="833" t="s">
        <v>1954</v>
      </c>
      <c r="J31" s="833" t="s">
        <v>1955</v>
      </c>
      <c r="K31" s="833" t="s">
        <v>1956</v>
      </c>
      <c r="L31" s="836">
        <v>0</v>
      </c>
      <c r="M31" s="836">
        <v>0</v>
      </c>
      <c r="N31" s="833">
        <v>1</v>
      </c>
      <c r="O31" s="837">
        <v>0.5</v>
      </c>
      <c r="P31" s="836">
        <v>0</v>
      </c>
      <c r="Q31" s="838"/>
      <c r="R31" s="833">
        <v>1</v>
      </c>
      <c r="S31" s="838">
        <v>1</v>
      </c>
      <c r="T31" s="837">
        <v>0.5</v>
      </c>
      <c r="U31" s="839">
        <v>1</v>
      </c>
    </row>
    <row r="32" spans="1:21" ht="14.45" customHeight="1" x14ac:dyDescent="0.2">
      <c r="A32" s="832">
        <v>6</v>
      </c>
      <c r="B32" s="833" t="s">
        <v>1853</v>
      </c>
      <c r="C32" s="833" t="s">
        <v>1860</v>
      </c>
      <c r="D32" s="834" t="s">
        <v>2208</v>
      </c>
      <c r="E32" s="835" t="s">
        <v>1870</v>
      </c>
      <c r="F32" s="833" t="s">
        <v>1854</v>
      </c>
      <c r="G32" s="833" t="s">
        <v>1957</v>
      </c>
      <c r="H32" s="833" t="s">
        <v>575</v>
      </c>
      <c r="I32" s="833" t="s">
        <v>1958</v>
      </c>
      <c r="J32" s="833" t="s">
        <v>627</v>
      </c>
      <c r="K32" s="833" t="s">
        <v>616</v>
      </c>
      <c r="L32" s="836">
        <v>35.25</v>
      </c>
      <c r="M32" s="836">
        <v>70.5</v>
      </c>
      <c r="N32" s="833">
        <v>2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6</v>
      </c>
      <c r="B33" s="833" t="s">
        <v>1853</v>
      </c>
      <c r="C33" s="833" t="s">
        <v>1860</v>
      </c>
      <c r="D33" s="834" t="s">
        <v>2208</v>
      </c>
      <c r="E33" s="835" t="s">
        <v>1870</v>
      </c>
      <c r="F33" s="833" t="s">
        <v>1854</v>
      </c>
      <c r="G33" s="833" t="s">
        <v>1959</v>
      </c>
      <c r="H33" s="833" t="s">
        <v>575</v>
      </c>
      <c r="I33" s="833" t="s">
        <v>1960</v>
      </c>
      <c r="J33" s="833" t="s">
        <v>716</v>
      </c>
      <c r="K33" s="833" t="s">
        <v>1961</v>
      </c>
      <c r="L33" s="836">
        <v>103.67</v>
      </c>
      <c r="M33" s="836">
        <v>103.67</v>
      </c>
      <c r="N33" s="833">
        <v>1</v>
      </c>
      <c r="O33" s="837">
        <v>0.5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6</v>
      </c>
      <c r="B34" s="833" t="s">
        <v>1853</v>
      </c>
      <c r="C34" s="833" t="s">
        <v>1860</v>
      </c>
      <c r="D34" s="834" t="s">
        <v>2208</v>
      </c>
      <c r="E34" s="835" t="s">
        <v>1870</v>
      </c>
      <c r="F34" s="833" t="s">
        <v>1854</v>
      </c>
      <c r="G34" s="833" t="s">
        <v>1959</v>
      </c>
      <c r="H34" s="833" t="s">
        <v>575</v>
      </c>
      <c r="I34" s="833" t="s">
        <v>1962</v>
      </c>
      <c r="J34" s="833" t="s">
        <v>1963</v>
      </c>
      <c r="K34" s="833" t="s">
        <v>1964</v>
      </c>
      <c r="L34" s="836">
        <v>64.5</v>
      </c>
      <c r="M34" s="836">
        <v>64.5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6</v>
      </c>
      <c r="B35" s="833" t="s">
        <v>1853</v>
      </c>
      <c r="C35" s="833" t="s">
        <v>1860</v>
      </c>
      <c r="D35" s="834" t="s">
        <v>2208</v>
      </c>
      <c r="E35" s="835" t="s">
        <v>1870</v>
      </c>
      <c r="F35" s="833" t="s">
        <v>1854</v>
      </c>
      <c r="G35" s="833" t="s">
        <v>1959</v>
      </c>
      <c r="H35" s="833" t="s">
        <v>575</v>
      </c>
      <c r="I35" s="833" t="s">
        <v>1965</v>
      </c>
      <c r="J35" s="833" t="s">
        <v>1966</v>
      </c>
      <c r="K35" s="833" t="s">
        <v>1967</v>
      </c>
      <c r="L35" s="836">
        <v>115.18</v>
      </c>
      <c r="M35" s="836">
        <v>115.18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6</v>
      </c>
      <c r="B36" s="833" t="s">
        <v>1853</v>
      </c>
      <c r="C36" s="833" t="s">
        <v>1860</v>
      </c>
      <c r="D36" s="834" t="s">
        <v>2208</v>
      </c>
      <c r="E36" s="835" t="s">
        <v>1870</v>
      </c>
      <c r="F36" s="833" t="s">
        <v>1854</v>
      </c>
      <c r="G36" s="833" t="s">
        <v>1968</v>
      </c>
      <c r="H36" s="833" t="s">
        <v>575</v>
      </c>
      <c r="I36" s="833" t="s">
        <v>1969</v>
      </c>
      <c r="J36" s="833" t="s">
        <v>1970</v>
      </c>
      <c r="K36" s="833" t="s">
        <v>1971</v>
      </c>
      <c r="L36" s="836">
        <v>42.09</v>
      </c>
      <c r="M36" s="836">
        <v>84.18</v>
      </c>
      <c r="N36" s="833">
        <v>2</v>
      </c>
      <c r="O36" s="837">
        <v>1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6</v>
      </c>
      <c r="B37" s="833" t="s">
        <v>1853</v>
      </c>
      <c r="C37" s="833" t="s">
        <v>1860</v>
      </c>
      <c r="D37" s="834" t="s">
        <v>2208</v>
      </c>
      <c r="E37" s="835" t="s">
        <v>1870</v>
      </c>
      <c r="F37" s="833" t="s">
        <v>1854</v>
      </c>
      <c r="G37" s="833" t="s">
        <v>1972</v>
      </c>
      <c r="H37" s="833" t="s">
        <v>575</v>
      </c>
      <c r="I37" s="833" t="s">
        <v>1973</v>
      </c>
      <c r="J37" s="833" t="s">
        <v>1974</v>
      </c>
      <c r="K37" s="833" t="s">
        <v>1975</v>
      </c>
      <c r="L37" s="836">
        <v>21.92</v>
      </c>
      <c r="M37" s="836">
        <v>65.760000000000005</v>
      </c>
      <c r="N37" s="833">
        <v>3</v>
      </c>
      <c r="O37" s="837">
        <v>1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6</v>
      </c>
      <c r="B38" s="833" t="s">
        <v>1853</v>
      </c>
      <c r="C38" s="833" t="s">
        <v>1860</v>
      </c>
      <c r="D38" s="834" t="s">
        <v>2208</v>
      </c>
      <c r="E38" s="835" t="s">
        <v>1870</v>
      </c>
      <c r="F38" s="833" t="s">
        <v>1854</v>
      </c>
      <c r="G38" s="833" t="s">
        <v>1976</v>
      </c>
      <c r="H38" s="833" t="s">
        <v>575</v>
      </c>
      <c r="I38" s="833" t="s">
        <v>1977</v>
      </c>
      <c r="J38" s="833" t="s">
        <v>1978</v>
      </c>
      <c r="K38" s="833" t="s">
        <v>1979</v>
      </c>
      <c r="L38" s="836">
        <v>0</v>
      </c>
      <c r="M38" s="836">
        <v>0</v>
      </c>
      <c r="N38" s="833">
        <v>1</v>
      </c>
      <c r="O38" s="837">
        <v>0.5</v>
      </c>
      <c r="P38" s="836"/>
      <c r="Q38" s="838"/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6</v>
      </c>
      <c r="B39" s="833" t="s">
        <v>1853</v>
      </c>
      <c r="C39" s="833" t="s">
        <v>1860</v>
      </c>
      <c r="D39" s="834" t="s">
        <v>2208</v>
      </c>
      <c r="E39" s="835" t="s">
        <v>1870</v>
      </c>
      <c r="F39" s="833" t="s">
        <v>1854</v>
      </c>
      <c r="G39" s="833" t="s">
        <v>1980</v>
      </c>
      <c r="H39" s="833" t="s">
        <v>575</v>
      </c>
      <c r="I39" s="833" t="s">
        <v>1981</v>
      </c>
      <c r="J39" s="833" t="s">
        <v>1982</v>
      </c>
      <c r="K39" s="833" t="s">
        <v>1983</v>
      </c>
      <c r="L39" s="836">
        <v>0</v>
      </c>
      <c r="M39" s="836">
        <v>0</v>
      </c>
      <c r="N39" s="833">
        <v>3</v>
      </c>
      <c r="O39" s="837">
        <v>1</v>
      </c>
      <c r="P39" s="836"/>
      <c r="Q39" s="838"/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6</v>
      </c>
      <c r="B40" s="833" t="s">
        <v>1853</v>
      </c>
      <c r="C40" s="833" t="s">
        <v>1860</v>
      </c>
      <c r="D40" s="834" t="s">
        <v>2208</v>
      </c>
      <c r="E40" s="835" t="s">
        <v>1870</v>
      </c>
      <c r="F40" s="833" t="s">
        <v>1854</v>
      </c>
      <c r="G40" s="833" t="s">
        <v>1984</v>
      </c>
      <c r="H40" s="833" t="s">
        <v>575</v>
      </c>
      <c r="I40" s="833" t="s">
        <v>1985</v>
      </c>
      <c r="J40" s="833" t="s">
        <v>1389</v>
      </c>
      <c r="K40" s="833" t="s">
        <v>1986</v>
      </c>
      <c r="L40" s="836">
        <v>61.97</v>
      </c>
      <c r="M40" s="836">
        <v>61.97</v>
      </c>
      <c r="N40" s="833">
        <v>1</v>
      </c>
      <c r="O40" s="837">
        <v>0.5</v>
      </c>
      <c r="P40" s="836">
        <v>61.97</v>
      </c>
      <c r="Q40" s="838">
        <v>1</v>
      </c>
      <c r="R40" s="833">
        <v>1</v>
      </c>
      <c r="S40" s="838">
        <v>1</v>
      </c>
      <c r="T40" s="837">
        <v>0.5</v>
      </c>
      <c r="U40" s="839">
        <v>1</v>
      </c>
    </row>
    <row r="41" spans="1:21" ht="14.45" customHeight="1" x14ac:dyDescent="0.2">
      <c r="A41" s="832">
        <v>6</v>
      </c>
      <c r="B41" s="833" t="s">
        <v>1853</v>
      </c>
      <c r="C41" s="833" t="s">
        <v>1860</v>
      </c>
      <c r="D41" s="834" t="s">
        <v>2208</v>
      </c>
      <c r="E41" s="835" t="s">
        <v>1870</v>
      </c>
      <c r="F41" s="833" t="s">
        <v>1854</v>
      </c>
      <c r="G41" s="833" t="s">
        <v>1987</v>
      </c>
      <c r="H41" s="833" t="s">
        <v>575</v>
      </c>
      <c r="I41" s="833" t="s">
        <v>1988</v>
      </c>
      <c r="J41" s="833" t="s">
        <v>1989</v>
      </c>
      <c r="K41" s="833" t="s">
        <v>1609</v>
      </c>
      <c r="L41" s="836">
        <v>77.13</v>
      </c>
      <c r="M41" s="836">
        <v>154.26</v>
      </c>
      <c r="N41" s="833">
        <v>2</v>
      </c>
      <c r="O41" s="837">
        <v>1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6</v>
      </c>
      <c r="B42" s="833" t="s">
        <v>1853</v>
      </c>
      <c r="C42" s="833" t="s">
        <v>1860</v>
      </c>
      <c r="D42" s="834" t="s">
        <v>2208</v>
      </c>
      <c r="E42" s="835" t="s">
        <v>1870</v>
      </c>
      <c r="F42" s="833" t="s">
        <v>1854</v>
      </c>
      <c r="G42" s="833" t="s">
        <v>1990</v>
      </c>
      <c r="H42" s="833" t="s">
        <v>575</v>
      </c>
      <c r="I42" s="833" t="s">
        <v>1991</v>
      </c>
      <c r="J42" s="833" t="s">
        <v>1992</v>
      </c>
      <c r="K42" s="833" t="s">
        <v>1993</v>
      </c>
      <c r="L42" s="836">
        <v>93.96</v>
      </c>
      <c r="M42" s="836">
        <v>93.96</v>
      </c>
      <c r="N42" s="833">
        <v>1</v>
      </c>
      <c r="O42" s="837">
        <v>1</v>
      </c>
      <c r="P42" s="836">
        <v>93.96</v>
      </c>
      <c r="Q42" s="838">
        <v>1</v>
      </c>
      <c r="R42" s="833">
        <v>1</v>
      </c>
      <c r="S42" s="838">
        <v>1</v>
      </c>
      <c r="T42" s="837">
        <v>1</v>
      </c>
      <c r="U42" s="839">
        <v>1</v>
      </c>
    </row>
    <row r="43" spans="1:21" ht="14.45" customHeight="1" x14ac:dyDescent="0.2">
      <c r="A43" s="832">
        <v>6</v>
      </c>
      <c r="B43" s="833" t="s">
        <v>1853</v>
      </c>
      <c r="C43" s="833" t="s">
        <v>1860</v>
      </c>
      <c r="D43" s="834" t="s">
        <v>2208</v>
      </c>
      <c r="E43" s="835" t="s">
        <v>1870</v>
      </c>
      <c r="F43" s="833" t="s">
        <v>1854</v>
      </c>
      <c r="G43" s="833" t="s">
        <v>1994</v>
      </c>
      <c r="H43" s="833" t="s">
        <v>575</v>
      </c>
      <c r="I43" s="833" t="s">
        <v>1995</v>
      </c>
      <c r="J43" s="833" t="s">
        <v>1996</v>
      </c>
      <c r="K43" s="833" t="s">
        <v>1997</v>
      </c>
      <c r="L43" s="836">
        <v>110.74</v>
      </c>
      <c r="M43" s="836">
        <v>110.74</v>
      </c>
      <c r="N43" s="833">
        <v>1</v>
      </c>
      <c r="O43" s="837">
        <v>0.5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6</v>
      </c>
      <c r="B44" s="833" t="s">
        <v>1853</v>
      </c>
      <c r="C44" s="833" t="s">
        <v>1860</v>
      </c>
      <c r="D44" s="834" t="s">
        <v>2208</v>
      </c>
      <c r="E44" s="835" t="s">
        <v>1870</v>
      </c>
      <c r="F44" s="833" t="s">
        <v>1854</v>
      </c>
      <c r="G44" s="833" t="s">
        <v>1998</v>
      </c>
      <c r="H44" s="833" t="s">
        <v>575</v>
      </c>
      <c r="I44" s="833" t="s">
        <v>1999</v>
      </c>
      <c r="J44" s="833" t="s">
        <v>1004</v>
      </c>
      <c r="K44" s="833" t="s">
        <v>2000</v>
      </c>
      <c r="L44" s="836">
        <v>0</v>
      </c>
      <c r="M44" s="836">
        <v>0</v>
      </c>
      <c r="N44" s="833">
        <v>4</v>
      </c>
      <c r="O44" s="837">
        <v>0.5</v>
      </c>
      <c r="P44" s="836"/>
      <c r="Q44" s="838"/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6</v>
      </c>
      <c r="B45" s="833" t="s">
        <v>1853</v>
      </c>
      <c r="C45" s="833" t="s">
        <v>1860</v>
      </c>
      <c r="D45" s="834" t="s">
        <v>2208</v>
      </c>
      <c r="E45" s="835" t="s">
        <v>1870</v>
      </c>
      <c r="F45" s="833" t="s">
        <v>1854</v>
      </c>
      <c r="G45" s="833" t="s">
        <v>1998</v>
      </c>
      <c r="H45" s="833" t="s">
        <v>575</v>
      </c>
      <c r="I45" s="833" t="s">
        <v>2001</v>
      </c>
      <c r="J45" s="833" t="s">
        <v>1004</v>
      </c>
      <c r="K45" s="833" t="s">
        <v>1005</v>
      </c>
      <c r="L45" s="836">
        <v>0</v>
      </c>
      <c r="M45" s="836">
        <v>0</v>
      </c>
      <c r="N45" s="833">
        <v>1</v>
      </c>
      <c r="O45" s="837">
        <v>1</v>
      </c>
      <c r="P45" s="836"/>
      <c r="Q45" s="838"/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6</v>
      </c>
      <c r="B46" s="833" t="s">
        <v>1853</v>
      </c>
      <c r="C46" s="833" t="s">
        <v>1860</v>
      </c>
      <c r="D46" s="834" t="s">
        <v>2208</v>
      </c>
      <c r="E46" s="835" t="s">
        <v>1870</v>
      </c>
      <c r="F46" s="833" t="s">
        <v>1854</v>
      </c>
      <c r="G46" s="833" t="s">
        <v>2002</v>
      </c>
      <c r="H46" s="833" t="s">
        <v>614</v>
      </c>
      <c r="I46" s="833" t="s">
        <v>2003</v>
      </c>
      <c r="J46" s="833" t="s">
        <v>1673</v>
      </c>
      <c r="K46" s="833" t="s">
        <v>2004</v>
      </c>
      <c r="L46" s="836">
        <v>84.18</v>
      </c>
      <c r="M46" s="836">
        <v>252.54000000000002</v>
      </c>
      <c r="N46" s="833">
        <v>3</v>
      </c>
      <c r="O46" s="837">
        <v>1.5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6</v>
      </c>
      <c r="B47" s="833" t="s">
        <v>1853</v>
      </c>
      <c r="C47" s="833" t="s">
        <v>1860</v>
      </c>
      <c r="D47" s="834" t="s">
        <v>2208</v>
      </c>
      <c r="E47" s="835" t="s">
        <v>1870</v>
      </c>
      <c r="F47" s="833" t="s">
        <v>1854</v>
      </c>
      <c r="G47" s="833" t="s">
        <v>2005</v>
      </c>
      <c r="H47" s="833" t="s">
        <v>575</v>
      </c>
      <c r="I47" s="833" t="s">
        <v>2006</v>
      </c>
      <c r="J47" s="833" t="s">
        <v>990</v>
      </c>
      <c r="K47" s="833" t="s">
        <v>991</v>
      </c>
      <c r="L47" s="836">
        <v>107.27</v>
      </c>
      <c r="M47" s="836">
        <v>1287.24</v>
      </c>
      <c r="N47" s="833">
        <v>12</v>
      </c>
      <c r="O47" s="837">
        <v>4.5</v>
      </c>
      <c r="P47" s="836">
        <v>107.27</v>
      </c>
      <c r="Q47" s="838">
        <v>8.3333333333333329E-2</v>
      </c>
      <c r="R47" s="833">
        <v>1</v>
      </c>
      <c r="S47" s="838">
        <v>8.3333333333333329E-2</v>
      </c>
      <c r="T47" s="837">
        <v>1</v>
      </c>
      <c r="U47" s="839">
        <v>0.22222222222222221</v>
      </c>
    </row>
    <row r="48" spans="1:21" ht="14.45" customHeight="1" x14ac:dyDescent="0.2">
      <c r="A48" s="832">
        <v>6</v>
      </c>
      <c r="B48" s="833" t="s">
        <v>1853</v>
      </c>
      <c r="C48" s="833" t="s">
        <v>1860</v>
      </c>
      <c r="D48" s="834" t="s">
        <v>2208</v>
      </c>
      <c r="E48" s="835" t="s">
        <v>1870</v>
      </c>
      <c r="F48" s="833" t="s">
        <v>1856</v>
      </c>
      <c r="G48" s="833" t="s">
        <v>1875</v>
      </c>
      <c r="H48" s="833" t="s">
        <v>575</v>
      </c>
      <c r="I48" s="833" t="s">
        <v>2007</v>
      </c>
      <c r="J48" s="833" t="s">
        <v>1877</v>
      </c>
      <c r="K48" s="833" t="s">
        <v>2008</v>
      </c>
      <c r="L48" s="836">
        <v>0</v>
      </c>
      <c r="M48" s="836">
        <v>0</v>
      </c>
      <c r="N48" s="833">
        <v>1</v>
      </c>
      <c r="O48" s="837">
        <v>1</v>
      </c>
      <c r="P48" s="836"/>
      <c r="Q48" s="838"/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6</v>
      </c>
      <c r="B49" s="833" t="s">
        <v>1853</v>
      </c>
      <c r="C49" s="833" t="s">
        <v>1860</v>
      </c>
      <c r="D49" s="834" t="s">
        <v>2208</v>
      </c>
      <c r="E49" s="835" t="s">
        <v>1870</v>
      </c>
      <c r="F49" s="833" t="s">
        <v>1856</v>
      </c>
      <c r="G49" s="833" t="s">
        <v>1879</v>
      </c>
      <c r="H49" s="833" t="s">
        <v>575</v>
      </c>
      <c r="I49" s="833" t="s">
        <v>1880</v>
      </c>
      <c r="J49" s="833" t="s">
        <v>1881</v>
      </c>
      <c r="K49" s="833" t="s">
        <v>1882</v>
      </c>
      <c r="L49" s="836">
        <v>864.39</v>
      </c>
      <c r="M49" s="836">
        <v>56185.349999999977</v>
      </c>
      <c r="N49" s="833">
        <v>65</v>
      </c>
      <c r="O49" s="837">
        <v>65</v>
      </c>
      <c r="P49" s="836">
        <v>49270.229999999974</v>
      </c>
      <c r="Q49" s="838">
        <v>0.87692307692307681</v>
      </c>
      <c r="R49" s="833">
        <v>57</v>
      </c>
      <c r="S49" s="838">
        <v>0.87692307692307692</v>
      </c>
      <c r="T49" s="837">
        <v>57</v>
      </c>
      <c r="U49" s="839">
        <v>0.87692307692307692</v>
      </c>
    </row>
    <row r="50" spans="1:21" ht="14.45" customHeight="1" x14ac:dyDescent="0.2">
      <c r="A50" s="832">
        <v>6</v>
      </c>
      <c r="B50" s="833" t="s">
        <v>1853</v>
      </c>
      <c r="C50" s="833" t="s">
        <v>1860</v>
      </c>
      <c r="D50" s="834" t="s">
        <v>2208</v>
      </c>
      <c r="E50" s="835" t="s">
        <v>1870</v>
      </c>
      <c r="F50" s="833" t="s">
        <v>1856</v>
      </c>
      <c r="G50" s="833" t="s">
        <v>1879</v>
      </c>
      <c r="H50" s="833" t="s">
        <v>575</v>
      </c>
      <c r="I50" s="833" t="s">
        <v>1883</v>
      </c>
      <c r="J50" s="833" t="s">
        <v>1884</v>
      </c>
      <c r="K50" s="833" t="s">
        <v>1885</v>
      </c>
      <c r="L50" s="836">
        <v>1978.94</v>
      </c>
      <c r="M50" s="836">
        <v>57389.260000000009</v>
      </c>
      <c r="N50" s="833">
        <v>29</v>
      </c>
      <c r="O50" s="837">
        <v>29</v>
      </c>
      <c r="P50" s="836">
        <v>47494.560000000012</v>
      </c>
      <c r="Q50" s="838">
        <v>0.82758620689655182</v>
      </c>
      <c r="R50" s="833">
        <v>24</v>
      </c>
      <c r="S50" s="838">
        <v>0.82758620689655171</v>
      </c>
      <c r="T50" s="837">
        <v>24</v>
      </c>
      <c r="U50" s="839">
        <v>0.82758620689655171</v>
      </c>
    </row>
    <row r="51" spans="1:21" ht="14.45" customHeight="1" x14ac:dyDescent="0.2">
      <c r="A51" s="832">
        <v>6</v>
      </c>
      <c r="B51" s="833" t="s">
        <v>1853</v>
      </c>
      <c r="C51" s="833" t="s">
        <v>1860</v>
      </c>
      <c r="D51" s="834" t="s">
        <v>2208</v>
      </c>
      <c r="E51" s="835" t="s">
        <v>1870</v>
      </c>
      <c r="F51" s="833" t="s">
        <v>1856</v>
      </c>
      <c r="G51" s="833" t="s">
        <v>1879</v>
      </c>
      <c r="H51" s="833" t="s">
        <v>575</v>
      </c>
      <c r="I51" s="833" t="s">
        <v>1886</v>
      </c>
      <c r="J51" s="833" t="s">
        <v>1887</v>
      </c>
      <c r="K51" s="833" t="s">
        <v>1888</v>
      </c>
      <c r="L51" s="836">
        <v>700</v>
      </c>
      <c r="M51" s="836">
        <v>14700</v>
      </c>
      <c r="N51" s="833">
        <v>21</v>
      </c>
      <c r="O51" s="837">
        <v>21</v>
      </c>
      <c r="P51" s="836">
        <v>11900</v>
      </c>
      <c r="Q51" s="838">
        <v>0.80952380952380953</v>
      </c>
      <c r="R51" s="833">
        <v>17</v>
      </c>
      <c r="S51" s="838">
        <v>0.80952380952380953</v>
      </c>
      <c r="T51" s="837">
        <v>17</v>
      </c>
      <c r="U51" s="839">
        <v>0.80952380952380953</v>
      </c>
    </row>
    <row r="52" spans="1:21" ht="14.45" customHeight="1" x14ac:dyDescent="0.2">
      <c r="A52" s="832">
        <v>6</v>
      </c>
      <c r="B52" s="833" t="s">
        <v>1853</v>
      </c>
      <c r="C52" s="833" t="s">
        <v>1860</v>
      </c>
      <c r="D52" s="834" t="s">
        <v>2208</v>
      </c>
      <c r="E52" s="835" t="s">
        <v>1871</v>
      </c>
      <c r="F52" s="833" t="s">
        <v>1854</v>
      </c>
      <c r="G52" s="833" t="s">
        <v>1920</v>
      </c>
      <c r="H52" s="833" t="s">
        <v>575</v>
      </c>
      <c r="I52" s="833" t="s">
        <v>2009</v>
      </c>
      <c r="J52" s="833" t="s">
        <v>659</v>
      </c>
      <c r="K52" s="833" t="s">
        <v>2010</v>
      </c>
      <c r="L52" s="836">
        <v>45.56</v>
      </c>
      <c r="M52" s="836">
        <v>45.56</v>
      </c>
      <c r="N52" s="833">
        <v>1</v>
      </c>
      <c r="O52" s="837">
        <v>1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5" customHeight="1" x14ac:dyDescent="0.2">
      <c r="A53" s="832">
        <v>6</v>
      </c>
      <c r="B53" s="833" t="s">
        <v>1853</v>
      </c>
      <c r="C53" s="833" t="s">
        <v>1860</v>
      </c>
      <c r="D53" s="834" t="s">
        <v>2208</v>
      </c>
      <c r="E53" s="835" t="s">
        <v>1871</v>
      </c>
      <c r="F53" s="833" t="s">
        <v>1854</v>
      </c>
      <c r="G53" s="833" t="s">
        <v>2011</v>
      </c>
      <c r="H53" s="833" t="s">
        <v>575</v>
      </c>
      <c r="I53" s="833" t="s">
        <v>2012</v>
      </c>
      <c r="J53" s="833" t="s">
        <v>2013</v>
      </c>
      <c r="K53" s="833" t="s">
        <v>2014</v>
      </c>
      <c r="L53" s="836">
        <v>973.26</v>
      </c>
      <c r="M53" s="836">
        <v>2919.7799999999997</v>
      </c>
      <c r="N53" s="833">
        <v>3</v>
      </c>
      <c r="O53" s="837">
        <v>1</v>
      </c>
      <c r="P53" s="836">
        <v>2919.7799999999997</v>
      </c>
      <c r="Q53" s="838">
        <v>1</v>
      </c>
      <c r="R53" s="833">
        <v>3</v>
      </c>
      <c r="S53" s="838">
        <v>1</v>
      </c>
      <c r="T53" s="837">
        <v>1</v>
      </c>
      <c r="U53" s="839">
        <v>1</v>
      </c>
    </row>
    <row r="54" spans="1:21" ht="14.45" customHeight="1" x14ac:dyDescent="0.2">
      <c r="A54" s="832">
        <v>6</v>
      </c>
      <c r="B54" s="833" t="s">
        <v>1853</v>
      </c>
      <c r="C54" s="833" t="s">
        <v>1860</v>
      </c>
      <c r="D54" s="834" t="s">
        <v>2208</v>
      </c>
      <c r="E54" s="835" t="s">
        <v>1871</v>
      </c>
      <c r="F54" s="833" t="s">
        <v>1854</v>
      </c>
      <c r="G54" s="833" t="s">
        <v>2015</v>
      </c>
      <c r="H54" s="833" t="s">
        <v>575</v>
      </c>
      <c r="I54" s="833" t="s">
        <v>2016</v>
      </c>
      <c r="J54" s="833" t="s">
        <v>2017</v>
      </c>
      <c r="K54" s="833" t="s">
        <v>2018</v>
      </c>
      <c r="L54" s="836">
        <v>19.579999999999998</v>
      </c>
      <c r="M54" s="836">
        <v>19.579999999999998</v>
      </c>
      <c r="N54" s="833">
        <v>1</v>
      </c>
      <c r="O54" s="837">
        <v>1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6</v>
      </c>
      <c r="B55" s="833" t="s">
        <v>1853</v>
      </c>
      <c r="C55" s="833" t="s">
        <v>1860</v>
      </c>
      <c r="D55" s="834" t="s">
        <v>2208</v>
      </c>
      <c r="E55" s="835" t="s">
        <v>1871</v>
      </c>
      <c r="F55" s="833" t="s">
        <v>1854</v>
      </c>
      <c r="G55" s="833" t="s">
        <v>2019</v>
      </c>
      <c r="H55" s="833" t="s">
        <v>575</v>
      </c>
      <c r="I55" s="833" t="s">
        <v>2020</v>
      </c>
      <c r="J55" s="833" t="s">
        <v>2021</v>
      </c>
      <c r="K55" s="833" t="s">
        <v>2022</v>
      </c>
      <c r="L55" s="836">
        <v>132.97999999999999</v>
      </c>
      <c r="M55" s="836">
        <v>531.91999999999996</v>
      </c>
      <c r="N55" s="833">
        <v>4</v>
      </c>
      <c r="O55" s="837">
        <v>1</v>
      </c>
      <c r="P55" s="836"/>
      <c r="Q55" s="838">
        <v>0</v>
      </c>
      <c r="R55" s="833"/>
      <c r="S55" s="838">
        <v>0</v>
      </c>
      <c r="T55" s="837"/>
      <c r="U55" s="839">
        <v>0</v>
      </c>
    </row>
    <row r="56" spans="1:21" ht="14.45" customHeight="1" x14ac:dyDescent="0.2">
      <c r="A56" s="832">
        <v>6</v>
      </c>
      <c r="B56" s="833" t="s">
        <v>1853</v>
      </c>
      <c r="C56" s="833" t="s">
        <v>1860</v>
      </c>
      <c r="D56" s="834" t="s">
        <v>2208</v>
      </c>
      <c r="E56" s="835" t="s">
        <v>1871</v>
      </c>
      <c r="F56" s="833" t="s">
        <v>1854</v>
      </c>
      <c r="G56" s="833" t="s">
        <v>2023</v>
      </c>
      <c r="H56" s="833" t="s">
        <v>575</v>
      </c>
      <c r="I56" s="833" t="s">
        <v>2024</v>
      </c>
      <c r="J56" s="833" t="s">
        <v>2025</v>
      </c>
      <c r="K56" s="833" t="s">
        <v>2026</v>
      </c>
      <c r="L56" s="836">
        <v>54.85</v>
      </c>
      <c r="M56" s="836">
        <v>109.7</v>
      </c>
      <c r="N56" s="833">
        <v>2</v>
      </c>
      <c r="O56" s="837">
        <v>0.5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5" customHeight="1" x14ac:dyDescent="0.2">
      <c r="A57" s="832">
        <v>6</v>
      </c>
      <c r="B57" s="833" t="s">
        <v>1853</v>
      </c>
      <c r="C57" s="833" t="s">
        <v>1860</v>
      </c>
      <c r="D57" s="834" t="s">
        <v>2208</v>
      </c>
      <c r="E57" s="835" t="s">
        <v>1871</v>
      </c>
      <c r="F57" s="833" t="s">
        <v>1854</v>
      </c>
      <c r="G57" s="833" t="s">
        <v>2027</v>
      </c>
      <c r="H57" s="833" t="s">
        <v>614</v>
      </c>
      <c r="I57" s="833" t="s">
        <v>1838</v>
      </c>
      <c r="J57" s="833" t="s">
        <v>1839</v>
      </c>
      <c r="K57" s="833" t="s">
        <v>1840</v>
      </c>
      <c r="L57" s="836">
        <v>141.25</v>
      </c>
      <c r="M57" s="836">
        <v>423.75</v>
      </c>
      <c r="N57" s="833">
        <v>3</v>
      </c>
      <c r="O57" s="837">
        <v>2</v>
      </c>
      <c r="P57" s="836">
        <v>282.5</v>
      </c>
      <c r="Q57" s="838">
        <v>0.66666666666666663</v>
      </c>
      <c r="R57" s="833">
        <v>2</v>
      </c>
      <c r="S57" s="838">
        <v>0.66666666666666663</v>
      </c>
      <c r="T57" s="837">
        <v>1</v>
      </c>
      <c r="U57" s="839">
        <v>0.5</v>
      </c>
    </row>
    <row r="58" spans="1:21" ht="14.45" customHeight="1" x14ac:dyDescent="0.2">
      <c r="A58" s="832">
        <v>6</v>
      </c>
      <c r="B58" s="833" t="s">
        <v>1853</v>
      </c>
      <c r="C58" s="833" t="s">
        <v>1860</v>
      </c>
      <c r="D58" s="834" t="s">
        <v>2208</v>
      </c>
      <c r="E58" s="835" t="s">
        <v>1871</v>
      </c>
      <c r="F58" s="833" t="s">
        <v>1854</v>
      </c>
      <c r="G58" s="833" t="s">
        <v>2028</v>
      </c>
      <c r="H58" s="833" t="s">
        <v>614</v>
      </c>
      <c r="I58" s="833" t="s">
        <v>2029</v>
      </c>
      <c r="J58" s="833" t="s">
        <v>2030</v>
      </c>
      <c r="K58" s="833" t="s">
        <v>2031</v>
      </c>
      <c r="L58" s="836">
        <v>736.33</v>
      </c>
      <c r="M58" s="836">
        <v>1472.66</v>
      </c>
      <c r="N58" s="833">
        <v>2</v>
      </c>
      <c r="O58" s="837">
        <v>0.5</v>
      </c>
      <c r="P58" s="836">
        <v>1472.66</v>
      </c>
      <c r="Q58" s="838">
        <v>1</v>
      </c>
      <c r="R58" s="833">
        <v>2</v>
      </c>
      <c r="S58" s="838">
        <v>1</v>
      </c>
      <c r="T58" s="837">
        <v>0.5</v>
      </c>
      <c r="U58" s="839">
        <v>1</v>
      </c>
    </row>
    <row r="59" spans="1:21" ht="14.45" customHeight="1" x14ac:dyDescent="0.2">
      <c r="A59" s="832">
        <v>6</v>
      </c>
      <c r="B59" s="833" t="s">
        <v>1853</v>
      </c>
      <c r="C59" s="833" t="s">
        <v>1860</v>
      </c>
      <c r="D59" s="834" t="s">
        <v>2208</v>
      </c>
      <c r="E59" s="835" t="s">
        <v>1871</v>
      </c>
      <c r="F59" s="833" t="s">
        <v>1854</v>
      </c>
      <c r="G59" s="833" t="s">
        <v>1959</v>
      </c>
      <c r="H59" s="833" t="s">
        <v>575</v>
      </c>
      <c r="I59" s="833" t="s">
        <v>1962</v>
      </c>
      <c r="J59" s="833" t="s">
        <v>1963</v>
      </c>
      <c r="K59" s="833" t="s">
        <v>1964</v>
      </c>
      <c r="L59" s="836">
        <v>64.5</v>
      </c>
      <c r="M59" s="836">
        <v>129</v>
      </c>
      <c r="N59" s="833">
        <v>2</v>
      </c>
      <c r="O59" s="837">
        <v>1</v>
      </c>
      <c r="P59" s="836">
        <v>129</v>
      </c>
      <c r="Q59" s="838">
        <v>1</v>
      </c>
      <c r="R59" s="833">
        <v>2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6</v>
      </c>
      <c r="B60" s="833" t="s">
        <v>1853</v>
      </c>
      <c r="C60" s="833" t="s">
        <v>1860</v>
      </c>
      <c r="D60" s="834" t="s">
        <v>2208</v>
      </c>
      <c r="E60" s="835" t="s">
        <v>1871</v>
      </c>
      <c r="F60" s="833" t="s">
        <v>1854</v>
      </c>
      <c r="G60" s="833" t="s">
        <v>2032</v>
      </c>
      <c r="H60" s="833" t="s">
        <v>614</v>
      </c>
      <c r="I60" s="833" t="s">
        <v>2033</v>
      </c>
      <c r="J60" s="833" t="s">
        <v>958</v>
      </c>
      <c r="K60" s="833" t="s">
        <v>2034</v>
      </c>
      <c r="L60" s="836">
        <v>0</v>
      </c>
      <c r="M60" s="836">
        <v>0</v>
      </c>
      <c r="N60" s="833">
        <v>1</v>
      </c>
      <c r="O60" s="837">
        <v>0.5</v>
      </c>
      <c r="P60" s="836">
        <v>0</v>
      </c>
      <c r="Q60" s="838"/>
      <c r="R60" s="833">
        <v>1</v>
      </c>
      <c r="S60" s="838">
        <v>1</v>
      </c>
      <c r="T60" s="837">
        <v>0.5</v>
      </c>
      <c r="U60" s="839">
        <v>1</v>
      </c>
    </row>
    <row r="61" spans="1:21" ht="14.45" customHeight="1" x14ac:dyDescent="0.2">
      <c r="A61" s="832">
        <v>6</v>
      </c>
      <c r="B61" s="833" t="s">
        <v>1853</v>
      </c>
      <c r="C61" s="833" t="s">
        <v>1860</v>
      </c>
      <c r="D61" s="834" t="s">
        <v>2208</v>
      </c>
      <c r="E61" s="835" t="s">
        <v>1871</v>
      </c>
      <c r="F61" s="833" t="s">
        <v>1854</v>
      </c>
      <c r="G61" s="833" t="s">
        <v>2035</v>
      </c>
      <c r="H61" s="833" t="s">
        <v>575</v>
      </c>
      <c r="I61" s="833" t="s">
        <v>2036</v>
      </c>
      <c r="J61" s="833" t="s">
        <v>2037</v>
      </c>
      <c r="K61" s="833" t="s">
        <v>2038</v>
      </c>
      <c r="L61" s="836">
        <v>79.099999999999994</v>
      </c>
      <c r="M61" s="836">
        <v>79.099999999999994</v>
      </c>
      <c r="N61" s="833">
        <v>1</v>
      </c>
      <c r="O61" s="837">
        <v>1</v>
      </c>
      <c r="P61" s="836"/>
      <c r="Q61" s="838">
        <v>0</v>
      </c>
      <c r="R61" s="833"/>
      <c r="S61" s="838">
        <v>0</v>
      </c>
      <c r="T61" s="837"/>
      <c r="U61" s="839">
        <v>0</v>
      </c>
    </row>
    <row r="62" spans="1:21" ht="14.45" customHeight="1" x14ac:dyDescent="0.2">
      <c r="A62" s="832">
        <v>6</v>
      </c>
      <c r="B62" s="833" t="s">
        <v>1853</v>
      </c>
      <c r="C62" s="833" t="s">
        <v>1860</v>
      </c>
      <c r="D62" s="834" t="s">
        <v>2208</v>
      </c>
      <c r="E62" s="835" t="s">
        <v>1871</v>
      </c>
      <c r="F62" s="833" t="s">
        <v>1854</v>
      </c>
      <c r="G62" s="833" t="s">
        <v>2039</v>
      </c>
      <c r="H62" s="833" t="s">
        <v>614</v>
      </c>
      <c r="I62" s="833" t="s">
        <v>1709</v>
      </c>
      <c r="J62" s="833" t="s">
        <v>1710</v>
      </c>
      <c r="K62" s="833" t="s">
        <v>1711</v>
      </c>
      <c r="L62" s="836">
        <v>122.96</v>
      </c>
      <c r="M62" s="836">
        <v>1229.5999999999999</v>
      </c>
      <c r="N62" s="833">
        <v>10</v>
      </c>
      <c r="O62" s="837">
        <v>2</v>
      </c>
      <c r="P62" s="836">
        <v>1229.5999999999999</v>
      </c>
      <c r="Q62" s="838">
        <v>1</v>
      </c>
      <c r="R62" s="833">
        <v>10</v>
      </c>
      <c r="S62" s="838">
        <v>1</v>
      </c>
      <c r="T62" s="837">
        <v>2</v>
      </c>
      <c r="U62" s="839">
        <v>1</v>
      </c>
    </row>
    <row r="63" spans="1:21" ht="14.45" customHeight="1" x14ac:dyDescent="0.2">
      <c r="A63" s="832">
        <v>6</v>
      </c>
      <c r="B63" s="833" t="s">
        <v>1853</v>
      </c>
      <c r="C63" s="833" t="s">
        <v>1860</v>
      </c>
      <c r="D63" s="834" t="s">
        <v>2208</v>
      </c>
      <c r="E63" s="835" t="s">
        <v>1871</v>
      </c>
      <c r="F63" s="833" t="s">
        <v>1854</v>
      </c>
      <c r="G63" s="833" t="s">
        <v>2040</v>
      </c>
      <c r="H63" s="833" t="s">
        <v>575</v>
      </c>
      <c r="I63" s="833" t="s">
        <v>2041</v>
      </c>
      <c r="J63" s="833" t="s">
        <v>608</v>
      </c>
      <c r="K63" s="833" t="s">
        <v>2042</v>
      </c>
      <c r="L63" s="836">
        <v>0</v>
      </c>
      <c r="M63" s="836">
        <v>0</v>
      </c>
      <c r="N63" s="833">
        <v>1</v>
      </c>
      <c r="O63" s="837">
        <v>1</v>
      </c>
      <c r="P63" s="836"/>
      <c r="Q63" s="838"/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6</v>
      </c>
      <c r="B64" s="833" t="s">
        <v>1853</v>
      </c>
      <c r="C64" s="833" t="s">
        <v>1860</v>
      </c>
      <c r="D64" s="834" t="s">
        <v>2208</v>
      </c>
      <c r="E64" s="835" t="s">
        <v>1871</v>
      </c>
      <c r="F64" s="833" t="s">
        <v>1854</v>
      </c>
      <c r="G64" s="833" t="s">
        <v>2043</v>
      </c>
      <c r="H64" s="833" t="s">
        <v>575</v>
      </c>
      <c r="I64" s="833" t="s">
        <v>2044</v>
      </c>
      <c r="J64" s="833" t="s">
        <v>2045</v>
      </c>
      <c r="K64" s="833" t="s">
        <v>2046</v>
      </c>
      <c r="L64" s="836">
        <v>0</v>
      </c>
      <c r="M64" s="836">
        <v>0</v>
      </c>
      <c r="N64" s="833">
        <v>1</v>
      </c>
      <c r="O64" s="837">
        <v>1</v>
      </c>
      <c r="P64" s="836"/>
      <c r="Q64" s="838"/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6</v>
      </c>
      <c r="B65" s="833" t="s">
        <v>1853</v>
      </c>
      <c r="C65" s="833" t="s">
        <v>1860</v>
      </c>
      <c r="D65" s="834" t="s">
        <v>2208</v>
      </c>
      <c r="E65" s="835" t="s">
        <v>1871</v>
      </c>
      <c r="F65" s="833" t="s">
        <v>1854</v>
      </c>
      <c r="G65" s="833" t="s">
        <v>2005</v>
      </c>
      <c r="H65" s="833" t="s">
        <v>575</v>
      </c>
      <c r="I65" s="833" t="s">
        <v>2006</v>
      </c>
      <c r="J65" s="833" t="s">
        <v>990</v>
      </c>
      <c r="K65" s="833" t="s">
        <v>991</v>
      </c>
      <c r="L65" s="836">
        <v>107.27</v>
      </c>
      <c r="M65" s="836">
        <v>1072.7</v>
      </c>
      <c r="N65" s="833">
        <v>10</v>
      </c>
      <c r="O65" s="837">
        <v>3.5</v>
      </c>
      <c r="P65" s="836">
        <v>321.81</v>
      </c>
      <c r="Q65" s="838">
        <v>0.3</v>
      </c>
      <c r="R65" s="833">
        <v>3</v>
      </c>
      <c r="S65" s="838">
        <v>0.3</v>
      </c>
      <c r="T65" s="837">
        <v>1</v>
      </c>
      <c r="U65" s="839">
        <v>0.2857142857142857</v>
      </c>
    </row>
    <row r="66" spans="1:21" ht="14.45" customHeight="1" x14ac:dyDescent="0.2">
      <c r="A66" s="832">
        <v>6</v>
      </c>
      <c r="B66" s="833" t="s">
        <v>1853</v>
      </c>
      <c r="C66" s="833" t="s">
        <v>1860</v>
      </c>
      <c r="D66" s="834" t="s">
        <v>2208</v>
      </c>
      <c r="E66" s="835" t="s">
        <v>1871</v>
      </c>
      <c r="F66" s="833" t="s">
        <v>1856</v>
      </c>
      <c r="G66" s="833" t="s">
        <v>1879</v>
      </c>
      <c r="H66" s="833" t="s">
        <v>575</v>
      </c>
      <c r="I66" s="833" t="s">
        <v>1883</v>
      </c>
      <c r="J66" s="833" t="s">
        <v>1884</v>
      </c>
      <c r="K66" s="833" t="s">
        <v>1885</v>
      </c>
      <c r="L66" s="836">
        <v>1978.94</v>
      </c>
      <c r="M66" s="836">
        <v>23747.279999999999</v>
      </c>
      <c r="N66" s="833">
        <v>12</v>
      </c>
      <c r="O66" s="837">
        <v>12</v>
      </c>
      <c r="P66" s="836">
        <v>23747.279999999999</v>
      </c>
      <c r="Q66" s="838">
        <v>1</v>
      </c>
      <c r="R66" s="833">
        <v>12</v>
      </c>
      <c r="S66" s="838">
        <v>1</v>
      </c>
      <c r="T66" s="837">
        <v>12</v>
      </c>
      <c r="U66" s="839">
        <v>1</v>
      </c>
    </row>
    <row r="67" spans="1:21" ht="14.45" customHeight="1" x14ac:dyDescent="0.2">
      <c r="A67" s="832">
        <v>6</v>
      </c>
      <c r="B67" s="833" t="s">
        <v>1853</v>
      </c>
      <c r="C67" s="833" t="s">
        <v>1860</v>
      </c>
      <c r="D67" s="834" t="s">
        <v>2208</v>
      </c>
      <c r="E67" s="835" t="s">
        <v>1871</v>
      </c>
      <c r="F67" s="833" t="s">
        <v>1856</v>
      </c>
      <c r="G67" s="833" t="s">
        <v>1879</v>
      </c>
      <c r="H67" s="833" t="s">
        <v>575</v>
      </c>
      <c r="I67" s="833" t="s">
        <v>1886</v>
      </c>
      <c r="J67" s="833" t="s">
        <v>1887</v>
      </c>
      <c r="K67" s="833" t="s">
        <v>1888</v>
      </c>
      <c r="L67" s="836">
        <v>700</v>
      </c>
      <c r="M67" s="836">
        <v>1400</v>
      </c>
      <c r="N67" s="833">
        <v>2</v>
      </c>
      <c r="O67" s="837">
        <v>2</v>
      </c>
      <c r="P67" s="836">
        <v>1400</v>
      </c>
      <c r="Q67" s="838">
        <v>1</v>
      </c>
      <c r="R67" s="833">
        <v>2</v>
      </c>
      <c r="S67" s="838">
        <v>1</v>
      </c>
      <c r="T67" s="837">
        <v>2</v>
      </c>
      <c r="U67" s="839">
        <v>1</v>
      </c>
    </row>
    <row r="68" spans="1:21" ht="14.45" customHeight="1" x14ac:dyDescent="0.2">
      <c r="A68" s="832">
        <v>6</v>
      </c>
      <c r="B68" s="833" t="s">
        <v>1853</v>
      </c>
      <c r="C68" s="833" t="s">
        <v>1860</v>
      </c>
      <c r="D68" s="834" t="s">
        <v>2208</v>
      </c>
      <c r="E68" s="835" t="s">
        <v>1874</v>
      </c>
      <c r="F68" s="833" t="s">
        <v>1856</v>
      </c>
      <c r="G68" s="833" t="s">
        <v>1879</v>
      </c>
      <c r="H68" s="833" t="s">
        <v>575</v>
      </c>
      <c r="I68" s="833" t="s">
        <v>1880</v>
      </c>
      <c r="J68" s="833" t="s">
        <v>1881</v>
      </c>
      <c r="K68" s="833" t="s">
        <v>1882</v>
      </c>
      <c r="L68" s="836">
        <v>864.39</v>
      </c>
      <c r="M68" s="836">
        <v>1728.78</v>
      </c>
      <c r="N68" s="833">
        <v>2</v>
      </c>
      <c r="O68" s="837">
        <v>2</v>
      </c>
      <c r="P68" s="836">
        <v>864.39</v>
      </c>
      <c r="Q68" s="838">
        <v>0.5</v>
      </c>
      <c r="R68" s="833">
        <v>1</v>
      </c>
      <c r="S68" s="838">
        <v>0.5</v>
      </c>
      <c r="T68" s="837">
        <v>1</v>
      </c>
      <c r="U68" s="839">
        <v>0.5</v>
      </c>
    </row>
    <row r="69" spans="1:21" ht="14.45" customHeight="1" x14ac:dyDescent="0.2">
      <c r="A69" s="832">
        <v>6</v>
      </c>
      <c r="B69" s="833" t="s">
        <v>1853</v>
      </c>
      <c r="C69" s="833" t="s">
        <v>1860</v>
      </c>
      <c r="D69" s="834" t="s">
        <v>2208</v>
      </c>
      <c r="E69" s="835" t="s">
        <v>1865</v>
      </c>
      <c r="F69" s="833" t="s">
        <v>1854</v>
      </c>
      <c r="G69" s="833" t="s">
        <v>2047</v>
      </c>
      <c r="H69" s="833" t="s">
        <v>575</v>
      </c>
      <c r="I69" s="833" t="s">
        <v>2048</v>
      </c>
      <c r="J69" s="833" t="s">
        <v>2049</v>
      </c>
      <c r="K69" s="833" t="s">
        <v>2050</v>
      </c>
      <c r="L69" s="836">
        <v>60.39</v>
      </c>
      <c r="M69" s="836">
        <v>241.56</v>
      </c>
      <c r="N69" s="833">
        <v>4</v>
      </c>
      <c r="O69" s="837">
        <v>1</v>
      </c>
      <c r="P69" s="836">
        <v>241.56</v>
      </c>
      <c r="Q69" s="838">
        <v>1</v>
      </c>
      <c r="R69" s="833">
        <v>4</v>
      </c>
      <c r="S69" s="838">
        <v>1</v>
      </c>
      <c r="T69" s="837">
        <v>1</v>
      </c>
      <c r="U69" s="839">
        <v>1</v>
      </c>
    </row>
    <row r="70" spans="1:21" ht="14.45" customHeight="1" x14ac:dyDescent="0.2">
      <c r="A70" s="832">
        <v>6</v>
      </c>
      <c r="B70" s="833" t="s">
        <v>1853</v>
      </c>
      <c r="C70" s="833" t="s">
        <v>1860</v>
      </c>
      <c r="D70" s="834" t="s">
        <v>2208</v>
      </c>
      <c r="E70" s="835" t="s">
        <v>1867</v>
      </c>
      <c r="F70" s="833" t="s">
        <v>1854</v>
      </c>
      <c r="G70" s="833" t="s">
        <v>2051</v>
      </c>
      <c r="H70" s="833" t="s">
        <v>614</v>
      </c>
      <c r="I70" s="833" t="s">
        <v>2052</v>
      </c>
      <c r="J70" s="833" t="s">
        <v>1643</v>
      </c>
      <c r="K70" s="833" t="s">
        <v>1527</v>
      </c>
      <c r="L70" s="836">
        <v>31.09</v>
      </c>
      <c r="M70" s="836">
        <v>93.27</v>
      </c>
      <c r="N70" s="833">
        <v>3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6</v>
      </c>
      <c r="B71" s="833" t="s">
        <v>1853</v>
      </c>
      <c r="C71" s="833" t="s">
        <v>1860</v>
      </c>
      <c r="D71" s="834" t="s">
        <v>2208</v>
      </c>
      <c r="E71" s="835" t="s">
        <v>1867</v>
      </c>
      <c r="F71" s="833" t="s">
        <v>1854</v>
      </c>
      <c r="G71" s="833" t="s">
        <v>2051</v>
      </c>
      <c r="H71" s="833" t="s">
        <v>575</v>
      </c>
      <c r="I71" s="833" t="s">
        <v>2053</v>
      </c>
      <c r="J71" s="833" t="s">
        <v>2054</v>
      </c>
      <c r="K71" s="833" t="s">
        <v>1606</v>
      </c>
      <c r="L71" s="836">
        <v>62.18</v>
      </c>
      <c r="M71" s="836">
        <v>186.54</v>
      </c>
      <c r="N71" s="833">
        <v>3</v>
      </c>
      <c r="O71" s="837">
        <v>1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6</v>
      </c>
      <c r="B72" s="833" t="s">
        <v>1853</v>
      </c>
      <c r="C72" s="833" t="s">
        <v>1860</v>
      </c>
      <c r="D72" s="834" t="s">
        <v>2208</v>
      </c>
      <c r="E72" s="835" t="s">
        <v>1867</v>
      </c>
      <c r="F72" s="833" t="s">
        <v>1854</v>
      </c>
      <c r="G72" s="833" t="s">
        <v>2051</v>
      </c>
      <c r="H72" s="833" t="s">
        <v>575</v>
      </c>
      <c r="I72" s="833" t="s">
        <v>2055</v>
      </c>
      <c r="J72" s="833" t="s">
        <v>2056</v>
      </c>
      <c r="K72" s="833" t="s">
        <v>1606</v>
      </c>
      <c r="L72" s="836">
        <v>62.18</v>
      </c>
      <c r="M72" s="836">
        <v>186.54</v>
      </c>
      <c r="N72" s="833">
        <v>3</v>
      </c>
      <c r="O72" s="837">
        <v>1</v>
      </c>
      <c r="P72" s="836">
        <v>186.54</v>
      </c>
      <c r="Q72" s="838">
        <v>1</v>
      </c>
      <c r="R72" s="833">
        <v>3</v>
      </c>
      <c r="S72" s="838">
        <v>1</v>
      </c>
      <c r="T72" s="837">
        <v>1</v>
      </c>
      <c r="U72" s="839">
        <v>1</v>
      </c>
    </row>
    <row r="73" spans="1:21" ht="14.45" customHeight="1" x14ac:dyDescent="0.2">
      <c r="A73" s="832">
        <v>6</v>
      </c>
      <c r="B73" s="833" t="s">
        <v>1853</v>
      </c>
      <c r="C73" s="833" t="s">
        <v>1860</v>
      </c>
      <c r="D73" s="834" t="s">
        <v>2208</v>
      </c>
      <c r="E73" s="835" t="s">
        <v>1867</v>
      </c>
      <c r="F73" s="833" t="s">
        <v>1854</v>
      </c>
      <c r="G73" s="833" t="s">
        <v>2057</v>
      </c>
      <c r="H73" s="833" t="s">
        <v>575</v>
      </c>
      <c r="I73" s="833" t="s">
        <v>2058</v>
      </c>
      <c r="J73" s="833" t="s">
        <v>2059</v>
      </c>
      <c r="K73" s="833" t="s">
        <v>2060</v>
      </c>
      <c r="L73" s="836">
        <v>425.17</v>
      </c>
      <c r="M73" s="836">
        <v>425.17</v>
      </c>
      <c r="N73" s="833">
        <v>1</v>
      </c>
      <c r="O73" s="837">
        <v>1</v>
      </c>
      <c r="P73" s="836">
        <v>425.17</v>
      </c>
      <c r="Q73" s="838">
        <v>1</v>
      </c>
      <c r="R73" s="833">
        <v>1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6</v>
      </c>
      <c r="B74" s="833" t="s">
        <v>1853</v>
      </c>
      <c r="C74" s="833" t="s">
        <v>1860</v>
      </c>
      <c r="D74" s="834" t="s">
        <v>2208</v>
      </c>
      <c r="E74" s="835" t="s">
        <v>1867</v>
      </c>
      <c r="F74" s="833" t="s">
        <v>1854</v>
      </c>
      <c r="G74" s="833" t="s">
        <v>2061</v>
      </c>
      <c r="H74" s="833" t="s">
        <v>575</v>
      </c>
      <c r="I74" s="833" t="s">
        <v>2062</v>
      </c>
      <c r="J74" s="833" t="s">
        <v>2063</v>
      </c>
      <c r="K74" s="833" t="s">
        <v>1640</v>
      </c>
      <c r="L74" s="836">
        <v>123.2</v>
      </c>
      <c r="M74" s="836">
        <v>123.2</v>
      </c>
      <c r="N74" s="833">
        <v>1</v>
      </c>
      <c r="O74" s="837">
        <v>1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5" customHeight="1" x14ac:dyDescent="0.2">
      <c r="A75" s="832">
        <v>6</v>
      </c>
      <c r="B75" s="833" t="s">
        <v>1853</v>
      </c>
      <c r="C75" s="833" t="s">
        <v>1860</v>
      </c>
      <c r="D75" s="834" t="s">
        <v>2208</v>
      </c>
      <c r="E75" s="835" t="s">
        <v>1867</v>
      </c>
      <c r="F75" s="833" t="s">
        <v>1854</v>
      </c>
      <c r="G75" s="833" t="s">
        <v>2064</v>
      </c>
      <c r="H75" s="833" t="s">
        <v>575</v>
      </c>
      <c r="I75" s="833" t="s">
        <v>2065</v>
      </c>
      <c r="J75" s="833" t="s">
        <v>2066</v>
      </c>
      <c r="K75" s="833" t="s">
        <v>2067</v>
      </c>
      <c r="L75" s="836">
        <v>0</v>
      </c>
      <c r="M75" s="836">
        <v>0</v>
      </c>
      <c r="N75" s="833">
        <v>3</v>
      </c>
      <c r="O75" s="837">
        <v>2</v>
      </c>
      <c r="P75" s="836">
        <v>0</v>
      </c>
      <c r="Q75" s="838"/>
      <c r="R75" s="833">
        <v>1</v>
      </c>
      <c r="S75" s="838">
        <v>0.33333333333333331</v>
      </c>
      <c r="T75" s="837">
        <v>1</v>
      </c>
      <c r="U75" s="839">
        <v>0.5</v>
      </c>
    </row>
    <row r="76" spans="1:21" ht="14.45" customHeight="1" x14ac:dyDescent="0.2">
      <c r="A76" s="832">
        <v>6</v>
      </c>
      <c r="B76" s="833" t="s">
        <v>1853</v>
      </c>
      <c r="C76" s="833" t="s">
        <v>1860</v>
      </c>
      <c r="D76" s="834" t="s">
        <v>2208</v>
      </c>
      <c r="E76" s="835" t="s">
        <v>1867</v>
      </c>
      <c r="F76" s="833" t="s">
        <v>1854</v>
      </c>
      <c r="G76" s="833" t="s">
        <v>2068</v>
      </c>
      <c r="H76" s="833" t="s">
        <v>575</v>
      </c>
      <c r="I76" s="833" t="s">
        <v>2069</v>
      </c>
      <c r="J76" s="833" t="s">
        <v>2070</v>
      </c>
      <c r="K76" s="833" t="s">
        <v>2071</v>
      </c>
      <c r="L76" s="836">
        <v>144.19</v>
      </c>
      <c r="M76" s="836">
        <v>144.19</v>
      </c>
      <c r="N76" s="833">
        <v>1</v>
      </c>
      <c r="O76" s="837">
        <v>0.5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6</v>
      </c>
      <c r="B77" s="833" t="s">
        <v>1853</v>
      </c>
      <c r="C77" s="833" t="s">
        <v>1860</v>
      </c>
      <c r="D77" s="834" t="s">
        <v>2208</v>
      </c>
      <c r="E77" s="835" t="s">
        <v>1867</v>
      </c>
      <c r="F77" s="833" t="s">
        <v>1854</v>
      </c>
      <c r="G77" s="833" t="s">
        <v>2019</v>
      </c>
      <c r="H77" s="833" t="s">
        <v>575</v>
      </c>
      <c r="I77" s="833" t="s">
        <v>2020</v>
      </c>
      <c r="J77" s="833" t="s">
        <v>2021</v>
      </c>
      <c r="K77" s="833" t="s">
        <v>2022</v>
      </c>
      <c r="L77" s="836">
        <v>132.97999999999999</v>
      </c>
      <c r="M77" s="836">
        <v>265.95999999999998</v>
      </c>
      <c r="N77" s="833">
        <v>2</v>
      </c>
      <c r="O77" s="837">
        <v>1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5" customHeight="1" x14ac:dyDescent="0.2">
      <c r="A78" s="832">
        <v>6</v>
      </c>
      <c r="B78" s="833" t="s">
        <v>1853</v>
      </c>
      <c r="C78" s="833" t="s">
        <v>1860</v>
      </c>
      <c r="D78" s="834" t="s">
        <v>2208</v>
      </c>
      <c r="E78" s="835" t="s">
        <v>1867</v>
      </c>
      <c r="F78" s="833" t="s">
        <v>1854</v>
      </c>
      <c r="G78" s="833" t="s">
        <v>2072</v>
      </c>
      <c r="H78" s="833" t="s">
        <v>575</v>
      </c>
      <c r="I78" s="833" t="s">
        <v>2073</v>
      </c>
      <c r="J78" s="833" t="s">
        <v>2074</v>
      </c>
      <c r="K78" s="833" t="s">
        <v>2075</v>
      </c>
      <c r="L78" s="836">
        <v>0</v>
      </c>
      <c r="M78" s="836">
        <v>0</v>
      </c>
      <c r="N78" s="833">
        <v>1</v>
      </c>
      <c r="O78" s="837">
        <v>1</v>
      </c>
      <c r="P78" s="836"/>
      <c r="Q78" s="838"/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6</v>
      </c>
      <c r="B79" s="833" t="s">
        <v>1853</v>
      </c>
      <c r="C79" s="833" t="s">
        <v>1860</v>
      </c>
      <c r="D79" s="834" t="s">
        <v>2208</v>
      </c>
      <c r="E79" s="835" t="s">
        <v>1867</v>
      </c>
      <c r="F79" s="833" t="s">
        <v>1854</v>
      </c>
      <c r="G79" s="833" t="s">
        <v>2023</v>
      </c>
      <c r="H79" s="833" t="s">
        <v>575</v>
      </c>
      <c r="I79" s="833" t="s">
        <v>2076</v>
      </c>
      <c r="J79" s="833" t="s">
        <v>2077</v>
      </c>
      <c r="K79" s="833" t="s">
        <v>2078</v>
      </c>
      <c r="L79" s="836">
        <v>58.77</v>
      </c>
      <c r="M79" s="836">
        <v>352.62</v>
      </c>
      <c r="N79" s="833">
        <v>6</v>
      </c>
      <c r="O79" s="837">
        <v>2</v>
      </c>
      <c r="P79" s="836">
        <v>352.62</v>
      </c>
      <c r="Q79" s="838">
        <v>1</v>
      </c>
      <c r="R79" s="833">
        <v>6</v>
      </c>
      <c r="S79" s="838">
        <v>1</v>
      </c>
      <c r="T79" s="837">
        <v>2</v>
      </c>
      <c r="U79" s="839">
        <v>1</v>
      </c>
    </row>
    <row r="80" spans="1:21" ht="14.45" customHeight="1" x14ac:dyDescent="0.2">
      <c r="A80" s="832">
        <v>6</v>
      </c>
      <c r="B80" s="833" t="s">
        <v>1853</v>
      </c>
      <c r="C80" s="833" t="s">
        <v>1860</v>
      </c>
      <c r="D80" s="834" t="s">
        <v>2208</v>
      </c>
      <c r="E80" s="835" t="s">
        <v>1867</v>
      </c>
      <c r="F80" s="833" t="s">
        <v>1854</v>
      </c>
      <c r="G80" s="833" t="s">
        <v>2079</v>
      </c>
      <c r="H80" s="833" t="s">
        <v>575</v>
      </c>
      <c r="I80" s="833" t="s">
        <v>2080</v>
      </c>
      <c r="J80" s="833" t="s">
        <v>1070</v>
      </c>
      <c r="K80" s="833" t="s">
        <v>2081</v>
      </c>
      <c r="L80" s="836">
        <v>34.19</v>
      </c>
      <c r="M80" s="836">
        <v>68.38</v>
      </c>
      <c r="N80" s="833">
        <v>2</v>
      </c>
      <c r="O80" s="837">
        <v>0.5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6</v>
      </c>
      <c r="B81" s="833" t="s">
        <v>1853</v>
      </c>
      <c r="C81" s="833" t="s">
        <v>1860</v>
      </c>
      <c r="D81" s="834" t="s">
        <v>2208</v>
      </c>
      <c r="E81" s="835" t="s">
        <v>1867</v>
      </c>
      <c r="F81" s="833" t="s">
        <v>1854</v>
      </c>
      <c r="G81" s="833" t="s">
        <v>1957</v>
      </c>
      <c r="H81" s="833" t="s">
        <v>575</v>
      </c>
      <c r="I81" s="833" t="s">
        <v>2082</v>
      </c>
      <c r="J81" s="833" t="s">
        <v>627</v>
      </c>
      <c r="K81" s="833" t="s">
        <v>2083</v>
      </c>
      <c r="L81" s="836">
        <v>35.25</v>
      </c>
      <c r="M81" s="836">
        <v>35.25</v>
      </c>
      <c r="N81" s="833">
        <v>1</v>
      </c>
      <c r="O81" s="837">
        <v>1</v>
      </c>
      <c r="P81" s="836">
        <v>35.25</v>
      </c>
      <c r="Q81" s="838">
        <v>1</v>
      </c>
      <c r="R81" s="833">
        <v>1</v>
      </c>
      <c r="S81" s="838">
        <v>1</v>
      </c>
      <c r="T81" s="837">
        <v>1</v>
      </c>
      <c r="U81" s="839">
        <v>1</v>
      </c>
    </row>
    <row r="82" spans="1:21" ht="14.45" customHeight="1" x14ac:dyDescent="0.2">
      <c r="A82" s="832">
        <v>6</v>
      </c>
      <c r="B82" s="833" t="s">
        <v>1853</v>
      </c>
      <c r="C82" s="833" t="s">
        <v>1860</v>
      </c>
      <c r="D82" s="834" t="s">
        <v>2208</v>
      </c>
      <c r="E82" s="835" t="s">
        <v>1867</v>
      </c>
      <c r="F82" s="833" t="s">
        <v>1854</v>
      </c>
      <c r="G82" s="833" t="s">
        <v>2084</v>
      </c>
      <c r="H82" s="833" t="s">
        <v>575</v>
      </c>
      <c r="I82" s="833" t="s">
        <v>2085</v>
      </c>
      <c r="J82" s="833" t="s">
        <v>2086</v>
      </c>
      <c r="K82" s="833" t="s">
        <v>2087</v>
      </c>
      <c r="L82" s="836">
        <v>0</v>
      </c>
      <c r="M82" s="836">
        <v>0</v>
      </c>
      <c r="N82" s="833">
        <v>1</v>
      </c>
      <c r="O82" s="837">
        <v>1</v>
      </c>
      <c r="P82" s="836"/>
      <c r="Q82" s="838"/>
      <c r="R82" s="833"/>
      <c r="S82" s="838">
        <v>0</v>
      </c>
      <c r="T82" s="837"/>
      <c r="U82" s="839">
        <v>0</v>
      </c>
    </row>
    <row r="83" spans="1:21" ht="14.45" customHeight="1" x14ac:dyDescent="0.2">
      <c r="A83" s="832">
        <v>6</v>
      </c>
      <c r="B83" s="833" t="s">
        <v>1853</v>
      </c>
      <c r="C83" s="833" t="s">
        <v>1860</v>
      </c>
      <c r="D83" s="834" t="s">
        <v>2208</v>
      </c>
      <c r="E83" s="835" t="s">
        <v>1867</v>
      </c>
      <c r="F83" s="833" t="s">
        <v>1854</v>
      </c>
      <c r="G83" s="833" t="s">
        <v>2088</v>
      </c>
      <c r="H83" s="833" t="s">
        <v>575</v>
      </c>
      <c r="I83" s="833" t="s">
        <v>2089</v>
      </c>
      <c r="J83" s="833" t="s">
        <v>2090</v>
      </c>
      <c r="K83" s="833" t="s">
        <v>2091</v>
      </c>
      <c r="L83" s="836">
        <v>173.31</v>
      </c>
      <c r="M83" s="836">
        <v>173.31</v>
      </c>
      <c r="N83" s="833">
        <v>1</v>
      </c>
      <c r="O83" s="837">
        <v>1</v>
      </c>
      <c r="P83" s="836">
        <v>173.31</v>
      </c>
      <c r="Q83" s="838">
        <v>1</v>
      </c>
      <c r="R83" s="833">
        <v>1</v>
      </c>
      <c r="S83" s="838">
        <v>1</v>
      </c>
      <c r="T83" s="837">
        <v>1</v>
      </c>
      <c r="U83" s="839">
        <v>1</v>
      </c>
    </row>
    <row r="84" spans="1:21" ht="14.45" customHeight="1" x14ac:dyDescent="0.2">
      <c r="A84" s="832">
        <v>6</v>
      </c>
      <c r="B84" s="833" t="s">
        <v>1853</v>
      </c>
      <c r="C84" s="833" t="s">
        <v>1860</v>
      </c>
      <c r="D84" s="834" t="s">
        <v>2208</v>
      </c>
      <c r="E84" s="835" t="s">
        <v>1867</v>
      </c>
      <c r="F84" s="833" t="s">
        <v>1854</v>
      </c>
      <c r="G84" s="833" t="s">
        <v>2092</v>
      </c>
      <c r="H84" s="833" t="s">
        <v>575</v>
      </c>
      <c r="I84" s="833" t="s">
        <v>2093</v>
      </c>
      <c r="J84" s="833" t="s">
        <v>2094</v>
      </c>
      <c r="K84" s="833" t="s">
        <v>2095</v>
      </c>
      <c r="L84" s="836">
        <v>0</v>
      </c>
      <c r="M84" s="836">
        <v>0</v>
      </c>
      <c r="N84" s="833">
        <v>1</v>
      </c>
      <c r="O84" s="837">
        <v>0.5</v>
      </c>
      <c r="P84" s="836"/>
      <c r="Q84" s="838"/>
      <c r="R84" s="833"/>
      <c r="S84" s="838">
        <v>0</v>
      </c>
      <c r="T84" s="837"/>
      <c r="U84" s="839">
        <v>0</v>
      </c>
    </row>
    <row r="85" spans="1:21" ht="14.45" customHeight="1" x14ac:dyDescent="0.2">
      <c r="A85" s="832">
        <v>6</v>
      </c>
      <c r="B85" s="833" t="s">
        <v>1853</v>
      </c>
      <c r="C85" s="833" t="s">
        <v>1860</v>
      </c>
      <c r="D85" s="834" t="s">
        <v>2208</v>
      </c>
      <c r="E85" s="835" t="s">
        <v>1867</v>
      </c>
      <c r="F85" s="833" t="s">
        <v>1854</v>
      </c>
      <c r="G85" s="833" t="s">
        <v>1998</v>
      </c>
      <c r="H85" s="833" t="s">
        <v>575</v>
      </c>
      <c r="I85" s="833" t="s">
        <v>1999</v>
      </c>
      <c r="J85" s="833" t="s">
        <v>1004</v>
      </c>
      <c r="K85" s="833" t="s">
        <v>2000</v>
      </c>
      <c r="L85" s="836">
        <v>0</v>
      </c>
      <c r="M85" s="836">
        <v>0</v>
      </c>
      <c r="N85" s="833">
        <v>10</v>
      </c>
      <c r="O85" s="837">
        <v>2</v>
      </c>
      <c r="P85" s="836">
        <v>0</v>
      </c>
      <c r="Q85" s="838"/>
      <c r="R85" s="833">
        <v>10</v>
      </c>
      <c r="S85" s="838">
        <v>1</v>
      </c>
      <c r="T85" s="837">
        <v>2</v>
      </c>
      <c r="U85" s="839">
        <v>1</v>
      </c>
    </row>
    <row r="86" spans="1:21" ht="14.45" customHeight="1" x14ac:dyDescent="0.2">
      <c r="A86" s="832">
        <v>6</v>
      </c>
      <c r="B86" s="833" t="s">
        <v>1853</v>
      </c>
      <c r="C86" s="833" t="s">
        <v>1860</v>
      </c>
      <c r="D86" s="834" t="s">
        <v>2208</v>
      </c>
      <c r="E86" s="835" t="s">
        <v>1867</v>
      </c>
      <c r="F86" s="833" t="s">
        <v>1854</v>
      </c>
      <c r="G86" s="833" t="s">
        <v>2096</v>
      </c>
      <c r="H86" s="833" t="s">
        <v>575</v>
      </c>
      <c r="I86" s="833" t="s">
        <v>2097</v>
      </c>
      <c r="J86" s="833" t="s">
        <v>2098</v>
      </c>
      <c r="K86" s="833" t="s">
        <v>2099</v>
      </c>
      <c r="L86" s="836">
        <v>16.77</v>
      </c>
      <c r="M86" s="836">
        <v>16.77</v>
      </c>
      <c r="N86" s="833">
        <v>1</v>
      </c>
      <c r="O86" s="837">
        <v>1</v>
      </c>
      <c r="P86" s="836">
        <v>16.77</v>
      </c>
      <c r="Q86" s="838">
        <v>1</v>
      </c>
      <c r="R86" s="833">
        <v>1</v>
      </c>
      <c r="S86" s="838">
        <v>1</v>
      </c>
      <c r="T86" s="837">
        <v>1</v>
      </c>
      <c r="U86" s="839">
        <v>1</v>
      </c>
    </row>
    <row r="87" spans="1:21" ht="14.45" customHeight="1" x14ac:dyDescent="0.2">
      <c r="A87" s="832">
        <v>6</v>
      </c>
      <c r="B87" s="833" t="s">
        <v>1853</v>
      </c>
      <c r="C87" s="833" t="s">
        <v>1860</v>
      </c>
      <c r="D87" s="834" t="s">
        <v>2208</v>
      </c>
      <c r="E87" s="835" t="s">
        <v>1867</v>
      </c>
      <c r="F87" s="833" t="s">
        <v>1854</v>
      </c>
      <c r="G87" s="833" t="s">
        <v>2100</v>
      </c>
      <c r="H87" s="833" t="s">
        <v>614</v>
      </c>
      <c r="I87" s="833" t="s">
        <v>2101</v>
      </c>
      <c r="J87" s="833" t="s">
        <v>2102</v>
      </c>
      <c r="K87" s="833" t="s">
        <v>2103</v>
      </c>
      <c r="L87" s="836">
        <v>149.52000000000001</v>
      </c>
      <c r="M87" s="836">
        <v>299.04000000000002</v>
      </c>
      <c r="N87" s="833">
        <v>2</v>
      </c>
      <c r="O87" s="837">
        <v>0.5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6</v>
      </c>
      <c r="B88" s="833" t="s">
        <v>1853</v>
      </c>
      <c r="C88" s="833" t="s">
        <v>1860</v>
      </c>
      <c r="D88" s="834" t="s">
        <v>2208</v>
      </c>
      <c r="E88" s="835" t="s">
        <v>1867</v>
      </c>
      <c r="F88" s="833" t="s">
        <v>1854</v>
      </c>
      <c r="G88" s="833" t="s">
        <v>2005</v>
      </c>
      <c r="H88" s="833" t="s">
        <v>575</v>
      </c>
      <c r="I88" s="833" t="s">
        <v>2006</v>
      </c>
      <c r="J88" s="833" t="s">
        <v>990</v>
      </c>
      <c r="K88" s="833" t="s">
        <v>991</v>
      </c>
      <c r="L88" s="836">
        <v>107.27</v>
      </c>
      <c r="M88" s="836">
        <v>321.81</v>
      </c>
      <c r="N88" s="833">
        <v>3</v>
      </c>
      <c r="O88" s="837">
        <v>2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6</v>
      </c>
      <c r="B89" s="833" t="s">
        <v>1853</v>
      </c>
      <c r="C89" s="833" t="s">
        <v>1860</v>
      </c>
      <c r="D89" s="834" t="s">
        <v>2208</v>
      </c>
      <c r="E89" s="835" t="s">
        <v>1867</v>
      </c>
      <c r="F89" s="833" t="s">
        <v>1855</v>
      </c>
      <c r="G89" s="833" t="s">
        <v>1875</v>
      </c>
      <c r="H89" s="833" t="s">
        <v>575</v>
      </c>
      <c r="I89" s="833" t="s">
        <v>2104</v>
      </c>
      <c r="J89" s="833" t="s">
        <v>2105</v>
      </c>
      <c r="K89" s="833"/>
      <c r="L89" s="836">
        <v>0</v>
      </c>
      <c r="M89" s="836">
        <v>0</v>
      </c>
      <c r="N89" s="833">
        <v>1</v>
      </c>
      <c r="O89" s="837">
        <v>1</v>
      </c>
      <c r="P89" s="836">
        <v>0</v>
      </c>
      <c r="Q89" s="838"/>
      <c r="R89" s="833">
        <v>1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6</v>
      </c>
      <c r="B90" s="833" t="s">
        <v>1853</v>
      </c>
      <c r="C90" s="833" t="s">
        <v>1860</v>
      </c>
      <c r="D90" s="834" t="s">
        <v>2208</v>
      </c>
      <c r="E90" s="835" t="s">
        <v>1867</v>
      </c>
      <c r="F90" s="833" t="s">
        <v>1856</v>
      </c>
      <c r="G90" s="833" t="s">
        <v>1879</v>
      </c>
      <c r="H90" s="833" t="s">
        <v>575</v>
      </c>
      <c r="I90" s="833" t="s">
        <v>1880</v>
      </c>
      <c r="J90" s="833" t="s">
        <v>1881</v>
      </c>
      <c r="K90" s="833" t="s">
        <v>1882</v>
      </c>
      <c r="L90" s="836">
        <v>864.39</v>
      </c>
      <c r="M90" s="836">
        <v>9508.2900000000009</v>
      </c>
      <c r="N90" s="833">
        <v>11</v>
      </c>
      <c r="O90" s="837">
        <v>11</v>
      </c>
      <c r="P90" s="836">
        <v>7779.5100000000011</v>
      </c>
      <c r="Q90" s="838">
        <v>0.81818181818181823</v>
      </c>
      <c r="R90" s="833">
        <v>9</v>
      </c>
      <c r="S90" s="838">
        <v>0.81818181818181823</v>
      </c>
      <c r="T90" s="837">
        <v>9</v>
      </c>
      <c r="U90" s="839">
        <v>0.81818181818181823</v>
      </c>
    </row>
    <row r="91" spans="1:21" ht="14.45" customHeight="1" x14ac:dyDescent="0.2">
      <c r="A91" s="832">
        <v>6</v>
      </c>
      <c r="B91" s="833" t="s">
        <v>1853</v>
      </c>
      <c r="C91" s="833" t="s">
        <v>1860</v>
      </c>
      <c r="D91" s="834" t="s">
        <v>2208</v>
      </c>
      <c r="E91" s="835" t="s">
        <v>1867</v>
      </c>
      <c r="F91" s="833" t="s">
        <v>1856</v>
      </c>
      <c r="G91" s="833" t="s">
        <v>1879</v>
      </c>
      <c r="H91" s="833" t="s">
        <v>575</v>
      </c>
      <c r="I91" s="833" t="s">
        <v>1883</v>
      </c>
      <c r="J91" s="833" t="s">
        <v>1884</v>
      </c>
      <c r="K91" s="833" t="s">
        <v>1885</v>
      </c>
      <c r="L91" s="836">
        <v>1978.94</v>
      </c>
      <c r="M91" s="836">
        <v>29684.1</v>
      </c>
      <c r="N91" s="833">
        <v>15</v>
      </c>
      <c r="O91" s="837">
        <v>15</v>
      </c>
      <c r="P91" s="836">
        <v>23747.279999999999</v>
      </c>
      <c r="Q91" s="838">
        <v>0.8</v>
      </c>
      <c r="R91" s="833">
        <v>12</v>
      </c>
      <c r="S91" s="838">
        <v>0.8</v>
      </c>
      <c r="T91" s="837">
        <v>12</v>
      </c>
      <c r="U91" s="839">
        <v>0.8</v>
      </c>
    </row>
    <row r="92" spans="1:21" ht="14.45" customHeight="1" x14ac:dyDescent="0.2">
      <c r="A92" s="832">
        <v>6</v>
      </c>
      <c r="B92" s="833" t="s">
        <v>1853</v>
      </c>
      <c r="C92" s="833" t="s">
        <v>1860</v>
      </c>
      <c r="D92" s="834" t="s">
        <v>2208</v>
      </c>
      <c r="E92" s="835" t="s">
        <v>1867</v>
      </c>
      <c r="F92" s="833" t="s">
        <v>1856</v>
      </c>
      <c r="G92" s="833" t="s">
        <v>1879</v>
      </c>
      <c r="H92" s="833" t="s">
        <v>575</v>
      </c>
      <c r="I92" s="833" t="s">
        <v>1886</v>
      </c>
      <c r="J92" s="833" t="s">
        <v>1887</v>
      </c>
      <c r="K92" s="833" t="s">
        <v>1888</v>
      </c>
      <c r="L92" s="836">
        <v>700</v>
      </c>
      <c r="M92" s="836">
        <v>2100</v>
      </c>
      <c r="N92" s="833">
        <v>3</v>
      </c>
      <c r="O92" s="837">
        <v>3</v>
      </c>
      <c r="P92" s="836">
        <v>1400</v>
      </c>
      <c r="Q92" s="838">
        <v>0.66666666666666663</v>
      </c>
      <c r="R92" s="833">
        <v>2</v>
      </c>
      <c r="S92" s="838">
        <v>0.66666666666666663</v>
      </c>
      <c r="T92" s="837">
        <v>2</v>
      </c>
      <c r="U92" s="839">
        <v>0.66666666666666663</v>
      </c>
    </row>
    <row r="93" spans="1:21" ht="14.45" customHeight="1" x14ac:dyDescent="0.2">
      <c r="A93" s="832">
        <v>6</v>
      </c>
      <c r="B93" s="833" t="s">
        <v>1853</v>
      </c>
      <c r="C93" s="833" t="s">
        <v>1860</v>
      </c>
      <c r="D93" s="834" t="s">
        <v>2208</v>
      </c>
      <c r="E93" s="835" t="s">
        <v>1872</v>
      </c>
      <c r="F93" s="833" t="s">
        <v>1854</v>
      </c>
      <c r="G93" s="833" t="s">
        <v>2106</v>
      </c>
      <c r="H93" s="833" t="s">
        <v>575</v>
      </c>
      <c r="I93" s="833" t="s">
        <v>2107</v>
      </c>
      <c r="J93" s="833" t="s">
        <v>2108</v>
      </c>
      <c r="K93" s="833" t="s">
        <v>2109</v>
      </c>
      <c r="L93" s="836">
        <v>23.49</v>
      </c>
      <c r="M93" s="836">
        <v>23.49</v>
      </c>
      <c r="N93" s="833">
        <v>1</v>
      </c>
      <c r="O93" s="837">
        <v>1</v>
      </c>
      <c r="P93" s="836"/>
      <c r="Q93" s="838">
        <v>0</v>
      </c>
      <c r="R93" s="833"/>
      <c r="S93" s="838">
        <v>0</v>
      </c>
      <c r="T93" s="837"/>
      <c r="U93" s="839">
        <v>0</v>
      </c>
    </row>
    <row r="94" spans="1:21" ht="14.45" customHeight="1" x14ac:dyDescent="0.2">
      <c r="A94" s="832">
        <v>6</v>
      </c>
      <c r="B94" s="833" t="s">
        <v>1853</v>
      </c>
      <c r="C94" s="833" t="s">
        <v>1860</v>
      </c>
      <c r="D94" s="834" t="s">
        <v>2208</v>
      </c>
      <c r="E94" s="835" t="s">
        <v>1872</v>
      </c>
      <c r="F94" s="833" t="s">
        <v>1854</v>
      </c>
      <c r="G94" s="833" t="s">
        <v>2110</v>
      </c>
      <c r="H94" s="833" t="s">
        <v>575</v>
      </c>
      <c r="I94" s="833" t="s">
        <v>2111</v>
      </c>
      <c r="J94" s="833" t="s">
        <v>2112</v>
      </c>
      <c r="K94" s="833" t="s">
        <v>2113</v>
      </c>
      <c r="L94" s="836">
        <v>62.04</v>
      </c>
      <c r="M94" s="836">
        <v>62.04</v>
      </c>
      <c r="N94" s="833">
        <v>1</v>
      </c>
      <c r="O94" s="837">
        <v>1</v>
      </c>
      <c r="P94" s="836">
        <v>62.04</v>
      </c>
      <c r="Q94" s="838">
        <v>1</v>
      </c>
      <c r="R94" s="833">
        <v>1</v>
      </c>
      <c r="S94" s="838">
        <v>1</v>
      </c>
      <c r="T94" s="837">
        <v>1</v>
      </c>
      <c r="U94" s="839">
        <v>1</v>
      </c>
    </row>
    <row r="95" spans="1:21" ht="14.45" customHeight="1" x14ac:dyDescent="0.2">
      <c r="A95" s="832">
        <v>6</v>
      </c>
      <c r="B95" s="833" t="s">
        <v>1853</v>
      </c>
      <c r="C95" s="833" t="s">
        <v>1860</v>
      </c>
      <c r="D95" s="834" t="s">
        <v>2208</v>
      </c>
      <c r="E95" s="835" t="s">
        <v>1872</v>
      </c>
      <c r="F95" s="833" t="s">
        <v>1854</v>
      </c>
      <c r="G95" s="833" t="s">
        <v>2114</v>
      </c>
      <c r="H95" s="833" t="s">
        <v>575</v>
      </c>
      <c r="I95" s="833" t="s">
        <v>2115</v>
      </c>
      <c r="J95" s="833" t="s">
        <v>2116</v>
      </c>
      <c r="K95" s="833" t="s">
        <v>884</v>
      </c>
      <c r="L95" s="836">
        <v>78.33</v>
      </c>
      <c r="M95" s="836">
        <v>156.66</v>
      </c>
      <c r="N95" s="833">
        <v>2</v>
      </c>
      <c r="O95" s="837">
        <v>0.5</v>
      </c>
      <c r="P95" s="836">
        <v>156.66</v>
      </c>
      <c r="Q95" s="838">
        <v>1</v>
      </c>
      <c r="R95" s="833">
        <v>2</v>
      </c>
      <c r="S95" s="838">
        <v>1</v>
      </c>
      <c r="T95" s="837">
        <v>0.5</v>
      </c>
      <c r="U95" s="839">
        <v>1</v>
      </c>
    </row>
    <row r="96" spans="1:21" ht="14.45" customHeight="1" x14ac:dyDescent="0.2">
      <c r="A96" s="832">
        <v>6</v>
      </c>
      <c r="B96" s="833" t="s">
        <v>1853</v>
      </c>
      <c r="C96" s="833" t="s">
        <v>1860</v>
      </c>
      <c r="D96" s="834" t="s">
        <v>2208</v>
      </c>
      <c r="E96" s="835" t="s">
        <v>1872</v>
      </c>
      <c r="F96" s="833" t="s">
        <v>1854</v>
      </c>
      <c r="G96" s="833" t="s">
        <v>1914</v>
      </c>
      <c r="H96" s="833" t="s">
        <v>575</v>
      </c>
      <c r="I96" s="833" t="s">
        <v>2117</v>
      </c>
      <c r="J96" s="833" t="s">
        <v>676</v>
      </c>
      <c r="K96" s="833" t="s">
        <v>2118</v>
      </c>
      <c r="L96" s="836">
        <v>35.25</v>
      </c>
      <c r="M96" s="836">
        <v>70.5</v>
      </c>
      <c r="N96" s="833">
        <v>2</v>
      </c>
      <c r="O96" s="837">
        <v>1</v>
      </c>
      <c r="P96" s="836">
        <v>70.5</v>
      </c>
      <c r="Q96" s="838">
        <v>1</v>
      </c>
      <c r="R96" s="833">
        <v>2</v>
      </c>
      <c r="S96" s="838">
        <v>1</v>
      </c>
      <c r="T96" s="837">
        <v>1</v>
      </c>
      <c r="U96" s="839">
        <v>1</v>
      </c>
    </row>
    <row r="97" spans="1:21" ht="14.45" customHeight="1" x14ac:dyDescent="0.2">
      <c r="A97" s="832">
        <v>6</v>
      </c>
      <c r="B97" s="833" t="s">
        <v>1853</v>
      </c>
      <c r="C97" s="833" t="s">
        <v>1860</v>
      </c>
      <c r="D97" s="834" t="s">
        <v>2208</v>
      </c>
      <c r="E97" s="835" t="s">
        <v>1872</v>
      </c>
      <c r="F97" s="833" t="s">
        <v>1854</v>
      </c>
      <c r="G97" s="833" t="s">
        <v>2011</v>
      </c>
      <c r="H97" s="833" t="s">
        <v>575</v>
      </c>
      <c r="I97" s="833" t="s">
        <v>2012</v>
      </c>
      <c r="J97" s="833" t="s">
        <v>2013</v>
      </c>
      <c r="K97" s="833" t="s">
        <v>2014</v>
      </c>
      <c r="L97" s="836">
        <v>973.26</v>
      </c>
      <c r="M97" s="836">
        <v>2919.7799999999997</v>
      </c>
      <c r="N97" s="833">
        <v>3</v>
      </c>
      <c r="O97" s="837">
        <v>1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6</v>
      </c>
      <c r="B98" s="833" t="s">
        <v>1853</v>
      </c>
      <c r="C98" s="833" t="s">
        <v>1860</v>
      </c>
      <c r="D98" s="834" t="s">
        <v>2208</v>
      </c>
      <c r="E98" s="835" t="s">
        <v>1872</v>
      </c>
      <c r="F98" s="833" t="s">
        <v>1854</v>
      </c>
      <c r="G98" s="833" t="s">
        <v>2119</v>
      </c>
      <c r="H98" s="833" t="s">
        <v>575</v>
      </c>
      <c r="I98" s="833" t="s">
        <v>2120</v>
      </c>
      <c r="J98" s="833" t="s">
        <v>2121</v>
      </c>
      <c r="K98" s="833" t="s">
        <v>2122</v>
      </c>
      <c r="L98" s="836">
        <v>140.72</v>
      </c>
      <c r="M98" s="836">
        <v>281.44</v>
      </c>
      <c r="N98" s="833">
        <v>2</v>
      </c>
      <c r="O98" s="837">
        <v>1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6</v>
      </c>
      <c r="B99" s="833" t="s">
        <v>1853</v>
      </c>
      <c r="C99" s="833" t="s">
        <v>1860</v>
      </c>
      <c r="D99" s="834" t="s">
        <v>2208</v>
      </c>
      <c r="E99" s="835" t="s">
        <v>1872</v>
      </c>
      <c r="F99" s="833" t="s">
        <v>1854</v>
      </c>
      <c r="G99" s="833" t="s">
        <v>2019</v>
      </c>
      <c r="H99" s="833" t="s">
        <v>575</v>
      </c>
      <c r="I99" s="833" t="s">
        <v>2020</v>
      </c>
      <c r="J99" s="833" t="s">
        <v>2021</v>
      </c>
      <c r="K99" s="833" t="s">
        <v>2022</v>
      </c>
      <c r="L99" s="836">
        <v>132.97999999999999</v>
      </c>
      <c r="M99" s="836">
        <v>1462.7799999999997</v>
      </c>
      <c r="N99" s="833">
        <v>11</v>
      </c>
      <c r="O99" s="837">
        <v>2.5</v>
      </c>
      <c r="P99" s="836">
        <v>930.8599999999999</v>
      </c>
      <c r="Q99" s="838">
        <v>0.63636363636363635</v>
      </c>
      <c r="R99" s="833">
        <v>7</v>
      </c>
      <c r="S99" s="838">
        <v>0.63636363636363635</v>
      </c>
      <c r="T99" s="837">
        <v>2</v>
      </c>
      <c r="U99" s="839">
        <v>0.8</v>
      </c>
    </row>
    <row r="100" spans="1:21" ht="14.45" customHeight="1" x14ac:dyDescent="0.2">
      <c r="A100" s="832">
        <v>6</v>
      </c>
      <c r="B100" s="833" t="s">
        <v>1853</v>
      </c>
      <c r="C100" s="833" t="s">
        <v>1860</v>
      </c>
      <c r="D100" s="834" t="s">
        <v>2208</v>
      </c>
      <c r="E100" s="835" t="s">
        <v>1872</v>
      </c>
      <c r="F100" s="833" t="s">
        <v>1854</v>
      </c>
      <c r="G100" s="833" t="s">
        <v>2028</v>
      </c>
      <c r="H100" s="833" t="s">
        <v>614</v>
      </c>
      <c r="I100" s="833" t="s">
        <v>2123</v>
      </c>
      <c r="J100" s="833" t="s">
        <v>711</v>
      </c>
      <c r="K100" s="833" t="s">
        <v>2124</v>
      </c>
      <c r="L100" s="836">
        <v>2309.36</v>
      </c>
      <c r="M100" s="836">
        <v>2309.36</v>
      </c>
      <c r="N100" s="833">
        <v>1</v>
      </c>
      <c r="O100" s="837">
        <v>1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6</v>
      </c>
      <c r="B101" s="833" t="s">
        <v>1853</v>
      </c>
      <c r="C101" s="833" t="s">
        <v>1860</v>
      </c>
      <c r="D101" s="834" t="s">
        <v>2208</v>
      </c>
      <c r="E101" s="835" t="s">
        <v>1872</v>
      </c>
      <c r="F101" s="833" t="s">
        <v>1854</v>
      </c>
      <c r="G101" s="833" t="s">
        <v>2028</v>
      </c>
      <c r="H101" s="833" t="s">
        <v>614</v>
      </c>
      <c r="I101" s="833" t="s">
        <v>2029</v>
      </c>
      <c r="J101" s="833" t="s">
        <v>2030</v>
      </c>
      <c r="K101" s="833" t="s">
        <v>2031</v>
      </c>
      <c r="L101" s="836">
        <v>736.33</v>
      </c>
      <c r="M101" s="836">
        <v>736.33</v>
      </c>
      <c r="N101" s="833">
        <v>1</v>
      </c>
      <c r="O101" s="837">
        <v>1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5" customHeight="1" x14ac:dyDescent="0.2">
      <c r="A102" s="832">
        <v>6</v>
      </c>
      <c r="B102" s="833" t="s">
        <v>1853</v>
      </c>
      <c r="C102" s="833" t="s">
        <v>1860</v>
      </c>
      <c r="D102" s="834" t="s">
        <v>2208</v>
      </c>
      <c r="E102" s="835" t="s">
        <v>1872</v>
      </c>
      <c r="F102" s="833" t="s">
        <v>1854</v>
      </c>
      <c r="G102" s="833" t="s">
        <v>1957</v>
      </c>
      <c r="H102" s="833" t="s">
        <v>575</v>
      </c>
      <c r="I102" s="833" t="s">
        <v>2125</v>
      </c>
      <c r="J102" s="833" t="s">
        <v>627</v>
      </c>
      <c r="K102" s="833" t="s">
        <v>616</v>
      </c>
      <c r="L102" s="836">
        <v>35.25</v>
      </c>
      <c r="M102" s="836">
        <v>35.25</v>
      </c>
      <c r="N102" s="833">
        <v>1</v>
      </c>
      <c r="O102" s="837">
        <v>0.5</v>
      </c>
      <c r="P102" s="836">
        <v>35.25</v>
      </c>
      <c r="Q102" s="838">
        <v>1</v>
      </c>
      <c r="R102" s="833">
        <v>1</v>
      </c>
      <c r="S102" s="838">
        <v>1</v>
      </c>
      <c r="T102" s="837">
        <v>0.5</v>
      </c>
      <c r="U102" s="839">
        <v>1</v>
      </c>
    </row>
    <row r="103" spans="1:21" ht="14.45" customHeight="1" x14ac:dyDescent="0.2">
      <c r="A103" s="832">
        <v>6</v>
      </c>
      <c r="B103" s="833" t="s">
        <v>1853</v>
      </c>
      <c r="C103" s="833" t="s">
        <v>1860</v>
      </c>
      <c r="D103" s="834" t="s">
        <v>2208</v>
      </c>
      <c r="E103" s="835" t="s">
        <v>1872</v>
      </c>
      <c r="F103" s="833" t="s">
        <v>1854</v>
      </c>
      <c r="G103" s="833" t="s">
        <v>2126</v>
      </c>
      <c r="H103" s="833" t="s">
        <v>614</v>
      </c>
      <c r="I103" s="833" t="s">
        <v>1610</v>
      </c>
      <c r="J103" s="833" t="s">
        <v>1509</v>
      </c>
      <c r="K103" s="833" t="s">
        <v>1611</v>
      </c>
      <c r="L103" s="836">
        <v>115.18</v>
      </c>
      <c r="M103" s="836">
        <v>115.18</v>
      </c>
      <c r="N103" s="833">
        <v>1</v>
      </c>
      <c r="O103" s="837">
        <v>1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6</v>
      </c>
      <c r="B104" s="833" t="s">
        <v>1853</v>
      </c>
      <c r="C104" s="833" t="s">
        <v>1860</v>
      </c>
      <c r="D104" s="834" t="s">
        <v>2208</v>
      </c>
      <c r="E104" s="835" t="s">
        <v>1872</v>
      </c>
      <c r="F104" s="833" t="s">
        <v>1854</v>
      </c>
      <c r="G104" s="833" t="s">
        <v>2127</v>
      </c>
      <c r="H104" s="833" t="s">
        <v>575</v>
      </c>
      <c r="I104" s="833" t="s">
        <v>2128</v>
      </c>
      <c r="J104" s="833" t="s">
        <v>2129</v>
      </c>
      <c r="K104" s="833" t="s">
        <v>2130</v>
      </c>
      <c r="L104" s="836">
        <v>54.43</v>
      </c>
      <c r="M104" s="836">
        <v>54.43</v>
      </c>
      <c r="N104" s="833">
        <v>1</v>
      </c>
      <c r="O104" s="837">
        <v>0.5</v>
      </c>
      <c r="P104" s="836">
        <v>54.43</v>
      </c>
      <c r="Q104" s="838">
        <v>1</v>
      </c>
      <c r="R104" s="833">
        <v>1</v>
      </c>
      <c r="S104" s="838">
        <v>1</v>
      </c>
      <c r="T104" s="837">
        <v>0.5</v>
      </c>
      <c r="U104" s="839">
        <v>1</v>
      </c>
    </row>
    <row r="105" spans="1:21" ht="14.45" customHeight="1" x14ac:dyDescent="0.2">
      <c r="A105" s="832">
        <v>6</v>
      </c>
      <c r="B105" s="833" t="s">
        <v>1853</v>
      </c>
      <c r="C105" s="833" t="s">
        <v>1860</v>
      </c>
      <c r="D105" s="834" t="s">
        <v>2208</v>
      </c>
      <c r="E105" s="835" t="s">
        <v>1872</v>
      </c>
      <c r="F105" s="833" t="s">
        <v>1854</v>
      </c>
      <c r="G105" s="833" t="s">
        <v>2127</v>
      </c>
      <c r="H105" s="833" t="s">
        <v>575</v>
      </c>
      <c r="I105" s="833" t="s">
        <v>2131</v>
      </c>
      <c r="J105" s="833" t="s">
        <v>2129</v>
      </c>
      <c r="K105" s="833" t="s">
        <v>1091</v>
      </c>
      <c r="L105" s="836">
        <v>108.88</v>
      </c>
      <c r="M105" s="836">
        <v>108.88</v>
      </c>
      <c r="N105" s="833">
        <v>1</v>
      </c>
      <c r="O105" s="837">
        <v>0.5</v>
      </c>
      <c r="P105" s="836">
        <v>108.88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6</v>
      </c>
      <c r="B106" s="833" t="s">
        <v>1853</v>
      </c>
      <c r="C106" s="833" t="s">
        <v>1860</v>
      </c>
      <c r="D106" s="834" t="s">
        <v>2208</v>
      </c>
      <c r="E106" s="835" t="s">
        <v>1872</v>
      </c>
      <c r="F106" s="833" t="s">
        <v>1854</v>
      </c>
      <c r="G106" s="833" t="s">
        <v>2132</v>
      </c>
      <c r="H106" s="833" t="s">
        <v>614</v>
      </c>
      <c r="I106" s="833" t="s">
        <v>1584</v>
      </c>
      <c r="J106" s="833" t="s">
        <v>791</v>
      </c>
      <c r="K106" s="833" t="s">
        <v>795</v>
      </c>
      <c r="L106" s="836">
        <v>0</v>
      </c>
      <c r="M106" s="836">
        <v>0</v>
      </c>
      <c r="N106" s="833">
        <v>9</v>
      </c>
      <c r="O106" s="837">
        <v>5.5</v>
      </c>
      <c r="P106" s="836">
        <v>0</v>
      </c>
      <c r="Q106" s="838"/>
      <c r="R106" s="833">
        <v>5</v>
      </c>
      <c r="S106" s="838">
        <v>0.55555555555555558</v>
      </c>
      <c r="T106" s="837">
        <v>3</v>
      </c>
      <c r="U106" s="839">
        <v>0.54545454545454541</v>
      </c>
    </row>
    <row r="107" spans="1:21" ht="14.45" customHeight="1" x14ac:dyDescent="0.2">
      <c r="A107" s="832">
        <v>6</v>
      </c>
      <c r="B107" s="833" t="s">
        <v>1853</v>
      </c>
      <c r="C107" s="833" t="s">
        <v>1860</v>
      </c>
      <c r="D107" s="834" t="s">
        <v>2208</v>
      </c>
      <c r="E107" s="835" t="s">
        <v>1872</v>
      </c>
      <c r="F107" s="833" t="s">
        <v>1854</v>
      </c>
      <c r="G107" s="833" t="s">
        <v>2133</v>
      </c>
      <c r="H107" s="833" t="s">
        <v>575</v>
      </c>
      <c r="I107" s="833" t="s">
        <v>2134</v>
      </c>
      <c r="J107" s="833" t="s">
        <v>633</v>
      </c>
      <c r="K107" s="833" t="s">
        <v>634</v>
      </c>
      <c r="L107" s="836">
        <v>59.56</v>
      </c>
      <c r="M107" s="836">
        <v>59.56</v>
      </c>
      <c r="N107" s="833">
        <v>1</v>
      </c>
      <c r="O107" s="837">
        <v>1</v>
      </c>
      <c r="P107" s="836">
        <v>59.56</v>
      </c>
      <c r="Q107" s="838">
        <v>1</v>
      </c>
      <c r="R107" s="833">
        <v>1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6</v>
      </c>
      <c r="B108" s="833" t="s">
        <v>1853</v>
      </c>
      <c r="C108" s="833" t="s">
        <v>1860</v>
      </c>
      <c r="D108" s="834" t="s">
        <v>2208</v>
      </c>
      <c r="E108" s="835" t="s">
        <v>1872</v>
      </c>
      <c r="F108" s="833" t="s">
        <v>1854</v>
      </c>
      <c r="G108" s="833" t="s">
        <v>2047</v>
      </c>
      <c r="H108" s="833" t="s">
        <v>614</v>
      </c>
      <c r="I108" s="833" t="s">
        <v>2135</v>
      </c>
      <c r="J108" s="833" t="s">
        <v>2136</v>
      </c>
      <c r="K108" s="833" t="s">
        <v>2050</v>
      </c>
      <c r="L108" s="836">
        <v>60.39</v>
      </c>
      <c r="M108" s="836">
        <v>120.78</v>
      </c>
      <c r="N108" s="833">
        <v>2</v>
      </c>
      <c r="O108" s="837">
        <v>1</v>
      </c>
      <c r="P108" s="836">
        <v>120.78</v>
      </c>
      <c r="Q108" s="838">
        <v>1</v>
      </c>
      <c r="R108" s="833">
        <v>2</v>
      </c>
      <c r="S108" s="838">
        <v>1</v>
      </c>
      <c r="T108" s="837">
        <v>1</v>
      </c>
      <c r="U108" s="839">
        <v>1</v>
      </c>
    </row>
    <row r="109" spans="1:21" ht="14.45" customHeight="1" x14ac:dyDescent="0.2">
      <c r="A109" s="832">
        <v>6</v>
      </c>
      <c r="B109" s="833" t="s">
        <v>1853</v>
      </c>
      <c r="C109" s="833" t="s">
        <v>1860</v>
      </c>
      <c r="D109" s="834" t="s">
        <v>2208</v>
      </c>
      <c r="E109" s="835" t="s">
        <v>1872</v>
      </c>
      <c r="F109" s="833" t="s">
        <v>1854</v>
      </c>
      <c r="G109" s="833" t="s">
        <v>2005</v>
      </c>
      <c r="H109" s="833" t="s">
        <v>575</v>
      </c>
      <c r="I109" s="833" t="s">
        <v>2006</v>
      </c>
      <c r="J109" s="833" t="s">
        <v>990</v>
      </c>
      <c r="K109" s="833" t="s">
        <v>991</v>
      </c>
      <c r="L109" s="836">
        <v>107.27</v>
      </c>
      <c r="M109" s="836">
        <v>965.43</v>
      </c>
      <c r="N109" s="833">
        <v>9</v>
      </c>
      <c r="O109" s="837">
        <v>5</v>
      </c>
      <c r="P109" s="836">
        <v>965.43</v>
      </c>
      <c r="Q109" s="838">
        <v>1</v>
      </c>
      <c r="R109" s="833">
        <v>9</v>
      </c>
      <c r="S109" s="838">
        <v>1</v>
      </c>
      <c r="T109" s="837">
        <v>5</v>
      </c>
      <c r="U109" s="839">
        <v>1</v>
      </c>
    </row>
    <row r="110" spans="1:21" ht="14.45" customHeight="1" x14ac:dyDescent="0.2">
      <c r="A110" s="832">
        <v>6</v>
      </c>
      <c r="B110" s="833" t="s">
        <v>1853</v>
      </c>
      <c r="C110" s="833" t="s">
        <v>1860</v>
      </c>
      <c r="D110" s="834" t="s">
        <v>2208</v>
      </c>
      <c r="E110" s="835" t="s">
        <v>1872</v>
      </c>
      <c r="F110" s="833" t="s">
        <v>1856</v>
      </c>
      <c r="G110" s="833" t="s">
        <v>1879</v>
      </c>
      <c r="H110" s="833" t="s">
        <v>575</v>
      </c>
      <c r="I110" s="833" t="s">
        <v>1880</v>
      </c>
      <c r="J110" s="833" t="s">
        <v>1881</v>
      </c>
      <c r="K110" s="833" t="s">
        <v>1882</v>
      </c>
      <c r="L110" s="836">
        <v>864.39</v>
      </c>
      <c r="M110" s="836">
        <v>31118.03999999999</v>
      </c>
      <c r="N110" s="833">
        <v>36</v>
      </c>
      <c r="O110" s="837">
        <v>36</v>
      </c>
      <c r="P110" s="836">
        <v>25067.30999999999</v>
      </c>
      <c r="Q110" s="838">
        <v>0.80555555555555547</v>
      </c>
      <c r="R110" s="833">
        <v>29</v>
      </c>
      <c r="S110" s="838">
        <v>0.80555555555555558</v>
      </c>
      <c r="T110" s="837">
        <v>29</v>
      </c>
      <c r="U110" s="839">
        <v>0.80555555555555558</v>
      </c>
    </row>
    <row r="111" spans="1:21" ht="14.45" customHeight="1" x14ac:dyDescent="0.2">
      <c r="A111" s="832">
        <v>6</v>
      </c>
      <c r="B111" s="833" t="s">
        <v>1853</v>
      </c>
      <c r="C111" s="833" t="s">
        <v>1860</v>
      </c>
      <c r="D111" s="834" t="s">
        <v>2208</v>
      </c>
      <c r="E111" s="835" t="s">
        <v>1872</v>
      </c>
      <c r="F111" s="833" t="s">
        <v>1856</v>
      </c>
      <c r="G111" s="833" t="s">
        <v>1879</v>
      </c>
      <c r="H111" s="833" t="s">
        <v>575</v>
      </c>
      <c r="I111" s="833" t="s">
        <v>1883</v>
      </c>
      <c r="J111" s="833" t="s">
        <v>1884</v>
      </c>
      <c r="K111" s="833" t="s">
        <v>1885</v>
      </c>
      <c r="L111" s="836">
        <v>1978.94</v>
      </c>
      <c r="M111" s="836">
        <v>77178.660000000033</v>
      </c>
      <c r="N111" s="833">
        <v>39</v>
      </c>
      <c r="O111" s="837">
        <v>39</v>
      </c>
      <c r="P111" s="836">
        <v>71241.84000000004</v>
      </c>
      <c r="Q111" s="838">
        <v>0.92307692307692324</v>
      </c>
      <c r="R111" s="833">
        <v>36</v>
      </c>
      <c r="S111" s="838">
        <v>0.92307692307692313</v>
      </c>
      <c r="T111" s="837">
        <v>36</v>
      </c>
      <c r="U111" s="839">
        <v>0.92307692307692313</v>
      </c>
    </row>
    <row r="112" spans="1:21" ht="14.45" customHeight="1" x14ac:dyDescent="0.2">
      <c r="A112" s="832">
        <v>6</v>
      </c>
      <c r="B112" s="833" t="s">
        <v>1853</v>
      </c>
      <c r="C112" s="833" t="s">
        <v>1860</v>
      </c>
      <c r="D112" s="834" t="s">
        <v>2208</v>
      </c>
      <c r="E112" s="835" t="s">
        <v>1872</v>
      </c>
      <c r="F112" s="833" t="s">
        <v>1856</v>
      </c>
      <c r="G112" s="833" t="s">
        <v>1879</v>
      </c>
      <c r="H112" s="833" t="s">
        <v>575</v>
      </c>
      <c r="I112" s="833" t="s">
        <v>1886</v>
      </c>
      <c r="J112" s="833" t="s">
        <v>1887</v>
      </c>
      <c r="K112" s="833" t="s">
        <v>1888</v>
      </c>
      <c r="L112" s="836">
        <v>700</v>
      </c>
      <c r="M112" s="836">
        <v>33600</v>
      </c>
      <c r="N112" s="833">
        <v>48</v>
      </c>
      <c r="O112" s="837">
        <v>48</v>
      </c>
      <c r="P112" s="836">
        <v>28700</v>
      </c>
      <c r="Q112" s="838">
        <v>0.85416666666666663</v>
      </c>
      <c r="R112" s="833">
        <v>41</v>
      </c>
      <c r="S112" s="838">
        <v>0.85416666666666663</v>
      </c>
      <c r="T112" s="837">
        <v>41</v>
      </c>
      <c r="U112" s="839">
        <v>0.85416666666666663</v>
      </c>
    </row>
    <row r="113" spans="1:21" ht="14.45" customHeight="1" x14ac:dyDescent="0.2">
      <c r="A113" s="832">
        <v>6</v>
      </c>
      <c r="B113" s="833" t="s">
        <v>1853</v>
      </c>
      <c r="C113" s="833" t="s">
        <v>1860</v>
      </c>
      <c r="D113" s="834" t="s">
        <v>2208</v>
      </c>
      <c r="E113" s="835" t="s">
        <v>1872</v>
      </c>
      <c r="F113" s="833" t="s">
        <v>1856</v>
      </c>
      <c r="G113" s="833" t="s">
        <v>1889</v>
      </c>
      <c r="H113" s="833" t="s">
        <v>575</v>
      </c>
      <c r="I113" s="833" t="s">
        <v>1890</v>
      </c>
      <c r="J113" s="833" t="s">
        <v>1891</v>
      </c>
      <c r="K113" s="833" t="s">
        <v>1892</v>
      </c>
      <c r="L113" s="836">
        <v>200</v>
      </c>
      <c r="M113" s="836">
        <v>800</v>
      </c>
      <c r="N113" s="833">
        <v>4</v>
      </c>
      <c r="O113" s="837">
        <v>3</v>
      </c>
      <c r="P113" s="836">
        <v>800</v>
      </c>
      <c r="Q113" s="838">
        <v>1</v>
      </c>
      <c r="R113" s="833">
        <v>4</v>
      </c>
      <c r="S113" s="838">
        <v>1</v>
      </c>
      <c r="T113" s="837">
        <v>3</v>
      </c>
      <c r="U113" s="839">
        <v>1</v>
      </c>
    </row>
    <row r="114" spans="1:21" ht="14.45" customHeight="1" x14ac:dyDescent="0.2">
      <c r="A114" s="832">
        <v>6</v>
      </c>
      <c r="B114" s="833" t="s">
        <v>1853</v>
      </c>
      <c r="C114" s="833" t="s">
        <v>1860</v>
      </c>
      <c r="D114" s="834" t="s">
        <v>2208</v>
      </c>
      <c r="E114" s="835" t="s">
        <v>1866</v>
      </c>
      <c r="F114" s="833" t="s">
        <v>1854</v>
      </c>
      <c r="G114" s="833" t="s">
        <v>1897</v>
      </c>
      <c r="H114" s="833" t="s">
        <v>575</v>
      </c>
      <c r="I114" s="833" t="s">
        <v>1898</v>
      </c>
      <c r="J114" s="833" t="s">
        <v>1899</v>
      </c>
      <c r="K114" s="833" t="s">
        <v>1900</v>
      </c>
      <c r="L114" s="836">
        <v>279.52999999999997</v>
      </c>
      <c r="M114" s="836">
        <v>279.52999999999997</v>
      </c>
      <c r="N114" s="833">
        <v>1</v>
      </c>
      <c r="O114" s="837">
        <v>1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6</v>
      </c>
      <c r="B115" s="833" t="s">
        <v>1853</v>
      </c>
      <c r="C115" s="833" t="s">
        <v>1860</v>
      </c>
      <c r="D115" s="834" t="s">
        <v>2208</v>
      </c>
      <c r="E115" s="835" t="s">
        <v>1866</v>
      </c>
      <c r="F115" s="833" t="s">
        <v>1854</v>
      </c>
      <c r="G115" s="833" t="s">
        <v>2057</v>
      </c>
      <c r="H115" s="833" t="s">
        <v>614</v>
      </c>
      <c r="I115" s="833" t="s">
        <v>2137</v>
      </c>
      <c r="J115" s="833" t="s">
        <v>2059</v>
      </c>
      <c r="K115" s="833" t="s">
        <v>2138</v>
      </c>
      <c r="L115" s="836">
        <v>119.7</v>
      </c>
      <c r="M115" s="836">
        <v>119.7</v>
      </c>
      <c r="N115" s="833">
        <v>1</v>
      </c>
      <c r="O115" s="837">
        <v>0.5</v>
      </c>
      <c r="P115" s="836">
        <v>119.7</v>
      </c>
      <c r="Q115" s="838">
        <v>1</v>
      </c>
      <c r="R115" s="833">
        <v>1</v>
      </c>
      <c r="S115" s="838">
        <v>1</v>
      </c>
      <c r="T115" s="837">
        <v>0.5</v>
      </c>
      <c r="U115" s="839">
        <v>1</v>
      </c>
    </row>
    <row r="116" spans="1:21" ht="14.45" customHeight="1" x14ac:dyDescent="0.2">
      <c r="A116" s="832">
        <v>6</v>
      </c>
      <c r="B116" s="833" t="s">
        <v>1853</v>
      </c>
      <c r="C116" s="833" t="s">
        <v>1860</v>
      </c>
      <c r="D116" s="834" t="s">
        <v>2208</v>
      </c>
      <c r="E116" s="835" t="s">
        <v>1866</v>
      </c>
      <c r="F116" s="833" t="s">
        <v>1854</v>
      </c>
      <c r="G116" s="833" t="s">
        <v>2057</v>
      </c>
      <c r="H116" s="833" t="s">
        <v>575</v>
      </c>
      <c r="I116" s="833" t="s">
        <v>2058</v>
      </c>
      <c r="J116" s="833" t="s">
        <v>2059</v>
      </c>
      <c r="K116" s="833" t="s">
        <v>2060</v>
      </c>
      <c r="L116" s="836">
        <v>425.17</v>
      </c>
      <c r="M116" s="836">
        <v>425.17</v>
      </c>
      <c r="N116" s="833">
        <v>1</v>
      </c>
      <c r="O116" s="837">
        <v>1</v>
      </c>
      <c r="P116" s="836">
        <v>425.17</v>
      </c>
      <c r="Q116" s="838">
        <v>1</v>
      </c>
      <c r="R116" s="833">
        <v>1</v>
      </c>
      <c r="S116" s="838">
        <v>1</v>
      </c>
      <c r="T116" s="837">
        <v>1</v>
      </c>
      <c r="U116" s="839">
        <v>1</v>
      </c>
    </row>
    <row r="117" spans="1:21" ht="14.45" customHeight="1" x14ac:dyDescent="0.2">
      <c r="A117" s="832">
        <v>6</v>
      </c>
      <c r="B117" s="833" t="s">
        <v>1853</v>
      </c>
      <c r="C117" s="833" t="s">
        <v>1860</v>
      </c>
      <c r="D117" s="834" t="s">
        <v>2208</v>
      </c>
      <c r="E117" s="835" t="s">
        <v>1866</v>
      </c>
      <c r="F117" s="833" t="s">
        <v>1854</v>
      </c>
      <c r="G117" s="833" t="s">
        <v>1901</v>
      </c>
      <c r="H117" s="833" t="s">
        <v>575</v>
      </c>
      <c r="I117" s="833" t="s">
        <v>2139</v>
      </c>
      <c r="J117" s="833" t="s">
        <v>2140</v>
      </c>
      <c r="K117" s="833" t="s">
        <v>636</v>
      </c>
      <c r="L117" s="836">
        <v>35.11</v>
      </c>
      <c r="M117" s="836">
        <v>70.22</v>
      </c>
      <c r="N117" s="833">
        <v>2</v>
      </c>
      <c r="O117" s="837">
        <v>1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6</v>
      </c>
      <c r="B118" s="833" t="s">
        <v>1853</v>
      </c>
      <c r="C118" s="833" t="s">
        <v>1860</v>
      </c>
      <c r="D118" s="834" t="s">
        <v>2208</v>
      </c>
      <c r="E118" s="835" t="s">
        <v>1866</v>
      </c>
      <c r="F118" s="833" t="s">
        <v>1854</v>
      </c>
      <c r="G118" s="833" t="s">
        <v>2114</v>
      </c>
      <c r="H118" s="833" t="s">
        <v>575</v>
      </c>
      <c r="I118" s="833" t="s">
        <v>2141</v>
      </c>
      <c r="J118" s="833" t="s">
        <v>882</v>
      </c>
      <c r="K118" s="833" t="s">
        <v>884</v>
      </c>
      <c r="L118" s="836">
        <v>78.33</v>
      </c>
      <c r="M118" s="836">
        <v>156.66</v>
      </c>
      <c r="N118" s="833">
        <v>2</v>
      </c>
      <c r="O118" s="837">
        <v>1.5</v>
      </c>
      <c r="P118" s="836">
        <v>78.33</v>
      </c>
      <c r="Q118" s="838">
        <v>0.5</v>
      </c>
      <c r="R118" s="833">
        <v>1</v>
      </c>
      <c r="S118" s="838">
        <v>0.5</v>
      </c>
      <c r="T118" s="837">
        <v>0.5</v>
      </c>
      <c r="U118" s="839">
        <v>0.33333333333333331</v>
      </c>
    </row>
    <row r="119" spans="1:21" ht="14.45" customHeight="1" x14ac:dyDescent="0.2">
      <c r="A119" s="832">
        <v>6</v>
      </c>
      <c r="B119" s="833" t="s">
        <v>1853</v>
      </c>
      <c r="C119" s="833" t="s">
        <v>1860</v>
      </c>
      <c r="D119" s="834" t="s">
        <v>2208</v>
      </c>
      <c r="E119" s="835" t="s">
        <v>1866</v>
      </c>
      <c r="F119" s="833" t="s">
        <v>1854</v>
      </c>
      <c r="G119" s="833" t="s">
        <v>1911</v>
      </c>
      <c r="H119" s="833" t="s">
        <v>575</v>
      </c>
      <c r="I119" s="833" t="s">
        <v>2142</v>
      </c>
      <c r="J119" s="833" t="s">
        <v>2143</v>
      </c>
      <c r="K119" s="833" t="s">
        <v>2144</v>
      </c>
      <c r="L119" s="836">
        <v>147.85</v>
      </c>
      <c r="M119" s="836">
        <v>147.85</v>
      </c>
      <c r="N119" s="833">
        <v>1</v>
      </c>
      <c r="O119" s="837">
        <v>1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6</v>
      </c>
      <c r="B120" s="833" t="s">
        <v>1853</v>
      </c>
      <c r="C120" s="833" t="s">
        <v>1860</v>
      </c>
      <c r="D120" s="834" t="s">
        <v>2208</v>
      </c>
      <c r="E120" s="835" t="s">
        <v>1866</v>
      </c>
      <c r="F120" s="833" t="s">
        <v>1854</v>
      </c>
      <c r="G120" s="833" t="s">
        <v>1914</v>
      </c>
      <c r="H120" s="833" t="s">
        <v>575</v>
      </c>
      <c r="I120" s="833" t="s">
        <v>2145</v>
      </c>
      <c r="J120" s="833" t="s">
        <v>941</v>
      </c>
      <c r="K120" s="833" t="s">
        <v>2146</v>
      </c>
      <c r="L120" s="836">
        <v>46.99</v>
      </c>
      <c r="M120" s="836">
        <v>93.98</v>
      </c>
      <c r="N120" s="833">
        <v>2</v>
      </c>
      <c r="O120" s="837">
        <v>0.5</v>
      </c>
      <c r="P120" s="836">
        <v>46.99</v>
      </c>
      <c r="Q120" s="838">
        <v>0.5</v>
      </c>
      <c r="R120" s="833">
        <v>1</v>
      </c>
      <c r="S120" s="838">
        <v>0.5</v>
      </c>
      <c r="T120" s="837">
        <v>0.5</v>
      </c>
      <c r="U120" s="839">
        <v>1</v>
      </c>
    </row>
    <row r="121" spans="1:21" ht="14.45" customHeight="1" x14ac:dyDescent="0.2">
      <c r="A121" s="832">
        <v>6</v>
      </c>
      <c r="B121" s="833" t="s">
        <v>1853</v>
      </c>
      <c r="C121" s="833" t="s">
        <v>1860</v>
      </c>
      <c r="D121" s="834" t="s">
        <v>2208</v>
      </c>
      <c r="E121" s="835" t="s">
        <v>1866</v>
      </c>
      <c r="F121" s="833" t="s">
        <v>1854</v>
      </c>
      <c r="G121" s="833" t="s">
        <v>2147</v>
      </c>
      <c r="H121" s="833" t="s">
        <v>575</v>
      </c>
      <c r="I121" s="833" t="s">
        <v>2148</v>
      </c>
      <c r="J121" s="833" t="s">
        <v>680</v>
      </c>
      <c r="K121" s="833" t="s">
        <v>2149</v>
      </c>
      <c r="L121" s="836">
        <v>38.56</v>
      </c>
      <c r="M121" s="836">
        <v>38.56</v>
      </c>
      <c r="N121" s="833">
        <v>1</v>
      </c>
      <c r="O121" s="837">
        <v>1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5" customHeight="1" x14ac:dyDescent="0.2">
      <c r="A122" s="832">
        <v>6</v>
      </c>
      <c r="B122" s="833" t="s">
        <v>1853</v>
      </c>
      <c r="C122" s="833" t="s">
        <v>1860</v>
      </c>
      <c r="D122" s="834" t="s">
        <v>2208</v>
      </c>
      <c r="E122" s="835" t="s">
        <v>1866</v>
      </c>
      <c r="F122" s="833" t="s">
        <v>1854</v>
      </c>
      <c r="G122" s="833" t="s">
        <v>1957</v>
      </c>
      <c r="H122" s="833" t="s">
        <v>575</v>
      </c>
      <c r="I122" s="833" t="s">
        <v>2150</v>
      </c>
      <c r="J122" s="833" t="s">
        <v>627</v>
      </c>
      <c r="K122" s="833" t="s">
        <v>2151</v>
      </c>
      <c r="L122" s="836">
        <v>35.25</v>
      </c>
      <c r="M122" s="836">
        <v>35.25</v>
      </c>
      <c r="N122" s="833">
        <v>1</v>
      </c>
      <c r="O122" s="837">
        <v>1</v>
      </c>
      <c r="P122" s="836">
        <v>35.25</v>
      </c>
      <c r="Q122" s="838">
        <v>1</v>
      </c>
      <c r="R122" s="833">
        <v>1</v>
      </c>
      <c r="S122" s="838">
        <v>1</v>
      </c>
      <c r="T122" s="837">
        <v>1</v>
      </c>
      <c r="U122" s="839">
        <v>1</v>
      </c>
    </row>
    <row r="123" spans="1:21" ht="14.45" customHeight="1" x14ac:dyDescent="0.2">
      <c r="A123" s="832">
        <v>6</v>
      </c>
      <c r="B123" s="833" t="s">
        <v>1853</v>
      </c>
      <c r="C123" s="833" t="s">
        <v>1860</v>
      </c>
      <c r="D123" s="834" t="s">
        <v>2208</v>
      </c>
      <c r="E123" s="835" t="s">
        <v>1866</v>
      </c>
      <c r="F123" s="833" t="s">
        <v>1854</v>
      </c>
      <c r="G123" s="833" t="s">
        <v>1957</v>
      </c>
      <c r="H123" s="833" t="s">
        <v>575</v>
      </c>
      <c r="I123" s="833" t="s">
        <v>2152</v>
      </c>
      <c r="J123" s="833" t="s">
        <v>627</v>
      </c>
      <c r="K123" s="833" t="s">
        <v>2153</v>
      </c>
      <c r="L123" s="836">
        <v>17.62</v>
      </c>
      <c r="M123" s="836">
        <v>17.62</v>
      </c>
      <c r="N123" s="833">
        <v>1</v>
      </c>
      <c r="O123" s="837">
        <v>0.5</v>
      </c>
      <c r="P123" s="836">
        <v>17.62</v>
      </c>
      <c r="Q123" s="838">
        <v>1</v>
      </c>
      <c r="R123" s="833">
        <v>1</v>
      </c>
      <c r="S123" s="838">
        <v>1</v>
      </c>
      <c r="T123" s="837">
        <v>0.5</v>
      </c>
      <c r="U123" s="839">
        <v>1</v>
      </c>
    </row>
    <row r="124" spans="1:21" ht="14.45" customHeight="1" x14ac:dyDescent="0.2">
      <c r="A124" s="832">
        <v>6</v>
      </c>
      <c r="B124" s="833" t="s">
        <v>1853</v>
      </c>
      <c r="C124" s="833" t="s">
        <v>1860</v>
      </c>
      <c r="D124" s="834" t="s">
        <v>2208</v>
      </c>
      <c r="E124" s="835" t="s">
        <v>1866</v>
      </c>
      <c r="F124" s="833" t="s">
        <v>1854</v>
      </c>
      <c r="G124" s="833" t="s">
        <v>2154</v>
      </c>
      <c r="H124" s="833" t="s">
        <v>575</v>
      </c>
      <c r="I124" s="833" t="s">
        <v>2155</v>
      </c>
      <c r="J124" s="833" t="s">
        <v>2156</v>
      </c>
      <c r="K124" s="833" t="s">
        <v>616</v>
      </c>
      <c r="L124" s="836">
        <v>174.59</v>
      </c>
      <c r="M124" s="836">
        <v>174.59</v>
      </c>
      <c r="N124" s="833">
        <v>1</v>
      </c>
      <c r="O124" s="837">
        <v>1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6</v>
      </c>
      <c r="B125" s="833" t="s">
        <v>1853</v>
      </c>
      <c r="C125" s="833" t="s">
        <v>1860</v>
      </c>
      <c r="D125" s="834" t="s">
        <v>2208</v>
      </c>
      <c r="E125" s="835" t="s">
        <v>1866</v>
      </c>
      <c r="F125" s="833" t="s">
        <v>1854</v>
      </c>
      <c r="G125" s="833" t="s">
        <v>2132</v>
      </c>
      <c r="H125" s="833" t="s">
        <v>614</v>
      </c>
      <c r="I125" s="833" t="s">
        <v>1584</v>
      </c>
      <c r="J125" s="833" t="s">
        <v>791</v>
      </c>
      <c r="K125" s="833" t="s">
        <v>795</v>
      </c>
      <c r="L125" s="836">
        <v>0</v>
      </c>
      <c r="M125" s="836">
        <v>0</v>
      </c>
      <c r="N125" s="833">
        <v>3</v>
      </c>
      <c r="O125" s="837">
        <v>2</v>
      </c>
      <c r="P125" s="836">
        <v>0</v>
      </c>
      <c r="Q125" s="838"/>
      <c r="R125" s="833">
        <v>1</v>
      </c>
      <c r="S125" s="838">
        <v>0.33333333333333331</v>
      </c>
      <c r="T125" s="837">
        <v>1</v>
      </c>
      <c r="U125" s="839">
        <v>0.5</v>
      </c>
    </row>
    <row r="126" spans="1:21" ht="14.45" customHeight="1" x14ac:dyDescent="0.2">
      <c r="A126" s="832">
        <v>6</v>
      </c>
      <c r="B126" s="833" t="s">
        <v>1853</v>
      </c>
      <c r="C126" s="833" t="s">
        <v>1860</v>
      </c>
      <c r="D126" s="834" t="s">
        <v>2208</v>
      </c>
      <c r="E126" s="835" t="s">
        <v>1866</v>
      </c>
      <c r="F126" s="833" t="s">
        <v>1854</v>
      </c>
      <c r="G126" s="833" t="s">
        <v>2133</v>
      </c>
      <c r="H126" s="833" t="s">
        <v>575</v>
      </c>
      <c r="I126" s="833" t="s">
        <v>2157</v>
      </c>
      <c r="J126" s="833" t="s">
        <v>2158</v>
      </c>
      <c r="K126" s="833" t="s">
        <v>2159</v>
      </c>
      <c r="L126" s="836">
        <v>42.54</v>
      </c>
      <c r="M126" s="836">
        <v>85.08</v>
      </c>
      <c r="N126" s="833">
        <v>2</v>
      </c>
      <c r="O126" s="837">
        <v>1</v>
      </c>
      <c r="P126" s="836">
        <v>42.54</v>
      </c>
      <c r="Q126" s="838">
        <v>0.5</v>
      </c>
      <c r="R126" s="833">
        <v>1</v>
      </c>
      <c r="S126" s="838">
        <v>0.5</v>
      </c>
      <c r="T126" s="837">
        <v>0.5</v>
      </c>
      <c r="U126" s="839">
        <v>0.5</v>
      </c>
    </row>
    <row r="127" spans="1:21" ht="14.45" customHeight="1" x14ac:dyDescent="0.2">
      <c r="A127" s="832">
        <v>6</v>
      </c>
      <c r="B127" s="833" t="s">
        <v>1853</v>
      </c>
      <c r="C127" s="833" t="s">
        <v>1860</v>
      </c>
      <c r="D127" s="834" t="s">
        <v>2208</v>
      </c>
      <c r="E127" s="835" t="s">
        <v>1866</v>
      </c>
      <c r="F127" s="833" t="s">
        <v>1854</v>
      </c>
      <c r="G127" s="833" t="s">
        <v>2133</v>
      </c>
      <c r="H127" s="833" t="s">
        <v>575</v>
      </c>
      <c r="I127" s="833" t="s">
        <v>2134</v>
      </c>
      <c r="J127" s="833" t="s">
        <v>633</v>
      </c>
      <c r="K127" s="833" t="s">
        <v>634</v>
      </c>
      <c r="L127" s="836">
        <v>59.56</v>
      </c>
      <c r="M127" s="836">
        <v>119.12</v>
      </c>
      <c r="N127" s="833">
        <v>2</v>
      </c>
      <c r="O127" s="837">
        <v>2</v>
      </c>
      <c r="P127" s="836">
        <v>59.56</v>
      </c>
      <c r="Q127" s="838">
        <v>0.5</v>
      </c>
      <c r="R127" s="833">
        <v>1</v>
      </c>
      <c r="S127" s="838">
        <v>0.5</v>
      </c>
      <c r="T127" s="837">
        <v>1</v>
      </c>
      <c r="U127" s="839">
        <v>0.5</v>
      </c>
    </row>
    <row r="128" spans="1:21" ht="14.45" customHeight="1" x14ac:dyDescent="0.2">
      <c r="A128" s="832">
        <v>6</v>
      </c>
      <c r="B128" s="833" t="s">
        <v>1853</v>
      </c>
      <c r="C128" s="833" t="s">
        <v>1860</v>
      </c>
      <c r="D128" s="834" t="s">
        <v>2208</v>
      </c>
      <c r="E128" s="835" t="s">
        <v>1866</v>
      </c>
      <c r="F128" s="833" t="s">
        <v>1854</v>
      </c>
      <c r="G128" s="833" t="s">
        <v>2047</v>
      </c>
      <c r="H128" s="833" t="s">
        <v>575</v>
      </c>
      <c r="I128" s="833" t="s">
        <v>2048</v>
      </c>
      <c r="J128" s="833" t="s">
        <v>2049</v>
      </c>
      <c r="K128" s="833" t="s">
        <v>2050</v>
      </c>
      <c r="L128" s="836">
        <v>60.39</v>
      </c>
      <c r="M128" s="836">
        <v>483.12</v>
      </c>
      <c r="N128" s="833">
        <v>8</v>
      </c>
      <c r="O128" s="837">
        <v>2</v>
      </c>
      <c r="P128" s="836">
        <v>181.17000000000002</v>
      </c>
      <c r="Q128" s="838">
        <v>0.37500000000000006</v>
      </c>
      <c r="R128" s="833">
        <v>3</v>
      </c>
      <c r="S128" s="838">
        <v>0.375</v>
      </c>
      <c r="T128" s="837">
        <v>1</v>
      </c>
      <c r="U128" s="839">
        <v>0.5</v>
      </c>
    </row>
    <row r="129" spans="1:21" ht="14.45" customHeight="1" x14ac:dyDescent="0.2">
      <c r="A129" s="832">
        <v>6</v>
      </c>
      <c r="B129" s="833" t="s">
        <v>1853</v>
      </c>
      <c r="C129" s="833" t="s">
        <v>1860</v>
      </c>
      <c r="D129" s="834" t="s">
        <v>2208</v>
      </c>
      <c r="E129" s="835" t="s">
        <v>1866</v>
      </c>
      <c r="F129" s="833" t="s">
        <v>1854</v>
      </c>
      <c r="G129" s="833" t="s">
        <v>2047</v>
      </c>
      <c r="H129" s="833" t="s">
        <v>575</v>
      </c>
      <c r="I129" s="833" t="s">
        <v>2160</v>
      </c>
      <c r="J129" s="833" t="s">
        <v>2049</v>
      </c>
      <c r="K129" s="833" t="s">
        <v>2161</v>
      </c>
      <c r="L129" s="836">
        <v>40.25</v>
      </c>
      <c r="M129" s="836">
        <v>120.75</v>
      </c>
      <c r="N129" s="833">
        <v>3</v>
      </c>
      <c r="O129" s="837">
        <v>1</v>
      </c>
      <c r="P129" s="836">
        <v>120.75</v>
      </c>
      <c r="Q129" s="838">
        <v>1</v>
      </c>
      <c r="R129" s="833">
        <v>3</v>
      </c>
      <c r="S129" s="838">
        <v>1</v>
      </c>
      <c r="T129" s="837">
        <v>1</v>
      </c>
      <c r="U129" s="839">
        <v>1</v>
      </c>
    </row>
    <row r="130" spans="1:21" ht="14.45" customHeight="1" x14ac:dyDescent="0.2">
      <c r="A130" s="832">
        <v>6</v>
      </c>
      <c r="B130" s="833" t="s">
        <v>1853</v>
      </c>
      <c r="C130" s="833" t="s">
        <v>1860</v>
      </c>
      <c r="D130" s="834" t="s">
        <v>2208</v>
      </c>
      <c r="E130" s="835" t="s">
        <v>1866</v>
      </c>
      <c r="F130" s="833" t="s">
        <v>1854</v>
      </c>
      <c r="G130" s="833" t="s">
        <v>1987</v>
      </c>
      <c r="H130" s="833" t="s">
        <v>575</v>
      </c>
      <c r="I130" s="833" t="s">
        <v>1988</v>
      </c>
      <c r="J130" s="833" t="s">
        <v>1989</v>
      </c>
      <c r="K130" s="833" t="s">
        <v>1609</v>
      </c>
      <c r="L130" s="836">
        <v>77.13</v>
      </c>
      <c r="M130" s="836">
        <v>154.26</v>
      </c>
      <c r="N130" s="833">
        <v>2</v>
      </c>
      <c r="O130" s="837">
        <v>1</v>
      </c>
      <c r="P130" s="836">
        <v>77.13</v>
      </c>
      <c r="Q130" s="838">
        <v>0.5</v>
      </c>
      <c r="R130" s="833">
        <v>1</v>
      </c>
      <c r="S130" s="838">
        <v>0.5</v>
      </c>
      <c r="T130" s="837">
        <v>0.5</v>
      </c>
      <c r="U130" s="839">
        <v>0.5</v>
      </c>
    </row>
    <row r="131" spans="1:21" ht="14.45" customHeight="1" x14ac:dyDescent="0.2">
      <c r="A131" s="832">
        <v>6</v>
      </c>
      <c r="B131" s="833" t="s">
        <v>1853</v>
      </c>
      <c r="C131" s="833" t="s">
        <v>1860</v>
      </c>
      <c r="D131" s="834" t="s">
        <v>2208</v>
      </c>
      <c r="E131" s="835" t="s">
        <v>1866</v>
      </c>
      <c r="F131" s="833" t="s">
        <v>1854</v>
      </c>
      <c r="G131" s="833" t="s">
        <v>2100</v>
      </c>
      <c r="H131" s="833" t="s">
        <v>614</v>
      </c>
      <c r="I131" s="833" t="s">
        <v>1555</v>
      </c>
      <c r="J131" s="833" t="s">
        <v>1067</v>
      </c>
      <c r="K131" s="833" t="s">
        <v>1556</v>
      </c>
      <c r="L131" s="836">
        <v>154.36000000000001</v>
      </c>
      <c r="M131" s="836">
        <v>308.72000000000003</v>
      </c>
      <c r="N131" s="833">
        <v>2</v>
      </c>
      <c r="O131" s="837">
        <v>2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6</v>
      </c>
      <c r="B132" s="833" t="s">
        <v>1853</v>
      </c>
      <c r="C132" s="833" t="s">
        <v>1860</v>
      </c>
      <c r="D132" s="834" t="s">
        <v>2208</v>
      </c>
      <c r="E132" s="835" t="s">
        <v>1866</v>
      </c>
      <c r="F132" s="833" t="s">
        <v>1854</v>
      </c>
      <c r="G132" s="833" t="s">
        <v>2005</v>
      </c>
      <c r="H132" s="833" t="s">
        <v>575</v>
      </c>
      <c r="I132" s="833" t="s">
        <v>2006</v>
      </c>
      <c r="J132" s="833" t="s">
        <v>990</v>
      </c>
      <c r="K132" s="833" t="s">
        <v>991</v>
      </c>
      <c r="L132" s="836">
        <v>107.27</v>
      </c>
      <c r="M132" s="836">
        <v>858.16</v>
      </c>
      <c r="N132" s="833">
        <v>8</v>
      </c>
      <c r="O132" s="837">
        <v>4</v>
      </c>
      <c r="P132" s="836">
        <v>214.54</v>
      </c>
      <c r="Q132" s="838">
        <v>0.25</v>
      </c>
      <c r="R132" s="833">
        <v>2</v>
      </c>
      <c r="S132" s="838">
        <v>0.25</v>
      </c>
      <c r="T132" s="837">
        <v>1</v>
      </c>
      <c r="U132" s="839">
        <v>0.25</v>
      </c>
    </row>
    <row r="133" spans="1:21" ht="14.45" customHeight="1" x14ac:dyDescent="0.2">
      <c r="A133" s="832">
        <v>6</v>
      </c>
      <c r="B133" s="833" t="s">
        <v>1853</v>
      </c>
      <c r="C133" s="833" t="s">
        <v>1860</v>
      </c>
      <c r="D133" s="834" t="s">
        <v>2208</v>
      </c>
      <c r="E133" s="835" t="s">
        <v>1866</v>
      </c>
      <c r="F133" s="833" t="s">
        <v>1856</v>
      </c>
      <c r="G133" s="833" t="s">
        <v>1879</v>
      </c>
      <c r="H133" s="833" t="s">
        <v>575</v>
      </c>
      <c r="I133" s="833" t="s">
        <v>1880</v>
      </c>
      <c r="J133" s="833" t="s">
        <v>1881</v>
      </c>
      <c r="K133" s="833" t="s">
        <v>1882</v>
      </c>
      <c r="L133" s="836">
        <v>864.39</v>
      </c>
      <c r="M133" s="836">
        <v>12101.46</v>
      </c>
      <c r="N133" s="833">
        <v>14</v>
      </c>
      <c r="O133" s="837">
        <v>14</v>
      </c>
      <c r="P133" s="836">
        <v>12101.46</v>
      </c>
      <c r="Q133" s="838">
        <v>1</v>
      </c>
      <c r="R133" s="833">
        <v>14</v>
      </c>
      <c r="S133" s="838">
        <v>1</v>
      </c>
      <c r="T133" s="837">
        <v>14</v>
      </c>
      <c r="U133" s="839">
        <v>1</v>
      </c>
    </row>
    <row r="134" spans="1:21" ht="14.45" customHeight="1" x14ac:dyDescent="0.2">
      <c r="A134" s="832">
        <v>6</v>
      </c>
      <c r="B134" s="833" t="s">
        <v>1853</v>
      </c>
      <c r="C134" s="833" t="s">
        <v>1860</v>
      </c>
      <c r="D134" s="834" t="s">
        <v>2208</v>
      </c>
      <c r="E134" s="835" t="s">
        <v>1866</v>
      </c>
      <c r="F134" s="833" t="s">
        <v>1856</v>
      </c>
      <c r="G134" s="833" t="s">
        <v>1879</v>
      </c>
      <c r="H134" s="833" t="s">
        <v>575</v>
      </c>
      <c r="I134" s="833" t="s">
        <v>1883</v>
      </c>
      <c r="J134" s="833" t="s">
        <v>1884</v>
      </c>
      <c r="K134" s="833" t="s">
        <v>1885</v>
      </c>
      <c r="L134" s="836">
        <v>1978.94</v>
      </c>
      <c r="M134" s="836">
        <v>27705.159999999996</v>
      </c>
      <c r="N134" s="833">
        <v>14</v>
      </c>
      <c r="O134" s="837">
        <v>14</v>
      </c>
      <c r="P134" s="836">
        <v>25726.219999999998</v>
      </c>
      <c r="Q134" s="838">
        <v>0.9285714285714286</v>
      </c>
      <c r="R134" s="833">
        <v>13</v>
      </c>
      <c r="S134" s="838">
        <v>0.9285714285714286</v>
      </c>
      <c r="T134" s="837">
        <v>13</v>
      </c>
      <c r="U134" s="839">
        <v>0.9285714285714286</v>
      </c>
    </row>
    <row r="135" spans="1:21" ht="14.45" customHeight="1" x14ac:dyDescent="0.2">
      <c r="A135" s="832">
        <v>6</v>
      </c>
      <c r="B135" s="833" t="s">
        <v>1853</v>
      </c>
      <c r="C135" s="833" t="s">
        <v>1860</v>
      </c>
      <c r="D135" s="834" t="s">
        <v>2208</v>
      </c>
      <c r="E135" s="835" t="s">
        <v>1866</v>
      </c>
      <c r="F135" s="833" t="s">
        <v>1856</v>
      </c>
      <c r="G135" s="833" t="s">
        <v>1879</v>
      </c>
      <c r="H135" s="833" t="s">
        <v>575</v>
      </c>
      <c r="I135" s="833" t="s">
        <v>1886</v>
      </c>
      <c r="J135" s="833" t="s">
        <v>1887</v>
      </c>
      <c r="K135" s="833" t="s">
        <v>1888</v>
      </c>
      <c r="L135" s="836">
        <v>700</v>
      </c>
      <c r="M135" s="836">
        <v>1400</v>
      </c>
      <c r="N135" s="833">
        <v>2</v>
      </c>
      <c r="O135" s="837">
        <v>2</v>
      </c>
      <c r="P135" s="836">
        <v>1400</v>
      </c>
      <c r="Q135" s="838">
        <v>1</v>
      </c>
      <c r="R135" s="833">
        <v>2</v>
      </c>
      <c r="S135" s="838">
        <v>1</v>
      </c>
      <c r="T135" s="837">
        <v>2</v>
      </c>
      <c r="U135" s="839">
        <v>1</v>
      </c>
    </row>
    <row r="136" spans="1:21" ht="14.45" customHeight="1" x14ac:dyDescent="0.2">
      <c r="A136" s="832">
        <v>6</v>
      </c>
      <c r="B136" s="833" t="s">
        <v>1853</v>
      </c>
      <c r="C136" s="833" t="s">
        <v>1860</v>
      </c>
      <c r="D136" s="834" t="s">
        <v>2208</v>
      </c>
      <c r="E136" s="835" t="s">
        <v>1868</v>
      </c>
      <c r="F136" s="833" t="s">
        <v>1854</v>
      </c>
      <c r="G136" s="833" t="s">
        <v>1914</v>
      </c>
      <c r="H136" s="833" t="s">
        <v>575</v>
      </c>
      <c r="I136" s="833" t="s">
        <v>1915</v>
      </c>
      <c r="J136" s="833" t="s">
        <v>1916</v>
      </c>
      <c r="K136" s="833" t="s">
        <v>1917</v>
      </c>
      <c r="L136" s="836">
        <v>52.87</v>
      </c>
      <c r="M136" s="836">
        <v>105.74</v>
      </c>
      <c r="N136" s="833">
        <v>2</v>
      </c>
      <c r="O136" s="837">
        <v>1.5</v>
      </c>
      <c r="P136" s="836">
        <v>105.74</v>
      </c>
      <c r="Q136" s="838">
        <v>1</v>
      </c>
      <c r="R136" s="833">
        <v>2</v>
      </c>
      <c r="S136" s="838">
        <v>1</v>
      </c>
      <c r="T136" s="837">
        <v>1.5</v>
      </c>
      <c r="U136" s="839">
        <v>1</v>
      </c>
    </row>
    <row r="137" spans="1:21" ht="14.45" customHeight="1" x14ac:dyDescent="0.2">
      <c r="A137" s="832">
        <v>6</v>
      </c>
      <c r="B137" s="833" t="s">
        <v>1853</v>
      </c>
      <c r="C137" s="833" t="s">
        <v>1860</v>
      </c>
      <c r="D137" s="834" t="s">
        <v>2208</v>
      </c>
      <c r="E137" s="835" t="s">
        <v>1868</v>
      </c>
      <c r="F137" s="833" t="s">
        <v>1854</v>
      </c>
      <c r="G137" s="833" t="s">
        <v>1914</v>
      </c>
      <c r="H137" s="833" t="s">
        <v>575</v>
      </c>
      <c r="I137" s="833" t="s">
        <v>1918</v>
      </c>
      <c r="J137" s="833" t="s">
        <v>1142</v>
      </c>
      <c r="K137" s="833" t="s">
        <v>1919</v>
      </c>
      <c r="L137" s="836">
        <v>117.47</v>
      </c>
      <c r="M137" s="836">
        <v>117.47</v>
      </c>
      <c r="N137" s="833">
        <v>1</v>
      </c>
      <c r="O137" s="837">
        <v>1</v>
      </c>
      <c r="P137" s="836">
        <v>117.47</v>
      </c>
      <c r="Q137" s="838">
        <v>1</v>
      </c>
      <c r="R137" s="833">
        <v>1</v>
      </c>
      <c r="S137" s="838">
        <v>1</v>
      </c>
      <c r="T137" s="837">
        <v>1</v>
      </c>
      <c r="U137" s="839">
        <v>1</v>
      </c>
    </row>
    <row r="138" spans="1:21" ht="14.45" customHeight="1" x14ac:dyDescent="0.2">
      <c r="A138" s="832">
        <v>6</v>
      </c>
      <c r="B138" s="833" t="s">
        <v>1853</v>
      </c>
      <c r="C138" s="833" t="s">
        <v>1860</v>
      </c>
      <c r="D138" s="834" t="s">
        <v>2208</v>
      </c>
      <c r="E138" s="835" t="s">
        <v>1868</v>
      </c>
      <c r="F138" s="833" t="s">
        <v>1854</v>
      </c>
      <c r="G138" s="833" t="s">
        <v>2162</v>
      </c>
      <c r="H138" s="833" t="s">
        <v>575</v>
      </c>
      <c r="I138" s="833" t="s">
        <v>2163</v>
      </c>
      <c r="J138" s="833" t="s">
        <v>2164</v>
      </c>
      <c r="K138" s="833" t="s">
        <v>2165</v>
      </c>
      <c r="L138" s="836">
        <v>93.49</v>
      </c>
      <c r="M138" s="836">
        <v>186.98</v>
      </c>
      <c r="N138" s="833">
        <v>2</v>
      </c>
      <c r="O138" s="837">
        <v>1</v>
      </c>
      <c r="P138" s="836">
        <v>186.98</v>
      </c>
      <c r="Q138" s="838">
        <v>1</v>
      </c>
      <c r="R138" s="833">
        <v>2</v>
      </c>
      <c r="S138" s="838">
        <v>1</v>
      </c>
      <c r="T138" s="837">
        <v>1</v>
      </c>
      <c r="U138" s="839">
        <v>1</v>
      </c>
    </row>
    <row r="139" spans="1:21" ht="14.45" customHeight="1" x14ac:dyDescent="0.2">
      <c r="A139" s="832">
        <v>6</v>
      </c>
      <c r="B139" s="833" t="s">
        <v>1853</v>
      </c>
      <c r="C139" s="833" t="s">
        <v>1860</v>
      </c>
      <c r="D139" s="834" t="s">
        <v>2208</v>
      </c>
      <c r="E139" s="835" t="s">
        <v>1868</v>
      </c>
      <c r="F139" s="833" t="s">
        <v>1854</v>
      </c>
      <c r="G139" s="833" t="s">
        <v>1931</v>
      </c>
      <c r="H139" s="833" t="s">
        <v>575</v>
      </c>
      <c r="I139" s="833" t="s">
        <v>2166</v>
      </c>
      <c r="J139" s="833" t="s">
        <v>1933</v>
      </c>
      <c r="K139" s="833" t="s">
        <v>2167</v>
      </c>
      <c r="L139" s="836">
        <v>159.16999999999999</v>
      </c>
      <c r="M139" s="836">
        <v>159.16999999999999</v>
      </c>
      <c r="N139" s="833">
        <v>1</v>
      </c>
      <c r="O139" s="837">
        <v>1</v>
      </c>
      <c r="P139" s="836">
        <v>159.16999999999999</v>
      </c>
      <c r="Q139" s="838">
        <v>1</v>
      </c>
      <c r="R139" s="833">
        <v>1</v>
      </c>
      <c r="S139" s="838">
        <v>1</v>
      </c>
      <c r="T139" s="837">
        <v>1</v>
      </c>
      <c r="U139" s="839">
        <v>1</v>
      </c>
    </row>
    <row r="140" spans="1:21" ht="14.45" customHeight="1" x14ac:dyDescent="0.2">
      <c r="A140" s="832">
        <v>6</v>
      </c>
      <c r="B140" s="833" t="s">
        <v>1853</v>
      </c>
      <c r="C140" s="833" t="s">
        <v>1860</v>
      </c>
      <c r="D140" s="834" t="s">
        <v>2208</v>
      </c>
      <c r="E140" s="835" t="s">
        <v>1868</v>
      </c>
      <c r="F140" s="833" t="s">
        <v>1854</v>
      </c>
      <c r="G140" s="833" t="s">
        <v>1940</v>
      </c>
      <c r="H140" s="833" t="s">
        <v>575</v>
      </c>
      <c r="I140" s="833" t="s">
        <v>2168</v>
      </c>
      <c r="J140" s="833" t="s">
        <v>1942</v>
      </c>
      <c r="K140" s="833" t="s">
        <v>1945</v>
      </c>
      <c r="L140" s="836">
        <v>83.79</v>
      </c>
      <c r="M140" s="836">
        <v>83.79</v>
      </c>
      <c r="N140" s="833">
        <v>1</v>
      </c>
      <c r="O140" s="837">
        <v>1</v>
      </c>
      <c r="P140" s="836">
        <v>83.79</v>
      </c>
      <c r="Q140" s="838">
        <v>1</v>
      </c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6</v>
      </c>
      <c r="B141" s="833" t="s">
        <v>1853</v>
      </c>
      <c r="C141" s="833" t="s">
        <v>1860</v>
      </c>
      <c r="D141" s="834" t="s">
        <v>2208</v>
      </c>
      <c r="E141" s="835" t="s">
        <v>1868</v>
      </c>
      <c r="F141" s="833" t="s">
        <v>1854</v>
      </c>
      <c r="G141" s="833" t="s">
        <v>2019</v>
      </c>
      <c r="H141" s="833" t="s">
        <v>575</v>
      </c>
      <c r="I141" s="833" t="s">
        <v>2020</v>
      </c>
      <c r="J141" s="833" t="s">
        <v>2021</v>
      </c>
      <c r="K141" s="833" t="s">
        <v>2022</v>
      </c>
      <c r="L141" s="836">
        <v>132.97999999999999</v>
      </c>
      <c r="M141" s="836">
        <v>132.97999999999999</v>
      </c>
      <c r="N141" s="833">
        <v>1</v>
      </c>
      <c r="O141" s="837">
        <v>1</v>
      </c>
      <c r="P141" s="836">
        <v>132.97999999999999</v>
      </c>
      <c r="Q141" s="838">
        <v>1</v>
      </c>
      <c r="R141" s="833">
        <v>1</v>
      </c>
      <c r="S141" s="838">
        <v>1</v>
      </c>
      <c r="T141" s="837">
        <v>1</v>
      </c>
      <c r="U141" s="839">
        <v>1</v>
      </c>
    </row>
    <row r="142" spans="1:21" ht="14.45" customHeight="1" x14ac:dyDescent="0.2">
      <c r="A142" s="832">
        <v>6</v>
      </c>
      <c r="B142" s="833" t="s">
        <v>1853</v>
      </c>
      <c r="C142" s="833" t="s">
        <v>1860</v>
      </c>
      <c r="D142" s="834" t="s">
        <v>2208</v>
      </c>
      <c r="E142" s="835" t="s">
        <v>1868</v>
      </c>
      <c r="F142" s="833" t="s">
        <v>1854</v>
      </c>
      <c r="G142" s="833" t="s">
        <v>2072</v>
      </c>
      <c r="H142" s="833" t="s">
        <v>575</v>
      </c>
      <c r="I142" s="833" t="s">
        <v>2073</v>
      </c>
      <c r="J142" s="833" t="s">
        <v>2074</v>
      </c>
      <c r="K142" s="833" t="s">
        <v>2075</v>
      </c>
      <c r="L142" s="836">
        <v>0</v>
      </c>
      <c r="M142" s="836">
        <v>0</v>
      </c>
      <c r="N142" s="833">
        <v>1</v>
      </c>
      <c r="O142" s="837">
        <v>0.5</v>
      </c>
      <c r="P142" s="836"/>
      <c r="Q142" s="838"/>
      <c r="R142" s="833"/>
      <c r="S142" s="838">
        <v>0</v>
      </c>
      <c r="T142" s="837"/>
      <c r="U142" s="839">
        <v>0</v>
      </c>
    </row>
    <row r="143" spans="1:21" ht="14.45" customHeight="1" x14ac:dyDescent="0.2">
      <c r="A143" s="832">
        <v>6</v>
      </c>
      <c r="B143" s="833" t="s">
        <v>1853</v>
      </c>
      <c r="C143" s="833" t="s">
        <v>1860</v>
      </c>
      <c r="D143" s="834" t="s">
        <v>2208</v>
      </c>
      <c r="E143" s="835" t="s">
        <v>1868</v>
      </c>
      <c r="F143" s="833" t="s">
        <v>1854</v>
      </c>
      <c r="G143" s="833" t="s">
        <v>2169</v>
      </c>
      <c r="H143" s="833" t="s">
        <v>575</v>
      </c>
      <c r="I143" s="833" t="s">
        <v>2170</v>
      </c>
      <c r="J143" s="833" t="s">
        <v>2171</v>
      </c>
      <c r="K143" s="833" t="s">
        <v>2172</v>
      </c>
      <c r="L143" s="836">
        <v>57.48</v>
      </c>
      <c r="M143" s="836">
        <v>57.48</v>
      </c>
      <c r="N143" s="833">
        <v>1</v>
      </c>
      <c r="O143" s="837">
        <v>1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6</v>
      </c>
      <c r="B144" s="833" t="s">
        <v>1853</v>
      </c>
      <c r="C144" s="833" t="s">
        <v>1860</v>
      </c>
      <c r="D144" s="834" t="s">
        <v>2208</v>
      </c>
      <c r="E144" s="835" t="s">
        <v>1868</v>
      </c>
      <c r="F144" s="833" t="s">
        <v>1854</v>
      </c>
      <c r="G144" s="833" t="s">
        <v>1957</v>
      </c>
      <c r="H144" s="833" t="s">
        <v>575</v>
      </c>
      <c r="I144" s="833" t="s">
        <v>2125</v>
      </c>
      <c r="J144" s="833" t="s">
        <v>627</v>
      </c>
      <c r="K144" s="833" t="s">
        <v>616</v>
      </c>
      <c r="L144" s="836">
        <v>35.25</v>
      </c>
      <c r="M144" s="836">
        <v>35.25</v>
      </c>
      <c r="N144" s="833">
        <v>1</v>
      </c>
      <c r="O144" s="837">
        <v>1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5" customHeight="1" x14ac:dyDescent="0.2">
      <c r="A145" s="832">
        <v>6</v>
      </c>
      <c r="B145" s="833" t="s">
        <v>1853</v>
      </c>
      <c r="C145" s="833" t="s">
        <v>1860</v>
      </c>
      <c r="D145" s="834" t="s">
        <v>2208</v>
      </c>
      <c r="E145" s="835" t="s">
        <v>1868</v>
      </c>
      <c r="F145" s="833" t="s">
        <v>1854</v>
      </c>
      <c r="G145" s="833" t="s">
        <v>2096</v>
      </c>
      <c r="H145" s="833" t="s">
        <v>575</v>
      </c>
      <c r="I145" s="833" t="s">
        <v>1577</v>
      </c>
      <c r="J145" s="833" t="s">
        <v>1578</v>
      </c>
      <c r="K145" s="833" t="s">
        <v>1579</v>
      </c>
      <c r="L145" s="836">
        <v>50.32</v>
      </c>
      <c r="M145" s="836">
        <v>100.64</v>
      </c>
      <c r="N145" s="833">
        <v>2</v>
      </c>
      <c r="O145" s="837">
        <v>1.5</v>
      </c>
      <c r="P145" s="836">
        <v>50.32</v>
      </c>
      <c r="Q145" s="838">
        <v>0.5</v>
      </c>
      <c r="R145" s="833">
        <v>1</v>
      </c>
      <c r="S145" s="838">
        <v>0.5</v>
      </c>
      <c r="T145" s="837">
        <v>0.5</v>
      </c>
      <c r="U145" s="839">
        <v>0.33333333333333331</v>
      </c>
    </row>
    <row r="146" spans="1:21" ht="14.45" customHeight="1" x14ac:dyDescent="0.2">
      <c r="A146" s="832">
        <v>6</v>
      </c>
      <c r="B146" s="833" t="s">
        <v>1853</v>
      </c>
      <c r="C146" s="833" t="s">
        <v>1860</v>
      </c>
      <c r="D146" s="834" t="s">
        <v>2208</v>
      </c>
      <c r="E146" s="835" t="s">
        <v>1868</v>
      </c>
      <c r="F146" s="833" t="s">
        <v>1854</v>
      </c>
      <c r="G146" s="833" t="s">
        <v>2096</v>
      </c>
      <c r="H146" s="833" t="s">
        <v>575</v>
      </c>
      <c r="I146" s="833" t="s">
        <v>2173</v>
      </c>
      <c r="J146" s="833" t="s">
        <v>2174</v>
      </c>
      <c r="K146" s="833" t="s">
        <v>2175</v>
      </c>
      <c r="L146" s="836">
        <v>50.32</v>
      </c>
      <c r="M146" s="836">
        <v>50.32</v>
      </c>
      <c r="N146" s="833">
        <v>1</v>
      </c>
      <c r="O146" s="837">
        <v>1</v>
      </c>
      <c r="P146" s="836">
        <v>50.32</v>
      </c>
      <c r="Q146" s="838">
        <v>1</v>
      </c>
      <c r="R146" s="833">
        <v>1</v>
      </c>
      <c r="S146" s="838">
        <v>1</v>
      </c>
      <c r="T146" s="837">
        <v>1</v>
      </c>
      <c r="U146" s="839">
        <v>1</v>
      </c>
    </row>
    <row r="147" spans="1:21" ht="14.45" customHeight="1" x14ac:dyDescent="0.2">
      <c r="A147" s="832">
        <v>6</v>
      </c>
      <c r="B147" s="833" t="s">
        <v>1853</v>
      </c>
      <c r="C147" s="833" t="s">
        <v>1860</v>
      </c>
      <c r="D147" s="834" t="s">
        <v>2208</v>
      </c>
      <c r="E147" s="835" t="s">
        <v>1868</v>
      </c>
      <c r="F147" s="833" t="s">
        <v>1854</v>
      </c>
      <c r="G147" s="833" t="s">
        <v>2100</v>
      </c>
      <c r="H147" s="833" t="s">
        <v>614</v>
      </c>
      <c r="I147" s="833" t="s">
        <v>1555</v>
      </c>
      <c r="J147" s="833" t="s">
        <v>1067</v>
      </c>
      <c r="K147" s="833" t="s">
        <v>1556</v>
      </c>
      <c r="L147" s="836">
        <v>154.36000000000001</v>
      </c>
      <c r="M147" s="836">
        <v>463.08000000000004</v>
      </c>
      <c r="N147" s="833">
        <v>3</v>
      </c>
      <c r="O147" s="837">
        <v>3</v>
      </c>
      <c r="P147" s="836">
        <v>308.72000000000003</v>
      </c>
      <c r="Q147" s="838">
        <v>0.66666666666666663</v>
      </c>
      <c r="R147" s="833">
        <v>2</v>
      </c>
      <c r="S147" s="838">
        <v>0.66666666666666663</v>
      </c>
      <c r="T147" s="837">
        <v>2</v>
      </c>
      <c r="U147" s="839">
        <v>0.66666666666666663</v>
      </c>
    </row>
    <row r="148" spans="1:21" ht="14.45" customHeight="1" x14ac:dyDescent="0.2">
      <c r="A148" s="832">
        <v>6</v>
      </c>
      <c r="B148" s="833" t="s">
        <v>1853</v>
      </c>
      <c r="C148" s="833" t="s">
        <v>1860</v>
      </c>
      <c r="D148" s="834" t="s">
        <v>2208</v>
      </c>
      <c r="E148" s="835" t="s">
        <v>1868</v>
      </c>
      <c r="F148" s="833" t="s">
        <v>1854</v>
      </c>
      <c r="G148" s="833" t="s">
        <v>2005</v>
      </c>
      <c r="H148" s="833" t="s">
        <v>575</v>
      </c>
      <c r="I148" s="833" t="s">
        <v>2006</v>
      </c>
      <c r="J148" s="833" t="s">
        <v>990</v>
      </c>
      <c r="K148" s="833" t="s">
        <v>991</v>
      </c>
      <c r="L148" s="836">
        <v>107.27</v>
      </c>
      <c r="M148" s="836">
        <v>107.27</v>
      </c>
      <c r="N148" s="833">
        <v>1</v>
      </c>
      <c r="O148" s="837">
        <v>0.5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6</v>
      </c>
      <c r="B149" s="833" t="s">
        <v>1853</v>
      </c>
      <c r="C149" s="833" t="s">
        <v>1860</v>
      </c>
      <c r="D149" s="834" t="s">
        <v>2208</v>
      </c>
      <c r="E149" s="835" t="s">
        <v>1868</v>
      </c>
      <c r="F149" s="833" t="s">
        <v>1856</v>
      </c>
      <c r="G149" s="833" t="s">
        <v>1879</v>
      </c>
      <c r="H149" s="833" t="s">
        <v>575</v>
      </c>
      <c r="I149" s="833" t="s">
        <v>1880</v>
      </c>
      <c r="J149" s="833" t="s">
        <v>1881</v>
      </c>
      <c r="K149" s="833" t="s">
        <v>1882</v>
      </c>
      <c r="L149" s="836">
        <v>864.39</v>
      </c>
      <c r="M149" s="836">
        <v>6915.12</v>
      </c>
      <c r="N149" s="833">
        <v>8</v>
      </c>
      <c r="O149" s="837">
        <v>8</v>
      </c>
      <c r="P149" s="836">
        <v>4321.95</v>
      </c>
      <c r="Q149" s="838">
        <v>0.625</v>
      </c>
      <c r="R149" s="833">
        <v>5</v>
      </c>
      <c r="S149" s="838">
        <v>0.625</v>
      </c>
      <c r="T149" s="837">
        <v>5</v>
      </c>
      <c r="U149" s="839">
        <v>0.625</v>
      </c>
    </row>
    <row r="150" spans="1:21" ht="14.45" customHeight="1" x14ac:dyDescent="0.2">
      <c r="A150" s="832">
        <v>6</v>
      </c>
      <c r="B150" s="833" t="s">
        <v>1853</v>
      </c>
      <c r="C150" s="833" t="s">
        <v>1860</v>
      </c>
      <c r="D150" s="834" t="s">
        <v>2208</v>
      </c>
      <c r="E150" s="835" t="s">
        <v>1868</v>
      </c>
      <c r="F150" s="833" t="s">
        <v>1856</v>
      </c>
      <c r="G150" s="833" t="s">
        <v>1879</v>
      </c>
      <c r="H150" s="833" t="s">
        <v>575</v>
      </c>
      <c r="I150" s="833" t="s">
        <v>1883</v>
      </c>
      <c r="J150" s="833" t="s">
        <v>1884</v>
      </c>
      <c r="K150" s="833" t="s">
        <v>1885</v>
      </c>
      <c r="L150" s="836">
        <v>1978.94</v>
      </c>
      <c r="M150" s="836">
        <v>67283.960000000021</v>
      </c>
      <c r="N150" s="833">
        <v>34</v>
      </c>
      <c r="O150" s="837">
        <v>34</v>
      </c>
      <c r="P150" s="836">
        <v>59368.200000000026</v>
      </c>
      <c r="Q150" s="838">
        <v>0.88235294117647067</v>
      </c>
      <c r="R150" s="833">
        <v>30</v>
      </c>
      <c r="S150" s="838">
        <v>0.88235294117647056</v>
      </c>
      <c r="T150" s="837">
        <v>30</v>
      </c>
      <c r="U150" s="839">
        <v>0.88235294117647056</v>
      </c>
    </row>
    <row r="151" spans="1:21" ht="14.45" customHeight="1" x14ac:dyDescent="0.2">
      <c r="A151" s="832">
        <v>6</v>
      </c>
      <c r="B151" s="833" t="s">
        <v>1853</v>
      </c>
      <c r="C151" s="833" t="s">
        <v>1860</v>
      </c>
      <c r="D151" s="834" t="s">
        <v>2208</v>
      </c>
      <c r="E151" s="835" t="s">
        <v>1868</v>
      </c>
      <c r="F151" s="833" t="s">
        <v>1856</v>
      </c>
      <c r="G151" s="833" t="s">
        <v>1879</v>
      </c>
      <c r="H151" s="833" t="s">
        <v>575</v>
      </c>
      <c r="I151" s="833" t="s">
        <v>1886</v>
      </c>
      <c r="J151" s="833" t="s">
        <v>1887</v>
      </c>
      <c r="K151" s="833" t="s">
        <v>1888</v>
      </c>
      <c r="L151" s="836">
        <v>700</v>
      </c>
      <c r="M151" s="836">
        <v>1400</v>
      </c>
      <c r="N151" s="833">
        <v>2</v>
      </c>
      <c r="O151" s="837">
        <v>2</v>
      </c>
      <c r="P151" s="836">
        <v>1400</v>
      </c>
      <c r="Q151" s="838">
        <v>1</v>
      </c>
      <c r="R151" s="833">
        <v>2</v>
      </c>
      <c r="S151" s="838">
        <v>1</v>
      </c>
      <c r="T151" s="837">
        <v>2</v>
      </c>
      <c r="U151" s="839">
        <v>1</v>
      </c>
    </row>
    <row r="152" spans="1:21" ht="14.45" customHeight="1" x14ac:dyDescent="0.2">
      <c r="A152" s="832">
        <v>6</v>
      </c>
      <c r="B152" s="833" t="s">
        <v>1853</v>
      </c>
      <c r="C152" s="833" t="s">
        <v>1860</v>
      </c>
      <c r="D152" s="834" t="s">
        <v>2208</v>
      </c>
      <c r="E152" s="835" t="s">
        <v>1873</v>
      </c>
      <c r="F152" s="833" t="s">
        <v>1854</v>
      </c>
      <c r="G152" s="833" t="s">
        <v>2176</v>
      </c>
      <c r="H152" s="833" t="s">
        <v>575</v>
      </c>
      <c r="I152" s="833" t="s">
        <v>2177</v>
      </c>
      <c r="J152" s="833" t="s">
        <v>2178</v>
      </c>
      <c r="K152" s="833" t="s">
        <v>2179</v>
      </c>
      <c r="L152" s="836">
        <v>329.56</v>
      </c>
      <c r="M152" s="836">
        <v>988.68000000000006</v>
      </c>
      <c r="N152" s="833">
        <v>3</v>
      </c>
      <c r="O152" s="837">
        <v>1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5" customHeight="1" x14ac:dyDescent="0.2">
      <c r="A153" s="832">
        <v>6</v>
      </c>
      <c r="B153" s="833" t="s">
        <v>1853</v>
      </c>
      <c r="C153" s="833" t="s">
        <v>1860</v>
      </c>
      <c r="D153" s="834" t="s">
        <v>2208</v>
      </c>
      <c r="E153" s="835" t="s">
        <v>1873</v>
      </c>
      <c r="F153" s="833" t="s">
        <v>1854</v>
      </c>
      <c r="G153" s="833" t="s">
        <v>2057</v>
      </c>
      <c r="H153" s="833" t="s">
        <v>614</v>
      </c>
      <c r="I153" s="833" t="s">
        <v>2137</v>
      </c>
      <c r="J153" s="833" t="s">
        <v>2059</v>
      </c>
      <c r="K153" s="833" t="s">
        <v>2138</v>
      </c>
      <c r="L153" s="836">
        <v>119.7</v>
      </c>
      <c r="M153" s="836">
        <v>359.1</v>
      </c>
      <c r="N153" s="833">
        <v>3</v>
      </c>
      <c r="O153" s="837">
        <v>1.5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5" customHeight="1" x14ac:dyDescent="0.2">
      <c r="A154" s="832">
        <v>6</v>
      </c>
      <c r="B154" s="833" t="s">
        <v>1853</v>
      </c>
      <c r="C154" s="833" t="s">
        <v>1860</v>
      </c>
      <c r="D154" s="834" t="s">
        <v>2208</v>
      </c>
      <c r="E154" s="835" t="s">
        <v>1873</v>
      </c>
      <c r="F154" s="833" t="s">
        <v>1854</v>
      </c>
      <c r="G154" s="833" t="s">
        <v>2180</v>
      </c>
      <c r="H154" s="833" t="s">
        <v>575</v>
      </c>
      <c r="I154" s="833" t="s">
        <v>2181</v>
      </c>
      <c r="J154" s="833" t="s">
        <v>2182</v>
      </c>
      <c r="K154" s="833" t="s">
        <v>2183</v>
      </c>
      <c r="L154" s="836">
        <v>672.43</v>
      </c>
      <c r="M154" s="836">
        <v>672.43</v>
      </c>
      <c r="N154" s="833">
        <v>1</v>
      </c>
      <c r="O154" s="837">
        <v>1</v>
      </c>
      <c r="P154" s="836">
        <v>672.43</v>
      </c>
      <c r="Q154" s="838">
        <v>1</v>
      </c>
      <c r="R154" s="833">
        <v>1</v>
      </c>
      <c r="S154" s="838">
        <v>1</v>
      </c>
      <c r="T154" s="837">
        <v>1</v>
      </c>
      <c r="U154" s="839">
        <v>1</v>
      </c>
    </row>
    <row r="155" spans="1:21" ht="14.45" customHeight="1" x14ac:dyDescent="0.2">
      <c r="A155" s="832">
        <v>6</v>
      </c>
      <c r="B155" s="833" t="s">
        <v>1853</v>
      </c>
      <c r="C155" s="833" t="s">
        <v>1860</v>
      </c>
      <c r="D155" s="834" t="s">
        <v>2208</v>
      </c>
      <c r="E155" s="835" t="s">
        <v>1873</v>
      </c>
      <c r="F155" s="833" t="s">
        <v>1854</v>
      </c>
      <c r="G155" s="833" t="s">
        <v>1914</v>
      </c>
      <c r="H155" s="833" t="s">
        <v>575</v>
      </c>
      <c r="I155" s="833" t="s">
        <v>1918</v>
      </c>
      <c r="J155" s="833" t="s">
        <v>1142</v>
      </c>
      <c r="K155" s="833" t="s">
        <v>1919</v>
      </c>
      <c r="L155" s="836">
        <v>117.47</v>
      </c>
      <c r="M155" s="836">
        <v>117.47</v>
      </c>
      <c r="N155" s="833">
        <v>1</v>
      </c>
      <c r="O155" s="837">
        <v>1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6</v>
      </c>
      <c r="B156" s="833" t="s">
        <v>1853</v>
      </c>
      <c r="C156" s="833" t="s">
        <v>1860</v>
      </c>
      <c r="D156" s="834" t="s">
        <v>2208</v>
      </c>
      <c r="E156" s="835" t="s">
        <v>1873</v>
      </c>
      <c r="F156" s="833" t="s">
        <v>1854</v>
      </c>
      <c r="G156" s="833" t="s">
        <v>1914</v>
      </c>
      <c r="H156" s="833" t="s">
        <v>575</v>
      </c>
      <c r="I156" s="833" t="s">
        <v>2184</v>
      </c>
      <c r="J156" s="833" t="s">
        <v>1142</v>
      </c>
      <c r="K156" s="833" t="s">
        <v>928</v>
      </c>
      <c r="L156" s="836">
        <v>234.94</v>
      </c>
      <c r="M156" s="836">
        <v>234.94</v>
      </c>
      <c r="N156" s="833">
        <v>1</v>
      </c>
      <c r="O156" s="837">
        <v>0.5</v>
      </c>
      <c r="P156" s="836">
        <v>234.94</v>
      </c>
      <c r="Q156" s="838">
        <v>1</v>
      </c>
      <c r="R156" s="833">
        <v>1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6</v>
      </c>
      <c r="B157" s="833" t="s">
        <v>1853</v>
      </c>
      <c r="C157" s="833" t="s">
        <v>1860</v>
      </c>
      <c r="D157" s="834" t="s">
        <v>2208</v>
      </c>
      <c r="E157" s="835" t="s">
        <v>1873</v>
      </c>
      <c r="F157" s="833" t="s">
        <v>1854</v>
      </c>
      <c r="G157" s="833" t="s">
        <v>2011</v>
      </c>
      <c r="H157" s="833" t="s">
        <v>575</v>
      </c>
      <c r="I157" s="833" t="s">
        <v>2185</v>
      </c>
      <c r="J157" s="833" t="s">
        <v>2013</v>
      </c>
      <c r="K157" s="833" t="s">
        <v>2186</v>
      </c>
      <c r="L157" s="836">
        <v>973.26</v>
      </c>
      <c r="M157" s="836">
        <v>2919.7799999999997</v>
      </c>
      <c r="N157" s="833">
        <v>3</v>
      </c>
      <c r="O157" s="837">
        <v>1</v>
      </c>
      <c r="P157" s="836">
        <v>2919.7799999999997</v>
      </c>
      <c r="Q157" s="838">
        <v>1</v>
      </c>
      <c r="R157" s="833">
        <v>3</v>
      </c>
      <c r="S157" s="838">
        <v>1</v>
      </c>
      <c r="T157" s="837">
        <v>1</v>
      </c>
      <c r="U157" s="839">
        <v>1</v>
      </c>
    </row>
    <row r="158" spans="1:21" ht="14.45" customHeight="1" x14ac:dyDescent="0.2">
      <c r="A158" s="832">
        <v>6</v>
      </c>
      <c r="B158" s="833" t="s">
        <v>1853</v>
      </c>
      <c r="C158" s="833" t="s">
        <v>1860</v>
      </c>
      <c r="D158" s="834" t="s">
        <v>2208</v>
      </c>
      <c r="E158" s="835" t="s">
        <v>1873</v>
      </c>
      <c r="F158" s="833" t="s">
        <v>1854</v>
      </c>
      <c r="G158" s="833" t="s">
        <v>1935</v>
      </c>
      <c r="H158" s="833" t="s">
        <v>575</v>
      </c>
      <c r="I158" s="833" t="s">
        <v>2187</v>
      </c>
      <c r="J158" s="833" t="s">
        <v>2188</v>
      </c>
      <c r="K158" s="833" t="s">
        <v>2189</v>
      </c>
      <c r="L158" s="836">
        <v>140.96</v>
      </c>
      <c r="M158" s="836">
        <v>140.96</v>
      </c>
      <c r="N158" s="833">
        <v>1</v>
      </c>
      <c r="O158" s="837">
        <v>1</v>
      </c>
      <c r="P158" s="836">
        <v>140.96</v>
      </c>
      <c r="Q158" s="838">
        <v>1</v>
      </c>
      <c r="R158" s="833">
        <v>1</v>
      </c>
      <c r="S158" s="838">
        <v>1</v>
      </c>
      <c r="T158" s="837">
        <v>1</v>
      </c>
      <c r="U158" s="839">
        <v>1</v>
      </c>
    </row>
    <row r="159" spans="1:21" ht="14.45" customHeight="1" x14ac:dyDescent="0.2">
      <c r="A159" s="832">
        <v>6</v>
      </c>
      <c r="B159" s="833" t="s">
        <v>1853</v>
      </c>
      <c r="C159" s="833" t="s">
        <v>1860</v>
      </c>
      <c r="D159" s="834" t="s">
        <v>2208</v>
      </c>
      <c r="E159" s="835" t="s">
        <v>1873</v>
      </c>
      <c r="F159" s="833" t="s">
        <v>1854</v>
      </c>
      <c r="G159" s="833" t="s">
        <v>1935</v>
      </c>
      <c r="H159" s="833" t="s">
        <v>575</v>
      </c>
      <c r="I159" s="833" t="s">
        <v>2190</v>
      </c>
      <c r="J159" s="833" t="s">
        <v>2188</v>
      </c>
      <c r="K159" s="833" t="s">
        <v>2189</v>
      </c>
      <c r="L159" s="836">
        <v>140.96</v>
      </c>
      <c r="M159" s="836">
        <v>140.96</v>
      </c>
      <c r="N159" s="833">
        <v>1</v>
      </c>
      <c r="O159" s="837">
        <v>1</v>
      </c>
      <c r="P159" s="836">
        <v>140.96</v>
      </c>
      <c r="Q159" s="838">
        <v>1</v>
      </c>
      <c r="R159" s="833">
        <v>1</v>
      </c>
      <c r="S159" s="838">
        <v>1</v>
      </c>
      <c r="T159" s="837">
        <v>1</v>
      </c>
      <c r="U159" s="839">
        <v>1</v>
      </c>
    </row>
    <row r="160" spans="1:21" ht="14.45" customHeight="1" x14ac:dyDescent="0.2">
      <c r="A160" s="832">
        <v>6</v>
      </c>
      <c r="B160" s="833" t="s">
        <v>1853</v>
      </c>
      <c r="C160" s="833" t="s">
        <v>1860</v>
      </c>
      <c r="D160" s="834" t="s">
        <v>2208</v>
      </c>
      <c r="E160" s="835" t="s">
        <v>1873</v>
      </c>
      <c r="F160" s="833" t="s">
        <v>1854</v>
      </c>
      <c r="G160" s="833" t="s">
        <v>2019</v>
      </c>
      <c r="H160" s="833" t="s">
        <v>575</v>
      </c>
      <c r="I160" s="833" t="s">
        <v>2020</v>
      </c>
      <c r="J160" s="833" t="s">
        <v>2021</v>
      </c>
      <c r="K160" s="833" t="s">
        <v>2022</v>
      </c>
      <c r="L160" s="836">
        <v>132.97999999999999</v>
      </c>
      <c r="M160" s="836">
        <v>265.95999999999998</v>
      </c>
      <c r="N160" s="833">
        <v>2</v>
      </c>
      <c r="O160" s="837">
        <v>1</v>
      </c>
      <c r="P160" s="836">
        <v>265.95999999999998</v>
      </c>
      <c r="Q160" s="838">
        <v>1</v>
      </c>
      <c r="R160" s="833">
        <v>2</v>
      </c>
      <c r="S160" s="838">
        <v>1</v>
      </c>
      <c r="T160" s="837">
        <v>1</v>
      </c>
      <c r="U160" s="839">
        <v>1</v>
      </c>
    </row>
    <row r="161" spans="1:21" ht="14.45" customHeight="1" x14ac:dyDescent="0.2">
      <c r="A161" s="832">
        <v>6</v>
      </c>
      <c r="B161" s="833" t="s">
        <v>1853</v>
      </c>
      <c r="C161" s="833" t="s">
        <v>1860</v>
      </c>
      <c r="D161" s="834" t="s">
        <v>2208</v>
      </c>
      <c r="E161" s="835" t="s">
        <v>1873</v>
      </c>
      <c r="F161" s="833" t="s">
        <v>1854</v>
      </c>
      <c r="G161" s="833" t="s">
        <v>2023</v>
      </c>
      <c r="H161" s="833" t="s">
        <v>575</v>
      </c>
      <c r="I161" s="833" t="s">
        <v>2191</v>
      </c>
      <c r="J161" s="833" t="s">
        <v>2077</v>
      </c>
      <c r="K161" s="833" t="s">
        <v>2192</v>
      </c>
      <c r="L161" s="836">
        <v>176.32</v>
      </c>
      <c r="M161" s="836">
        <v>352.64</v>
      </c>
      <c r="N161" s="833">
        <v>2</v>
      </c>
      <c r="O161" s="837">
        <v>2</v>
      </c>
      <c r="P161" s="836">
        <v>352.64</v>
      </c>
      <c r="Q161" s="838">
        <v>1</v>
      </c>
      <c r="R161" s="833">
        <v>2</v>
      </c>
      <c r="S161" s="838">
        <v>1</v>
      </c>
      <c r="T161" s="837">
        <v>2</v>
      </c>
      <c r="U161" s="839">
        <v>1</v>
      </c>
    </row>
    <row r="162" spans="1:21" ht="14.45" customHeight="1" x14ac:dyDescent="0.2">
      <c r="A162" s="832">
        <v>6</v>
      </c>
      <c r="B162" s="833" t="s">
        <v>1853</v>
      </c>
      <c r="C162" s="833" t="s">
        <v>1860</v>
      </c>
      <c r="D162" s="834" t="s">
        <v>2208</v>
      </c>
      <c r="E162" s="835" t="s">
        <v>1873</v>
      </c>
      <c r="F162" s="833" t="s">
        <v>1854</v>
      </c>
      <c r="G162" s="833" t="s">
        <v>1957</v>
      </c>
      <c r="H162" s="833" t="s">
        <v>575</v>
      </c>
      <c r="I162" s="833" t="s">
        <v>2193</v>
      </c>
      <c r="J162" s="833" t="s">
        <v>627</v>
      </c>
      <c r="K162" s="833" t="s">
        <v>616</v>
      </c>
      <c r="L162" s="836">
        <v>35.25</v>
      </c>
      <c r="M162" s="836">
        <v>105.75</v>
      </c>
      <c r="N162" s="833">
        <v>3</v>
      </c>
      <c r="O162" s="837">
        <v>1</v>
      </c>
      <c r="P162" s="836">
        <v>105.75</v>
      </c>
      <c r="Q162" s="838">
        <v>1</v>
      </c>
      <c r="R162" s="833">
        <v>3</v>
      </c>
      <c r="S162" s="838">
        <v>1</v>
      </c>
      <c r="T162" s="837">
        <v>1</v>
      </c>
      <c r="U162" s="839">
        <v>1</v>
      </c>
    </row>
    <row r="163" spans="1:21" ht="14.45" customHeight="1" x14ac:dyDescent="0.2">
      <c r="A163" s="832">
        <v>6</v>
      </c>
      <c r="B163" s="833" t="s">
        <v>1853</v>
      </c>
      <c r="C163" s="833" t="s">
        <v>1860</v>
      </c>
      <c r="D163" s="834" t="s">
        <v>2208</v>
      </c>
      <c r="E163" s="835" t="s">
        <v>1873</v>
      </c>
      <c r="F163" s="833" t="s">
        <v>1854</v>
      </c>
      <c r="G163" s="833" t="s">
        <v>2126</v>
      </c>
      <c r="H163" s="833" t="s">
        <v>575</v>
      </c>
      <c r="I163" s="833" t="s">
        <v>2194</v>
      </c>
      <c r="J163" s="833" t="s">
        <v>2195</v>
      </c>
      <c r="K163" s="833" t="s">
        <v>2196</v>
      </c>
      <c r="L163" s="836">
        <v>16.12</v>
      </c>
      <c r="M163" s="836">
        <v>16.12</v>
      </c>
      <c r="N163" s="833">
        <v>1</v>
      </c>
      <c r="O163" s="837">
        <v>0.5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6</v>
      </c>
      <c r="B164" s="833" t="s">
        <v>1853</v>
      </c>
      <c r="C164" s="833" t="s">
        <v>1860</v>
      </c>
      <c r="D164" s="834" t="s">
        <v>2208</v>
      </c>
      <c r="E164" s="835" t="s">
        <v>1873</v>
      </c>
      <c r="F164" s="833" t="s">
        <v>1854</v>
      </c>
      <c r="G164" s="833" t="s">
        <v>2126</v>
      </c>
      <c r="H164" s="833" t="s">
        <v>575</v>
      </c>
      <c r="I164" s="833" t="s">
        <v>2197</v>
      </c>
      <c r="J164" s="833" t="s">
        <v>2198</v>
      </c>
      <c r="K164" s="833" t="s">
        <v>1507</v>
      </c>
      <c r="L164" s="836">
        <v>81.94</v>
      </c>
      <c r="M164" s="836">
        <v>81.94</v>
      </c>
      <c r="N164" s="833">
        <v>1</v>
      </c>
      <c r="O164" s="837">
        <v>1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6</v>
      </c>
      <c r="B165" s="833" t="s">
        <v>1853</v>
      </c>
      <c r="C165" s="833" t="s">
        <v>1860</v>
      </c>
      <c r="D165" s="834" t="s">
        <v>2208</v>
      </c>
      <c r="E165" s="835" t="s">
        <v>1873</v>
      </c>
      <c r="F165" s="833" t="s">
        <v>1854</v>
      </c>
      <c r="G165" s="833" t="s">
        <v>2047</v>
      </c>
      <c r="H165" s="833" t="s">
        <v>575</v>
      </c>
      <c r="I165" s="833" t="s">
        <v>2048</v>
      </c>
      <c r="J165" s="833" t="s">
        <v>2049</v>
      </c>
      <c r="K165" s="833" t="s">
        <v>2050</v>
      </c>
      <c r="L165" s="836">
        <v>60.39</v>
      </c>
      <c r="M165" s="836">
        <v>60.39</v>
      </c>
      <c r="N165" s="833">
        <v>1</v>
      </c>
      <c r="O165" s="837">
        <v>1</v>
      </c>
      <c r="P165" s="836">
        <v>60.39</v>
      </c>
      <c r="Q165" s="838">
        <v>1</v>
      </c>
      <c r="R165" s="833">
        <v>1</v>
      </c>
      <c r="S165" s="838">
        <v>1</v>
      </c>
      <c r="T165" s="837">
        <v>1</v>
      </c>
      <c r="U165" s="839">
        <v>1</v>
      </c>
    </row>
    <row r="166" spans="1:21" ht="14.45" customHeight="1" x14ac:dyDescent="0.2">
      <c r="A166" s="832">
        <v>6</v>
      </c>
      <c r="B166" s="833" t="s">
        <v>1853</v>
      </c>
      <c r="C166" s="833" t="s">
        <v>1860</v>
      </c>
      <c r="D166" s="834" t="s">
        <v>2208</v>
      </c>
      <c r="E166" s="835" t="s">
        <v>1873</v>
      </c>
      <c r="F166" s="833" t="s">
        <v>1854</v>
      </c>
      <c r="G166" s="833" t="s">
        <v>2096</v>
      </c>
      <c r="H166" s="833" t="s">
        <v>575</v>
      </c>
      <c r="I166" s="833" t="s">
        <v>1577</v>
      </c>
      <c r="J166" s="833" t="s">
        <v>1578</v>
      </c>
      <c r="K166" s="833" t="s">
        <v>1579</v>
      </c>
      <c r="L166" s="836">
        <v>50.32</v>
      </c>
      <c r="M166" s="836">
        <v>50.32</v>
      </c>
      <c r="N166" s="833">
        <v>1</v>
      </c>
      <c r="O166" s="837">
        <v>0.5</v>
      </c>
      <c r="P166" s="836">
        <v>50.32</v>
      </c>
      <c r="Q166" s="838">
        <v>1</v>
      </c>
      <c r="R166" s="833">
        <v>1</v>
      </c>
      <c r="S166" s="838">
        <v>1</v>
      </c>
      <c r="T166" s="837">
        <v>0.5</v>
      </c>
      <c r="U166" s="839">
        <v>1</v>
      </c>
    </row>
    <row r="167" spans="1:21" ht="14.45" customHeight="1" x14ac:dyDescent="0.2">
      <c r="A167" s="832">
        <v>6</v>
      </c>
      <c r="B167" s="833" t="s">
        <v>1853</v>
      </c>
      <c r="C167" s="833" t="s">
        <v>1860</v>
      </c>
      <c r="D167" s="834" t="s">
        <v>2208</v>
      </c>
      <c r="E167" s="835" t="s">
        <v>1873</v>
      </c>
      <c r="F167" s="833" t="s">
        <v>1854</v>
      </c>
      <c r="G167" s="833" t="s">
        <v>2096</v>
      </c>
      <c r="H167" s="833" t="s">
        <v>575</v>
      </c>
      <c r="I167" s="833" t="s">
        <v>2173</v>
      </c>
      <c r="J167" s="833" t="s">
        <v>2174</v>
      </c>
      <c r="K167" s="833" t="s">
        <v>2175</v>
      </c>
      <c r="L167" s="836">
        <v>50.32</v>
      </c>
      <c r="M167" s="836">
        <v>50.32</v>
      </c>
      <c r="N167" s="833">
        <v>1</v>
      </c>
      <c r="O167" s="837">
        <v>1</v>
      </c>
      <c r="P167" s="836">
        <v>50.32</v>
      </c>
      <c r="Q167" s="838">
        <v>1</v>
      </c>
      <c r="R167" s="833">
        <v>1</v>
      </c>
      <c r="S167" s="838">
        <v>1</v>
      </c>
      <c r="T167" s="837">
        <v>1</v>
      </c>
      <c r="U167" s="839">
        <v>1</v>
      </c>
    </row>
    <row r="168" spans="1:21" ht="14.45" customHeight="1" x14ac:dyDescent="0.2">
      <c r="A168" s="832">
        <v>6</v>
      </c>
      <c r="B168" s="833" t="s">
        <v>1853</v>
      </c>
      <c r="C168" s="833" t="s">
        <v>1860</v>
      </c>
      <c r="D168" s="834" t="s">
        <v>2208</v>
      </c>
      <c r="E168" s="835" t="s">
        <v>1873</v>
      </c>
      <c r="F168" s="833" t="s">
        <v>1854</v>
      </c>
      <c r="G168" s="833" t="s">
        <v>2100</v>
      </c>
      <c r="H168" s="833" t="s">
        <v>614</v>
      </c>
      <c r="I168" s="833" t="s">
        <v>1555</v>
      </c>
      <c r="J168" s="833" t="s">
        <v>1067</v>
      </c>
      <c r="K168" s="833" t="s">
        <v>1556</v>
      </c>
      <c r="L168" s="836">
        <v>154.36000000000001</v>
      </c>
      <c r="M168" s="836">
        <v>308.72000000000003</v>
      </c>
      <c r="N168" s="833">
        <v>2</v>
      </c>
      <c r="O168" s="837">
        <v>2</v>
      </c>
      <c r="P168" s="836">
        <v>308.72000000000003</v>
      </c>
      <c r="Q168" s="838">
        <v>1</v>
      </c>
      <c r="R168" s="833">
        <v>2</v>
      </c>
      <c r="S168" s="838">
        <v>1</v>
      </c>
      <c r="T168" s="837">
        <v>2</v>
      </c>
      <c r="U168" s="839">
        <v>1</v>
      </c>
    </row>
    <row r="169" spans="1:21" ht="14.45" customHeight="1" x14ac:dyDescent="0.2">
      <c r="A169" s="832">
        <v>6</v>
      </c>
      <c r="B169" s="833" t="s">
        <v>1853</v>
      </c>
      <c r="C169" s="833" t="s">
        <v>1860</v>
      </c>
      <c r="D169" s="834" t="s">
        <v>2208</v>
      </c>
      <c r="E169" s="835" t="s">
        <v>1873</v>
      </c>
      <c r="F169" s="833" t="s">
        <v>1854</v>
      </c>
      <c r="G169" s="833" t="s">
        <v>2100</v>
      </c>
      <c r="H169" s="833" t="s">
        <v>614</v>
      </c>
      <c r="I169" s="833" t="s">
        <v>2101</v>
      </c>
      <c r="J169" s="833" t="s">
        <v>2102</v>
      </c>
      <c r="K169" s="833" t="s">
        <v>2103</v>
      </c>
      <c r="L169" s="836">
        <v>149.52000000000001</v>
      </c>
      <c r="M169" s="836">
        <v>149.52000000000001</v>
      </c>
      <c r="N169" s="833">
        <v>1</v>
      </c>
      <c r="O169" s="837">
        <v>1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6</v>
      </c>
      <c r="B170" s="833" t="s">
        <v>1853</v>
      </c>
      <c r="C170" s="833" t="s">
        <v>1860</v>
      </c>
      <c r="D170" s="834" t="s">
        <v>2208</v>
      </c>
      <c r="E170" s="835" t="s">
        <v>1873</v>
      </c>
      <c r="F170" s="833" t="s">
        <v>1854</v>
      </c>
      <c r="G170" s="833" t="s">
        <v>2005</v>
      </c>
      <c r="H170" s="833" t="s">
        <v>575</v>
      </c>
      <c r="I170" s="833" t="s">
        <v>2199</v>
      </c>
      <c r="J170" s="833" t="s">
        <v>990</v>
      </c>
      <c r="K170" s="833" t="s">
        <v>991</v>
      </c>
      <c r="L170" s="836">
        <v>107.27</v>
      </c>
      <c r="M170" s="836">
        <v>321.81</v>
      </c>
      <c r="N170" s="833">
        <v>3</v>
      </c>
      <c r="O170" s="837">
        <v>1</v>
      </c>
      <c r="P170" s="836">
        <v>321.81</v>
      </c>
      <c r="Q170" s="838">
        <v>1</v>
      </c>
      <c r="R170" s="833">
        <v>3</v>
      </c>
      <c r="S170" s="838">
        <v>1</v>
      </c>
      <c r="T170" s="837">
        <v>1</v>
      </c>
      <c r="U170" s="839">
        <v>1</v>
      </c>
    </row>
    <row r="171" spans="1:21" ht="14.45" customHeight="1" x14ac:dyDescent="0.2">
      <c r="A171" s="832">
        <v>6</v>
      </c>
      <c r="B171" s="833" t="s">
        <v>1853</v>
      </c>
      <c r="C171" s="833" t="s">
        <v>1860</v>
      </c>
      <c r="D171" s="834" t="s">
        <v>2208</v>
      </c>
      <c r="E171" s="835" t="s">
        <v>1873</v>
      </c>
      <c r="F171" s="833" t="s">
        <v>1856</v>
      </c>
      <c r="G171" s="833" t="s">
        <v>1879</v>
      </c>
      <c r="H171" s="833" t="s">
        <v>575</v>
      </c>
      <c r="I171" s="833" t="s">
        <v>1880</v>
      </c>
      <c r="J171" s="833" t="s">
        <v>1881</v>
      </c>
      <c r="K171" s="833" t="s">
        <v>1882</v>
      </c>
      <c r="L171" s="836">
        <v>864.39</v>
      </c>
      <c r="M171" s="836">
        <v>14694.63</v>
      </c>
      <c r="N171" s="833">
        <v>17</v>
      </c>
      <c r="O171" s="837">
        <v>17</v>
      </c>
      <c r="P171" s="836">
        <v>12101.46</v>
      </c>
      <c r="Q171" s="838">
        <v>0.82352941176470584</v>
      </c>
      <c r="R171" s="833">
        <v>14</v>
      </c>
      <c r="S171" s="838">
        <v>0.82352941176470584</v>
      </c>
      <c r="T171" s="837">
        <v>14</v>
      </c>
      <c r="U171" s="839">
        <v>0.82352941176470584</v>
      </c>
    </row>
    <row r="172" spans="1:21" ht="14.45" customHeight="1" x14ac:dyDescent="0.2">
      <c r="A172" s="832">
        <v>6</v>
      </c>
      <c r="B172" s="833" t="s">
        <v>1853</v>
      </c>
      <c r="C172" s="833" t="s">
        <v>1860</v>
      </c>
      <c r="D172" s="834" t="s">
        <v>2208</v>
      </c>
      <c r="E172" s="835" t="s">
        <v>1873</v>
      </c>
      <c r="F172" s="833" t="s">
        <v>1856</v>
      </c>
      <c r="G172" s="833" t="s">
        <v>1879</v>
      </c>
      <c r="H172" s="833" t="s">
        <v>575</v>
      </c>
      <c r="I172" s="833" t="s">
        <v>1883</v>
      </c>
      <c r="J172" s="833" t="s">
        <v>1884</v>
      </c>
      <c r="K172" s="833" t="s">
        <v>1885</v>
      </c>
      <c r="L172" s="836">
        <v>1978.94</v>
      </c>
      <c r="M172" s="836">
        <v>59368.200000000019</v>
      </c>
      <c r="N172" s="833">
        <v>30</v>
      </c>
      <c r="O172" s="837">
        <v>30</v>
      </c>
      <c r="P172" s="836">
        <v>53431.380000000019</v>
      </c>
      <c r="Q172" s="838">
        <v>0.9</v>
      </c>
      <c r="R172" s="833">
        <v>27</v>
      </c>
      <c r="S172" s="838">
        <v>0.9</v>
      </c>
      <c r="T172" s="837">
        <v>27</v>
      </c>
      <c r="U172" s="839">
        <v>0.9</v>
      </c>
    </row>
    <row r="173" spans="1:21" ht="14.45" customHeight="1" x14ac:dyDescent="0.2">
      <c r="A173" s="832">
        <v>6</v>
      </c>
      <c r="B173" s="833" t="s">
        <v>1853</v>
      </c>
      <c r="C173" s="833" t="s">
        <v>1860</v>
      </c>
      <c r="D173" s="834" t="s">
        <v>2208</v>
      </c>
      <c r="E173" s="835" t="s">
        <v>1873</v>
      </c>
      <c r="F173" s="833" t="s">
        <v>1856</v>
      </c>
      <c r="G173" s="833" t="s">
        <v>1879</v>
      </c>
      <c r="H173" s="833" t="s">
        <v>575</v>
      </c>
      <c r="I173" s="833" t="s">
        <v>1886</v>
      </c>
      <c r="J173" s="833" t="s">
        <v>1887</v>
      </c>
      <c r="K173" s="833" t="s">
        <v>1888</v>
      </c>
      <c r="L173" s="836">
        <v>700</v>
      </c>
      <c r="M173" s="836">
        <v>4900</v>
      </c>
      <c r="N173" s="833">
        <v>7</v>
      </c>
      <c r="O173" s="837">
        <v>7</v>
      </c>
      <c r="P173" s="836">
        <v>4900</v>
      </c>
      <c r="Q173" s="838">
        <v>1</v>
      </c>
      <c r="R173" s="833">
        <v>7</v>
      </c>
      <c r="S173" s="838">
        <v>1</v>
      </c>
      <c r="T173" s="837">
        <v>7</v>
      </c>
      <c r="U173" s="839">
        <v>1</v>
      </c>
    </row>
    <row r="174" spans="1:21" ht="14.45" customHeight="1" x14ac:dyDescent="0.2">
      <c r="A174" s="832">
        <v>6</v>
      </c>
      <c r="B174" s="833" t="s">
        <v>1853</v>
      </c>
      <c r="C174" s="833" t="s">
        <v>1860</v>
      </c>
      <c r="D174" s="834" t="s">
        <v>2208</v>
      </c>
      <c r="E174" s="835" t="s">
        <v>1873</v>
      </c>
      <c r="F174" s="833" t="s">
        <v>1856</v>
      </c>
      <c r="G174" s="833" t="s">
        <v>1879</v>
      </c>
      <c r="H174" s="833" t="s">
        <v>575</v>
      </c>
      <c r="I174" s="833" t="s">
        <v>2200</v>
      </c>
      <c r="J174" s="833" t="s">
        <v>2201</v>
      </c>
      <c r="K174" s="833" t="s">
        <v>2202</v>
      </c>
      <c r="L174" s="836">
        <v>700</v>
      </c>
      <c r="M174" s="836">
        <v>700</v>
      </c>
      <c r="N174" s="833">
        <v>1</v>
      </c>
      <c r="O174" s="837">
        <v>1</v>
      </c>
      <c r="P174" s="836"/>
      <c r="Q174" s="838">
        <v>0</v>
      </c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6</v>
      </c>
      <c r="B175" s="833" t="s">
        <v>1853</v>
      </c>
      <c r="C175" s="833" t="s">
        <v>1860</v>
      </c>
      <c r="D175" s="834" t="s">
        <v>2208</v>
      </c>
      <c r="E175" s="835" t="s">
        <v>1873</v>
      </c>
      <c r="F175" s="833" t="s">
        <v>1856</v>
      </c>
      <c r="G175" s="833" t="s">
        <v>1879</v>
      </c>
      <c r="H175" s="833" t="s">
        <v>575</v>
      </c>
      <c r="I175" s="833" t="s">
        <v>2203</v>
      </c>
      <c r="J175" s="833" t="s">
        <v>2204</v>
      </c>
      <c r="K175" s="833" t="s">
        <v>2205</v>
      </c>
      <c r="L175" s="836">
        <v>337.15</v>
      </c>
      <c r="M175" s="836">
        <v>337.15</v>
      </c>
      <c r="N175" s="833">
        <v>1</v>
      </c>
      <c r="O175" s="837">
        <v>1</v>
      </c>
      <c r="P175" s="836">
        <v>337.15</v>
      </c>
      <c r="Q175" s="838">
        <v>1</v>
      </c>
      <c r="R175" s="833">
        <v>1</v>
      </c>
      <c r="S175" s="838">
        <v>1</v>
      </c>
      <c r="T175" s="837">
        <v>1</v>
      </c>
      <c r="U175" s="839">
        <v>1</v>
      </c>
    </row>
    <row r="176" spans="1:21" ht="14.45" customHeight="1" x14ac:dyDescent="0.2">
      <c r="A176" s="832">
        <v>6</v>
      </c>
      <c r="B176" s="833" t="s">
        <v>1853</v>
      </c>
      <c r="C176" s="833" t="s">
        <v>1860</v>
      </c>
      <c r="D176" s="834" t="s">
        <v>2208</v>
      </c>
      <c r="E176" s="835" t="s">
        <v>1873</v>
      </c>
      <c r="F176" s="833" t="s">
        <v>1856</v>
      </c>
      <c r="G176" s="833" t="s">
        <v>1889</v>
      </c>
      <c r="H176" s="833" t="s">
        <v>575</v>
      </c>
      <c r="I176" s="833" t="s">
        <v>1890</v>
      </c>
      <c r="J176" s="833" t="s">
        <v>1891</v>
      </c>
      <c r="K176" s="833" t="s">
        <v>1892</v>
      </c>
      <c r="L176" s="836">
        <v>200</v>
      </c>
      <c r="M176" s="836">
        <v>200</v>
      </c>
      <c r="N176" s="833">
        <v>1</v>
      </c>
      <c r="O176" s="837">
        <v>1</v>
      </c>
      <c r="P176" s="836"/>
      <c r="Q176" s="838">
        <v>0</v>
      </c>
      <c r="R176" s="833"/>
      <c r="S176" s="838">
        <v>0</v>
      </c>
      <c r="T176" s="837"/>
      <c r="U176" s="839">
        <v>0</v>
      </c>
    </row>
    <row r="177" spans="1:21" ht="14.45" customHeight="1" x14ac:dyDescent="0.2">
      <c r="A177" s="832">
        <v>6</v>
      </c>
      <c r="B177" s="833" t="s">
        <v>1853</v>
      </c>
      <c r="C177" s="833" t="s">
        <v>1858</v>
      </c>
      <c r="D177" s="834" t="s">
        <v>2209</v>
      </c>
      <c r="E177" s="835" t="s">
        <v>1870</v>
      </c>
      <c r="F177" s="833" t="s">
        <v>1856</v>
      </c>
      <c r="G177" s="833" t="s">
        <v>1879</v>
      </c>
      <c r="H177" s="833" t="s">
        <v>575</v>
      </c>
      <c r="I177" s="833" t="s">
        <v>1880</v>
      </c>
      <c r="J177" s="833" t="s">
        <v>1881</v>
      </c>
      <c r="K177" s="833" t="s">
        <v>1882</v>
      </c>
      <c r="L177" s="836">
        <v>864.39</v>
      </c>
      <c r="M177" s="836">
        <v>864.39</v>
      </c>
      <c r="N177" s="833">
        <v>1</v>
      </c>
      <c r="O177" s="837">
        <v>1</v>
      </c>
      <c r="P177" s="836">
        <v>864.39</v>
      </c>
      <c r="Q177" s="838">
        <v>1</v>
      </c>
      <c r="R177" s="833">
        <v>1</v>
      </c>
      <c r="S177" s="838">
        <v>1</v>
      </c>
      <c r="T177" s="837">
        <v>1</v>
      </c>
      <c r="U177" s="839">
        <v>1</v>
      </c>
    </row>
    <row r="178" spans="1:21" ht="14.45" customHeight="1" x14ac:dyDescent="0.2">
      <c r="A178" s="832">
        <v>6</v>
      </c>
      <c r="B178" s="833" t="s">
        <v>1853</v>
      </c>
      <c r="C178" s="833" t="s">
        <v>1858</v>
      </c>
      <c r="D178" s="834" t="s">
        <v>2209</v>
      </c>
      <c r="E178" s="835" t="s">
        <v>1867</v>
      </c>
      <c r="F178" s="833" t="s">
        <v>1856</v>
      </c>
      <c r="G178" s="833" t="s">
        <v>1879</v>
      </c>
      <c r="H178" s="833" t="s">
        <v>575</v>
      </c>
      <c r="I178" s="833" t="s">
        <v>1883</v>
      </c>
      <c r="J178" s="833" t="s">
        <v>1884</v>
      </c>
      <c r="K178" s="833" t="s">
        <v>1885</v>
      </c>
      <c r="L178" s="836">
        <v>1978.94</v>
      </c>
      <c r="M178" s="836">
        <v>1978.94</v>
      </c>
      <c r="N178" s="833">
        <v>1</v>
      </c>
      <c r="O178" s="837">
        <v>1</v>
      </c>
      <c r="P178" s="836">
        <v>1978.94</v>
      </c>
      <c r="Q178" s="838">
        <v>1</v>
      </c>
      <c r="R178" s="833">
        <v>1</v>
      </c>
      <c r="S178" s="838">
        <v>1</v>
      </c>
      <c r="T178" s="837">
        <v>1</v>
      </c>
      <c r="U178" s="839">
        <v>1</v>
      </c>
    </row>
    <row r="179" spans="1:21" ht="14.45" customHeight="1" x14ac:dyDescent="0.2">
      <c r="A179" s="832">
        <v>6</v>
      </c>
      <c r="B179" s="833" t="s">
        <v>1853</v>
      </c>
      <c r="C179" s="833" t="s">
        <v>1858</v>
      </c>
      <c r="D179" s="834" t="s">
        <v>2209</v>
      </c>
      <c r="E179" s="835" t="s">
        <v>1872</v>
      </c>
      <c r="F179" s="833" t="s">
        <v>1854</v>
      </c>
      <c r="G179" s="833" t="s">
        <v>2028</v>
      </c>
      <c r="H179" s="833" t="s">
        <v>614</v>
      </c>
      <c r="I179" s="833" t="s">
        <v>2029</v>
      </c>
      <c r="J179" s="833" t="s">
        <v>2030</v>
      </c>
      <c r="K179" s="833" t="s">
        <v>2031</v>
      </c>
      <c r="L179" s="836">
        <v>736.33</v>
      </c>
      <c r="M179" s="836">
        <v>736.33</v>
      </c>
      <c r="N179" s="833">
        <v>1</v>
      </c>
      <c r="O179" s="837">
        <v>1</v>
      </c>
      <c r="P179" s="836">
        <v>736.33</v>
      </c>
      <c r="Q179" s="838">
        <v>1</v>
      </c>
      <c r="R179" s="833">
        <v>1</v>
      </c>
      <c r="S179" s="838">
        <v>1</v>
      </c>
      <c r="T179" s="837">
        <v>1</v>
      </c>
      <c r="U179" s="839">
        <v>1</v>
      </c>
    </row>
    <row r="180" spans="1:21" ht="14.45" customHeight="1" thickBot="1" x14ac:dyDescent="0.25">
      <c r="A180" s="840">
        <v>6</v>
      </c>
      <c r="B180" s="841" t="s">
        <v>1853</v>
      </c>
      <c r="C180" s="841" t="s">
        <v>1858</v>
      </c>
      <c r="D180" s="842" t="s">
        <v>2209</v>
      </c>
      <c r="E180" s="843" t="s">
        <v>1872</v>
      </c>
      <c r="F180" s="841" t="s">
        <v>1854</v>
      </c>
      <c r="G180" s="841" t="s">
        <v>2028</v>
      </c>
      <c r="H180" s="841" t="s">
        <v>614</v>
      </c>
      <c r="I180" s="841" t="s">
        <v>2206</v>
      </c>
      <c r="J180" s="841" t="s">
        <v>2030</v>
      </c>
      <c r="K180" s="841" t="s">
        <v>2207</v>
      </c>
      <c r="L180" s="844">
        <v>490.89</v>
      </c>
      <c r="M180" s="844">
        <v>490.89</v>
      </c>
      <c r="N180" s="841">
        <v>1</v>
      </c>
      <c r="O180" s="845">
        <v>1</v>
      </c>
      <c r="P180" s="844">
        <v>490.89</v>
      </c>
      <c r="Q180" s="846">
        <v>1</v>
      </c>
      <c r="R180" s="841">
        <v>1</v>
      </c>
      <c r="S180" s="846">
        <v>1</v>
      </c>
      <c r="T180" s="845">
        <v>1</v>
      </c>
      <c r="U180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1C4E004-CE35-4DDB-91AE-CCBD36C3470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573</v>
      </c>
      <c r="B5" s="731" t="s">
        <v>574</v>
      </c>
      <c r="C5" s="732" t="s">
        <v>575</v>
      </c>
      <c r="D5" s="732" t="s">
        <v>575</v>
      </c>
      <c r="E5" s="732"/>
      <c r="F5" s="732" t="s">
        <v>575</v>
      </c>
      <c r="G5" s="732" t="s">
        <v>575</v>
      </c>
      <c r="H5" s="732" t="s">
        <v>575</v>
      </c>
      <c r="I5" s="733" t="s">
        <v>575</v>
      </c>
      <c r="J5" s="734" t="s">
        <v>73</v>
      </c>
    </row>
    <row r="6" spans="1:10" ht="14.45" customHeight="1" x14ac:dyDescent="0.2">
      <c r="A6" s="730" t="s">
        <v>573</v>
      </c>
      <c r="B6" s="731" t="s">
        <v>2211</v>
      </c>
      <c r="C6" s="732">
        <v>-22.162509999999997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575</v>
      </c>
      <c r="J6" s="734" t="s">
        <v>1</v>
      </c>
    </row>
    <row r="7" spans="1:10" ht="14.45" customHeight="1" x14ac:dyDescent="0.2">
      <c r="A7" s="730" t="s">
        <v>573</v>
      </c>
      <c r="B7" s="731" t="s">
        <v>2212</v>
      </c>
      <c r="C7" s="732">
        <v>8853.1287300000095</v>
      </c>
      <c r="D7" s="732">
        <v>10777.132689999991</v>
      </c>
      <c r="E7" s="732"/>
      <c r="F7" s="732">
        <v>12054.557970000011</v>
      </c>
      <c r="G7" s="732">
        <v>12000.003000000001</v>
      </c>
      <c r="H7" s="732">
        <v>54.554970000010144</v>
      </c>
      <c r="I7" s="733">
        <v>1.0045462463634391</v>
      </c>
      <c r="J7" s="734" t="s">
        <v>1</v>
      </c>
    </row>
    <row r="8" spans="1:10" ht="14.45" customHeight="1" x14ac:dyDescent="0.2">
      <c r="A8" s="730" t="s">
        <v>573</v>
      </c>
      <c r="B8" s="731" t="s">
        <v>2213</v>
      </c>
      <c r="C8" s="732">
        <v>5325.9696899999999</v>
      </c>
      <c r="D8" s="732">
        <v>5883.2393700000011</v>
      </c>
      <c r="E8" s="732"/>
      <c r="F8" s="732">
        <v>2999.6086800000003</v>
      </c>
      <c r="G8" s="732">
        <v>5333.3334999999997</v>
      </c>
      <c r="H8" s="732">
        <v>-2333.7248199999995</v>
      </c>
      <c r="I8" s="733">
        <v>0.56242660992416849</v>
      </c>
      <c r="J8" s="734" t="s">
        <v>1</v>
      </c>
    </row>
    <row r="9" spans="1:10" ht="14.45" customHeight="1" x14ac:dyDescent="0.2">
      <c r="A9" s="730" t="s">
        <v>573</v>
      </c>
      <c r="B9" s="731" t="s">
        <v>2214</v>
      </c>
      <c r="C9" s="732">
        <v>13143.549709999998</v>
      </c>
      <c r="D9" s="732">
        <v>18272.640880000003</v>
      </c>
      <c r="E9" s="732"/>
      <c r="F9" s="732">
        <v>12920.707950000004</v>
      </c>
      <c r="G9" s="732">
        <v>16666.667000000001</v>
      </c>
      <c r="H9" s="732">
        <v>-3745.9590499999977</v>
      </c>
      <c r="I9" s="733">
        <v>0.77524246149515097</v>
      </c>
      <c r="J9" s="734" t="s">
        <v>1</v>
      </c>
    </row>
    <row r="10" spans="1:10" ht="14.45" customHeight="1" x14ac:dyDescent="0.2">
      <c r="A10" s="730" t="s">
        <v>573</v>
      </c>
      <c r="B10" s="731" t="s">
        <v>2215</v>
      </c>
      <c r="C10" s="732">
        <v>1245.7298399999997</v>
      </c>
      <c r="D10" s="732">
        <v>2791.9506400000005</v>
      </c>
      <c r="E10" s="732"/>
      <c r="F10" s="732">
        <v>1964.0369100000003</v>
      </c>
      <c r="G10" s="732">
        <v>2540</v>
      </c>
      <c r="H10" s="732">
        <v>-575.96308999999974</v>
      </c>
      <c r="I10" s="733">
        <v>0.77324287795275604</v>
      </c>
      <c r="J10" s="734" t="s">
        <v>1</v>
      </c>
    </row>
    <row r="11" spans="1:10" ht="14.45" customHeight="1" x14ac:dyDescent="0.2">
      <c r="A11" s="730" t="s">
        <v>573</v>
      </c>
      <c r="B11" s="731" t="s">
        <v>2216</v>
      </c>
      <c r="C11" s="732">
        <v>6.8020399999999999</v>
      </c>
      <c r="D11" s="732">
        <v>2.35494</v>
      </c>
      <c r="E11" s="732"/>
      <c r="F11" s="732">
        <v>2.9436</v>
      </c>
      <c r="G11" s="732">
        <v>6.6666665039062503</v>
      </c>
      <c r="H11" s="732">
        <v>-3.7230665039062503</v>
      </c>
      <c r="I11" s="733">
        <v>0.44154001077978539</v>
      </c>
      <c r="J11" s="734" t="s">
        <v>1</v>
      </c>
    </row>
    <row r="12" spans="1:10" ht="14.45" customHeight="1" x14ac:dyDescent="0.2">
      <c r="A12" s="730" t="s">
        <v>573</v>
      </c>
      <c r="B12" s="731" t="s">
        <v>2217</v>
      </c>
      <c r="C12" s="732">
        <v>0</v>
      </c>
      <c r="D12" s="732">
        <v>0</v>
      </c>
      <c r="E12" s="732"/>
      <c r="F12" s="732">
        <v>0.15640000000000001</v>
      </c>
      <c r="G12" s="732">
        <v>0.66666668701171872</v>
      </c>
      <c r="H12" s="732">
        <v>-0.51026668701171873</v>
      </c>
      <c r="I12" s="733">
        <v>0.23459999284057642</v>
      </c>
      <c r="J12" s="734" t="s">
        <v>1</v>
      </c>
    </row>
    <row r="13" spans="1:10" ht="14.45" customHeight="1" x14ac:dyDescent="0.2">
      <c r="A13" s="730" t="s">
        <v>573</v>
      </c>
      <c r="B13" s="731" t="s">
        <v>2218</v>
      </c>
      <c r="C13" s="732">
        <v>836.17838999999981</v>
      </c>
      <c r="D13" s="732">
        <v>1092.2137700000001</v>
      </c>
      <c r="E13" s="732"/>
      <c r="F13" s="732">
        <v>1123.1468199999997</v>
      </c>
      <c r="G13" s="732">
        <v>1074.9099892578124</v>
      </c>
      <c r="H13" s="732">
        <v>48.236830742187294</v>
      </c>
      <c r="I13" s="733">
        <v>1.0448752279020992</v>
      </c>
      <c r="J13" s="734" t="s">
        <v>1</v>
      </c>
    </row>
    <row r="14" spans="1:10" ht="14.45" customHeight="1" x14ac:dyDescent="0.2">
      <c r="A14" s="730" t="s">
        <v>573</v>
      </c>
      <c r="B14" s="731" t="s">
        <v>2219</v>
      </c>
      <c r="C14" s="732">
        <v>2161.7877499999991</v>
      </c>
      <c r="D14" s="732">
        <v>3052.3847500000002</v>
      </c>
      <c r="E14" s="732"/>
      <c r="F14" s="732">
        <v>3789.2435899999982</v>
      </c>
      <c r="G14" s="732">
        <v>3138.5044056396482</v>
      </c>
      <c r="H14" s="732">
        <v>650.73918436035001</v>
      </c>
      <c r="I14" s="733">
        <v>1.2073405355719822</v>
      </c>
      <c r="J14" s="734" t="s">
        <v>1</v>
      </c>
    </row>
    <row r="15" spans="1:10" ht="14.45" customHeight="1" x14ac:dyDescent="0.2">
      <c r="A15" s="730" t="s">
        <v>573</v>
      </c>
      <c r="B15" s="731" t="s">
        <v>2220</v>
      </c>
      <c r="C15" s="732">
        <v>47.631260000000005</v>
      </c>
      <c r="D15" s="732">
        <v>43.245190000000008</v>
      </c>
      <c r="E15" s="732"/>
      <c r="F15" s="732">
        <v>101.32281000000002</v>
      </c>
      <c r="G15" s="732">
        <v>60.666667968749998</v>
      </c>
      <c r="H15" s="732">
        <v>40.65614203125002</v>
      </c>
      <c r="I15" s="733">
        <v>1.670156172944794</v>
      </c>
      <c r="J15" s="734" t="s">
        <v>1</v>
      </c>
    </row>
    <row r="16" spans="1:10" ht="14.45" customHeight="1" x14ac:dyDescent="0.2">
      <c r="A16" s="730" t="s">
        <v>573</v>
      </c>
      <c r="B16" s="731" t="s">
        <v>2221</v>
      </c>
      <c r="C16" s="732">
        <v>505.43036000000006</v>
      </c>
      <c r="D16" s="732">
        <v>510.46617000000009</v>
      </c>
      <c r="E16" s="732"/>
      <c r="F16" s="732">
        <v>531.32934000000012</v>
      </c>
      <c r="G16" s="732">
        <v>513.33334375000004</v>
      </c>
      <c r="H16" s="732">
        <v>17.995996250000076</v>
      </c>
      <c r="I16" s="733">
        <v>1.0350571348405615</v>
      </c>
      <c r="J16" s="734" t="s">
        <v>1</v>
      </c>
    </row>
    <row r="17" spans="1:10" ht="14.45" customHeight="1" x14ac:dyDescent="0.2">
      <c r="A17" s="730" t="s">
        <v>573</v>
      </c>
      <c r="B17" s="731" t="s">
        <v>2222</v>
      </c>
      <c r="C17" s="732">
        <v>59.629929999999987</v>
      </c>
      <c r="D17" s="732">
        <v>88.274190000000019</v>
      </c>
      <c r="E17" s="732"/>
      <c r="F17" s="732">
        <v>56.248600000000003</v>
      </c>
      <c r="G17" s="732">
        <v>79.999999511718755</v>
      </c>
      <c r="H17" s="732">
        <v>-23.751399511718752</v>
      </c>
      <c r="I17" s="733">
        <v>0.70310750429142765</v>
      </c>
      <c r="J17" s="734" t="s">
        <v>1</v>
      </c>
    </row>
    <row r="18" spans="1:10" ht="14.45" customHeight="1" x14ac:dyDescent="0.2">
      <c r="A18" s="730" t="s">
        <v>573</v>
      </c>
      <c r="B18" s="731" t="s">
        <v>2223</v>
      </c>
      <c r="C18" s="732">
        <v>240.87661</v>
      </c>
      <c r="D18" s="732">
        <v>329.45623000000001</v>
      </c>
      <c r="E18" s="732"/>
      <c r="F18" s="732">
        <v>235.88800000000001</v>
      </c>
      <c r="G18" s="732">
        <v>319.99999047851566</v>
      </c>
      <c r="H18" s="732">
        <v>-84.111990478515651</v>
      </c>
      <c r="I18" s="733">
        <v>0.73715002193363255</v>
      </c>
      <c r="J18" s="734" t="s">
        <v>1</v>
      </c>
    </row>
    <row r="19" spans="1:10" ht="14.45" customHeight="1" x14ac:dyDescent="0.2">
      <c r="A19" s="730" t="s">
        <v>573</v>
      </c>
      <c r="B19" s="731" t="s">
        <v>2224</v>
      </c>
      <c r="C19" s="732">
        <v>96.197999999999993</v>
      </c>
      <c r="D19" s="732">
        <v>112.37034</v>
      </c>
      <c r="E19" s="732"/>
      <c r="F19" s="732">
        <v>105.80879</v>
      </c>
      <c r="G19" s="732">
        <v>100</v>
      </c>
      <c r="H19" s="732">
        <v>5.8087900000000019</v>
      </c>
      <c r="I19" s="733">
        <v>1.0580879000000001</v>
      </c>
      <c r="J19" s="734" t="s">
        <v>1</v>
      </c>
    </row>
    <row r="20" spans="1:10" ht="14.45" customHeight="1" x14ac:dyDescent="0.2">
      <c r="A20" s="730" t="s">
        <v>573</v>
      </c>
      <c r="B20" s="731" t="s">
        <v>2225</v>
      </c>
      <c r="C20" s="732">
        <v>1413.2988899999996</v>
      </c>
      <c r="D20" s="732">
        <v>414.73948999999999</v>
      </c>
      <c r="E20" s="732"/>
      <c r="F20" s="732">
        <v>511.46682999999996</v>
      </c>
      <c r="G20" s="732">
        <v>500.00001562500006</v>
      </c>
      <c r="H20" s="732">
        <v>11.466814374999899</v>
      </c>
      <c r="I20" s="733">
        <v>1.0229336280333239</v>
      </c>
      <c r="J20" s="734" t="s">
        <v>1</v>
      </c>
    </row>
    <row r="21" spans="1:10" ht="14.45" customHeight="1" x14ac:dyDescent="0.2">
      <c r="A21" s="730" t="s">
        <v>573</v>
      </c>
      <c r="B21" s="731" t="s">
        <v>2226</v>
      </c>
      <c r="C21" s="732">
        <v>247.00601000000003</v>
      </c>
      <c r="D21" s="732">
        <v>182.02330999999998</v>
      </c>
      <c r="E21" s="732"/>
      <c r="F21" s="732">
        <v>215.62446</v>
      </c>
      <c r="G21" s="732">
        <v>198.02731933593751</v>
      </c>
      <c r="H21" s="732">
        <v>17.597140664062493</v>
      </c>
      <c r="I21" s="733">
        <v>1.0888621869097281</v>
      </c>
      <c r="J21" s="734" t="s">
        <v>1</v>
      </c>
    </row>
    <row r="22" spans="1:10" ht="14.45" customHeight="1" x14ac:dyDescent="0.2">
      <c r="A22" s="730" t="s">
        <v>573</v>
      </c>
      <c r="B22" s="731" t="s">
        <v>2227</v>
      </c>
      <c r="C22" s="732">
        <v>7.2550400000000002</v>
      </c>
      <c r="D22" s="732">
        <v>0</v>
      </c>
      <c r="E22" s="732"/>
      <c r="F22" s="732">
        <v>233.38182</v>
      </c>
      <c r="G22" s="732">
        <v>0</v>
      </c>
      <c r="H22" s="732">
        <v>233.38182</v>
      </c>
      <c r="I22" s="733" t="s">
        <v>575</v>
      </c>
      <c r="J22" s="734" t="s">
        <v>1</v>
      </c>
    </row>
    <row r="23" spans="1:10" ht="14.45" customHeight="1" x14ac:dyDescent="0.2">
      <c r="A23" s="730" t="s">
        <v>573</v>
      </c>
      <c r="B23" s="731" t="s">
        <v>2228</v>
      </c>
      <c r="C23" s="732">
        <v>0</v>
      </c>
      <c r="D23" s="732">
        <v>12.349</v>
      </c>
      <c r="E23" s="732"/>
      <c r="F23" s="732">
        <v>0</v>
      </c>
      <c r="G23" s="732">
        <v>0</v>
      </c>
      <c r="H23" s="732">
        <v>0</v>
      </c>
      <c r="I23" s="733" t="s">
        <v>575</v>
      </c>
      <c r="J23" s="734" t="s">
        <v>1</v>
      </c>
    </row>
    <row r="24" spans="1:10" ht="14.45" customHeight="1" x14ac:dyDescent="0.2">
      <c r="A24" s="730" t="s">
        <v>573</v>
      </c>
      <c r="B24" s="731" t="s">
        <v>585</v>
      </c>
      <c r="C24" s="732">
        <v>34168.309739999997</v>
      </c>
      <c r="D24" s="732">
        <v>43564.840960000001</v>
      </c>
      <c r="E24" s="732"/>
      <c r="F24" s="732">
        <v>36845.472569999998</v>
      </c>
      <c r="G24" s="732">
        <v>42532.778564758308</v>
      </c>
      <c r="H24" s="732">
        <v>-5687.3059947583097</v>
      </c>
      <c r="I24" s="733">
        <v>0.86628416513868012</v>
      </c>
      <c r="J24" s="734" t="s">
        <v>586</v>
      </c>
    </row>
    <row r="26" spans="1:10" ht="14.45" customHeight="1" x14ac:dyDescent="0.2">
      <c r="A26" s="730" t="s">
        <v>573</v>
      </c>
      <c r="B26" s="731" t="s">
        <v>574</v>
      </c>
      <c r="C26" s="732" t="s">
        <v>575</v>
      </c>
      <c r="D26" s="732" t="s">
        <v>575</v>
      </c>
      <c r="E26" s="732"/>
      <c r="F26" s="732" t="s">
        <v>575</v>
      </c>
      <c r="G26" s="732" t="s">
        <v>575</v>
      </c>
      <c r="H26" s="732" t="s">
        <v>575</v>
      </c>
      <c r="I26" s="733" t="s">
        <v>575</v>
      </c>
      <c r="J26" s="734" t="s">
        <v>73</v>
      </c>
    </row>
    <row r="27" spans="1:10" ht="14.45" customHeight="1" x14ac:dyDescent="0.2">
      <c r="A27" s="730" t="s">
        <v>587</v>
      </c>
      <c r="B27" s="731" t="s">
        <v>588</v>
      </c>
      <c r="C27" s="732" t="s">
        <v>575</v>
      </c>
      <c r="D27" s="732" t="s">
        <v>575</v>
      </c>
      <c r="E27" s="732"/>
      <c r="F27" s="732" t="s">
        <v>575</v>
      </c>
      <c r="G27" s="732" t="s">
        <v>575</v>
      </c>
      <c r="H27" s="732" t="s">
        <v>575</v>
      </c>
      <c r="I27" s="733" t="s">
        <v>575</v>
      </c>
      <c r="J27" s="734" t="s">
        <v>0</v>
      </c>
    </row>
    <row r="28" spans="1:10" ht="14.45" customHeight="1" x14ac:dyDescent="0.2">
      <c r="A28" s="730" t="s">
        <v>587</v>
      </c>
      <c r="B28" s="731" t="s">
        <v>2218</v>
      </c>
      <c r="C28" s="732">
        <v>19.086469999999995</v>
      </c>
      <c r="D28" s="732">
        <v>22.350199999999997</v>
      </c>
      <c r="E28" s="732"/>
      <c r="F28" s="732">
        <v>23.308120000000006</v>
      </c>
      <c r="G28" s="732">
        <v>26</v>
      </c>
      <c r="H28" s="732">
        <v>-2.6918799999999941</v>
      </c>
      <c r="I28" s="733">
        <v>0.89646615384615402</v>
      </c>
      <c r="J28" s="734" t="s">
        <v>1</v>
      </c>
    </row>
    <row r="29" spans="1:10" ht="14.45" customHeight="1" x14ac:dyDescent="0.2">
      <c r="A29" s="730" t="s">
        <v>587</v>
      </c>
      <c r="B29" s="731" t="s">
        <v>2219</v>
      </c>
      <c r="C29" s="732">
        <v>23.482140000000005</v>
      </c>
      <c r="D29" s="732">
        <v>30.889330000000001</v>
      </c>
      <c r="E29" s="732"/>
      <c r="F29" s="732">
        <v>48.342239999999997</v>
      </c>
      <c r="G29" s="732">
        <v>65</v>
      </c>
      <c r="H29" s="732">
        <v>-16.657760000000003</v>
      </c>
      <c r="I29" s="733">
        <v>0.74372676923076919</v>
      </c>
      <c r="J29" s="734" t="s">
        <v>1</v>
      </c>
    </row>
    <row r="30" spans="1:10" ht="14.45" customHeight="1" x14ac:dyDescent="0.2">
      <c r="A30" s="730" t="s">
        <v>587</v>
      </c>
      <c r="B30" s="731" t="s">
        <v>2220</v>
      </c>
      <c r="C30" s="732">
        <v>2.4504999999999999</v>
      </c>
      <c r="D30" s="732">
        <v>0.50800000000000001</v>
      </c>
      <c r="E30" s="732"/>
      <c r="F30" s="732">
        <v>6.0960000000000001</v>
      </c>
      <c r="G30" s="732">
        <v>10</v>
      </c>
      <c r="H30" s="732">
        <v>-3.9039999999999999</v>
      </c>
      <c r="I30" s="733">
        <v>0.60960000000000003</v>
      </c>
      <c r="J30" s="734" t="s">
        <v>1</v>
      </c>
    </row>
    <row r="31" spans="1:10" ht="14.45" customHeight="1" x14ac:dyDescent="0.2">
      <c r="A31" s="730" t="s">
        <v>587</v>
      </c>
      <c r="B31" s="731" t="s">
        <v>2222</v>
      </c>
      <c r="C31" s="732">
        <v>2.1040000000000001</v>
      </c>
      <c r="D31" s="732">
        <v>2.9860000000000002</v>
      </c>
      <c r="E31" s="732"/>
      <c r="F31" s="732">
        <v>3.0339999999999998</v>
      </c>
      <c r="G31" s="732">
        <v>3</v>
      </c>
      <c r="H31" s="732">
        <v>3.3999999999999808E-2</v>
      </c>
      <c r="I31" s="733">
        <v>1.0113333333333332</v>
      </c>
      <c r="J31" s="734" t="s">
        <v>1</v>
      </c>
    </row>
    <row r="32" spans="1:10" ht="14.45" customHeight="1" x14ac:dyDescent="0.2">
      <c r="A32" s="730" t="s">
        <v>587</v>
      </c>
      <c r="B32" s="731" t="s">
        <v>2223</v>
      </c>
      <c r="C32" s="732">
        <v>10.301399999999999</v>
      </c>
      <c r="D32" s="732">
        <v>9.5480499999999999</v>
      </c>
      <c r="E32" s="732"/>
      <c r="F32" s="732">
        <v>10.21245</v>
      </c>
      <c r="G32" s="732">
        <v>11</v>
      </c>
      <c r="H32" s="732">
        <v>-0.78754999999999953</v>
      </c>
      <c r="I32" s="733">
        <v>0.92840454545454554</v>
      </c>
      <c r="J32" s="734" t="s">
        <v>1</v>
      </c>
    </row>
    <row r="33" spans="1:10" ht="14.45" customHeight="1" x14ac:dyDescent="0.2">
      <c r="A33" s="730" t="s">
        <v>587</v>
      </c>
      <c r="B33" s="731" t="s">
        <v>2226</v>
      </c>
      <c r="C33" s="732">
        <v>3.7933699999999999</v>
      </c>
      <c r="D33" s="732">
        <v>3.2001000000000004</v>
      </c>
      <c r="E33" s="732"/>
      <c r="F33" s="732">
        <v>1.7762100000000001</v>
      </c>
      <c r="G33" s="732">
        <v>6</v>
      </c>
      <c r="H33" s="732">
        <v>-4.2237900000000002</v>
      </c>
      <c r="I33" s="733">
        <v>0.29603499999999999</v>
      </c>
      <c r="J33" s="734" t="s">
        <v>1</v>
      </c>
    </row>
    <row r="34" spans="1:10" ht="14.45" customHeight="1" x14ac:dyDescent="0.2">
      <c r="A34" s="730" t="s">
        <v>587</v>
      </c>
      <c r="B34" s="731" t="s">
        <v>589</v>
      </c>
      <c r="C34" s="732">
        <v>61.217880000000001</v>
      </c>
      <c r="D34" s="732">
        <v>69.481680000000011</v>
      </c>
      <c r="E34" s="732"/>
      <c r="F34" s="732">
        <v>92.769020000000026</v>
      </c>
      <c r="G34" s="732">
        <v>121</v>
      </c>
      <c r="H34" s="732">
        <v>-28.230979999999974</v>
      </c>
      <c r="I34" s="733">
        <v>0.76668611570247958</v>
      </c>
      <c r="J34" s="734" t="s">
        <v>590</v>
      </c>
    </row>
    <row r="35" spans="1:10" ht="14.45" customHeight="1" x14ac:dyDescent="0.2">
      <c r="A35" s="730" t="s">
        <v>575</v>
      </c>
      <c r="B35" s="731" t="s">
        <v>575</v>
      </c>
      <c r="C35" s="732" t="s">
        <v>575</v>
      </c>
      <c r="D35" s="732" t="s">
        <v>575</v>
      </c>
      <c r="E35" s="732"/>
      <c r="F35" s="732" t="s">
        <v>575</v>
      </c>
      <c r="G35" s="732" t="s">
        <v>575</v>
      </c>
      <c r="H35" s="732" t="s">
        <v>575</v>
      </c>
      <c r="I35" s="733" t="s">
        <v>575</v>
      </c>
      <c r="J35" s="734" t="s">
        <v>591</v>
      </c>
    </row>
    <row r="36" spans="1:10" ht="14.45" customHeight="1" x14ac:dyDescent="0.2">
      <c r="A36" s="730" t="s">
        <v>592</v>
      </c>
      <c r="B36" s="731" t="s">
        <v>593</v>
      </c>
      <c r="C36" s="732" t="s">
        <v>575</v>
      </c>
      <c r="D36" s="732" t="s">
        <v>575</v>
      </c>
      <c r="E36" s="732"/>
      <c r="F36" s="732" t="s">
        <v>575</v>
      </c>
      <c r="G36" s="732" t="s">
        <v>575</v>
      </c>
      <c r="H36" s="732" t="s">
        <v>575</v>
      </c>
      <c r="I36" s="733" t="s">
        <v>575</v>
      </c>
      <c r="J36" s="734" t="s">
        <v>0</v>
      </c>
    </row>
    <row r="37" spans="1:10" ht="14.45" customHeight="1" x14ac:dyDescent="0.2">
      <c r="A37" s="730" t="s">
        <v>592</v>
      </c>
      <c r="B37" s="731" t="s">
        <v>2216</v>
      </c>
      <c r="C37" s="732">
        <v>0</v>
      </c>
      <c r="D37" s="732">
        <v>0</v>
      </c>
      <c r="E37" s="732"/>
      <c r="F37" s="732">
        <v>0</v>
      </c>
      <c r="G37" s="732">
        <v>0</v>
      </c>
      <c r="H37" s="732">
        <v>0</v>
      </c>
      <c r="I37" s="733" t="s">
        <v>575</v>
      </c>
      <c r="J37" s="734" t="s">
        <v>1</v>
      </c>
    </row>
    <row r="38" spans="1:10" ht="14.45" customHeight="1" x14ac:dyDescent="0.2">
      <c r="A38" s="730" t="s">
        <v>592</v>
      </c>
      <c r="B38" s="731" t="s">
        <v>2218</v>
      </c>
      <c r="C38" s="732">
        <v>28.30865</v>
      </c>
      <c r="D38" s="732">
        <v>27.943960000000004</v>
      </c>
      <c r="E38" s="732"/>
      <c r="F38" s="732">
        <v>30.504199999999997</v>
      </c>
      <c r="G38" s="732">
        <v>31</v>
      </c>
      <c r="H38" s="732">
        <v>-0.49580000000000268</v>
      </c>
      <c r="I38" s="733">
        <v>0.98400645161290312</v>
      </c>
      <c r="J38" s="734" t="s">
        <v>1</v>
      </c>
    </row>
    <row r="39" spans="1:10" ht="14.45" customHeight="1" x14ac:dyDescent="0.2">
      <c r="A39" s="730" t="s">
        <v>592</v>
      </c>
      <c r="B39" s="731" t="s">
        <v>2219</v>
      </c>
      <c r="C39" s="732">
        <v>35.961549999999995</v>
      </c>
      <c r="D39" s="732">
        <v>43.024540000000009</v>
      </c>
      <c r="E39" s="732"/>
      <c r="F39" s="732">
        <v>80.338580000000007</v>
      </c>
      <c r="G39" s="732">
        <v>77</v>
      </c>
      <c r="H39" s="732">
        <v>3.3385800000000074</v>
      </c>
      <c r="I39" s="733">
        <v>1.0433581818181819</v>
      </c>
      <c r="J39" s="734" t="s">
        <v>1</v>
      </c>
    </row>
    <row r="40" spans="1:10" ht="14.45" customHeight="1" x14ac:dyDescent="0.2">
      <c r="A40" s="730" t="s">
        <v>592</v>
      </c>
      <c r="B40" s="731" t="s">
        <v>2220</v>
      </c>
      <c r="C40" s="732">
        <v>5.0641000000000007</v>
      </c>
      <c r="D40" s="732">
        <v>4.0670000000000002</v>
      </c>
      <c r="E40" s="732"/>
      <c r="F40" s="732">
        <v>8.1280000000000001</v>
      </c>
      <c r="G40" s="732">
        <v>13</v>
      </c>
      <c r="H40" s="732">
        <v>-4.8719999999999999</v>
      </c>
      <c r="I40" s="733">
        <v>0.62523076923076926</v>
      </c>
      <c r="J40" s="734" t="s">
        <v>1</v>
      </c>
    </row>
    <row r="41" spans="1:10" ht="14.45" customHeight="1" x14ac:dyDescent="0.2">
      <c r="A41" s="730" t="s">
        <v>592</v>
      </c>
      <c r="B41" s="731" t="s">
        <v>2222</v>
      </c>
      <c r="C41" s="732">
        <v>1.9359999999999999</v>
      </c>
      <c r="D41" s="732">
        <v>3.02075</v>
      </c>
      <c r="E41" s="732"/>
      <c r="F41" s="732">
        <v>3.59775</v>
      </c>
      <c r="G41" s="732">
        <v>3</v>
      </c>
      <c r="H41" s="732">
        <v>0.59775</v>
      </c>
      <c r="I41" s="733">
        <v>1.1992499999999999</v>
      </c>
      <c r="J41" s="734" t="s">
        <v>1</v>
      </c>
    </row>
    <row r="42" spans="1:10" ht="14.45" customHeight="1" x14ac:dyDescent="0.2">
      <c r="A42" s="730" t="s">
        <v>592</v>
      </c>
      <c r="B42" s="731" t="s">
        <v>2223</v>
      </c>
      <c r="C42" s="732">
        <v>11.553850000000001</v>
      </c>
      <c r="D42" s="732">
        <v>10.955</v>
      </c>
      <c r="E42" s="732"/>
      <c r="F42" s="732">
        <v>11.663500000000001</v>
      </c>
      <c r="G42" s="732">
        <v>11</v>
      </c>
      <c r="H42" s="732">
        <v>0.66350000000000087</v>
      </c>
      <c r="I42" s="733">
        <v>1.0603181818181819</v>
      </c>
      <c r="J42" s="734" t="s">
        <v>1</v>
      </c>
    </row>
    <row r="43" spans="1:10" ht="14.45" customHeight="1" x14ac:dyDescent="0.2">
      <c r="A43" s="730" t="s">
        <v>592</v>
      </c>
      <c r="B43" s="731" t="s">
        <v>2226</v>
      </c>
      <c r="C43" s="732">
        <v>0</v>
      </c>
      <c r="D43" s="732">
        <v>1.03026</v>
      </c>
      <c r="E43" s="732"/>
      <c r="F43" s="732">
        <v>1.4049</v>
      </c>
      <c r="G43" s="732">
        <v>5</v>
      </c>
      <c r="H43" s="732">
        <v>-3.5951</v>
      </c>
      <c r="I43" s="733">
        <v>0.28098000000000001</v>
      </c>
      <c r="J43" s="734" t="s">
        <v>1</v>
      </c>
    </row>
    <row r="44" spans="1:10" ht="14.45" customHeight="1" x14ac:dyDescent="0.2">
      <c r="A44" s="730" t="s">
        <v>592</v>
      </c>
      <c r="B44" s="731" t="s">
        <v>594</v>
      </c>
      <c r="C44" s="732">
        <v>82.824149999999989</v>
      </c>
      <c r="D44" s="732">
        <v>90.041510000000017</v>
      </c>
      <c r="E44" s="732"/>
      <c r="F44" s="732">
        <v>135.63693000000001</v>
      </c>
      <c r="G44" s="732">
        <v>141</v>
      </c>
      <c r="H44" s="732">
        <v>-5.3630699999999933</v>
      </c>
      <c r="I44" s="733">
        <v>0.96196404255319157</v>
      </c>
      <c r="J44" s="734" t="s">
        <v>590</v>
      </c>
    </row>
    <row r="45" spans="1:10" ht="14.45" customHeight="1" x14ac:dyDescent="0.2">
      <c r="A45" s="730" t="s">
        <v>575</v>
      </c>
      <c r="B45" s="731" t="s">
        <v>575</v>
      </c>
      <c r="C45" s="732" t="s">
        <v>575</v>
      </c>
      <c r="D45" s="732" t="s">
        <v>575</v>
      </c>
      <c r="E45" s="732"/>
      <c r="F45" s="732" t="s">
        <v>575</v>
      </c>
      <c r="G45" s="732" t="s">
        <v>575</v>
      </c>
      <c r="H45" s="732" t="s">
        <v>575</v>
      </c>
      <c r="I45" s="733" t="s">
        <v>575</v>
      </c>
      <c r="J45" s="734" t="s">
        <v>591</v>
      </c>
    </row>
    <row r="46" spans="1:10" ht="14.45" customHeight="1" x14ac:dyDescent="0.2">
      <c r="A46" s="730" t="s">
        <v>595</v>
      </c>
      <c r="B46" s="731" t="s">
        <v>596</v>
      </c>
      <c r="C46" s="732" t="s">
        <v>575</v>
      </c>
      <c r="D46" s="732" t="s">
        <v>575</v>
      </c>
      <c r="E46" s="732"/>
      <c r="F46" s="732" t="s">
        <v>575</v>
      </c>
      <c r="G46" s="732" t="s">
        <v>575</v>
      </c>
      <c r="H46" s="732" t="s">
        <v>575</v>
      </c>
      <c r="I46" s="733" t="s">
        <v>575</v>
      </c>
      <c r="J46" s="734" t="s">
        <v>0</v>
      </c>
    </row>
    <row r="47" spans="1:10" ht="14.45" customHeight="1" x14ac:dyDescent="0.2">
      <c r="A47" s="730" t="s">
        <v>595</v>
      </c>
      <c r="B47" s="731" t="s">
        <v>2218</v>
      </c>
      <c r="C47" s="732">
        <v>3.2280199999999999</v>
      </c>
      <c r="D47" s="732">
        <v>2.3310300000000002</v>
      </c>
      <c r="E47" s="732"/>
      <c r="F47" s="732">
        <v>2.8596999999999997</v>
      </c>
      <c r="G47" s="732">
        <v>3</v>
      </c>
      <c r="H47" s="732">
        <v>-0.14030000000000031</v>
      </c>
      <c r="I47" s="733">
        <v>0.95323333333333327</v>
      </c>
      <c r="J47" s="734" t="s">
        <v>1</v>
      </c>
    </row>
    <row r="48" spans="1:10" ht="14.45" customHeight="1" x14ac:dyDescent="0.2">
      <c r="A48" s="730" t="s">
        <v>595</v>
      </c>
      <c r="B48" s="731" t="s">
        <v>2219</v>
      </c>
      <c r="C48" s="732">
        <v>1.5350999999999999</v>
      </c>
      <c r="D48" s="732">
        <v>1.45458</v>
      </c>
      <c r="E48" s="732"/>
      <c r="F48" s="732">
        <v>1.7771999999999999</v>
      </c>
      <c r="G48" s="732">
        <v>2</v>
      </c>
      <c r="H48" s="732">
        <v>-0.22280000000000011</v>
      </c>
      <c r="I48" s="733">
        <v>0.88859999999999995</v>
      </c>
      <c r="J48" s="734" t="s">
        <v>1</v>
      </c>
    </row>
    <row r="49" spans="1:10" ht="14.45" customHeight="1" x14ac:dyDescent="0.2">
      <c r="A49" s="730" t="s">
        <v>595</v>
      </c>
      <c r="B49" s="731" t="s">
        <v>2222</v>
      </c>
      <c r="C49" s="732">
        <v>0.19450000000000001</v>
      </c>
      <c r="D49" s="732">
        <v>0.251</v>
      </c>
      <c r="E49" s="732"/>
      <c r="F49" s="732">
        <v>0.36199999999999999</v>
      </c>
      <c r="G49" s="732">
        <v>1</v>
      </c>
      <c r="H49" s="732">
        <v>-0.63800000000000001</v>
      </c>
      <c r="I49" s="733">
        <v>0.36199999999999999</v>
      </c>
      <c r="J49" s="734" t="s">
        <v>1</v>
      </c>
    </row>
    <row r="50" spans="1:10" ht="14.45" customHeight="1" x14ac:dyDescent="0.2">
      <c r="A50" s="730" t="s">
        <v>595</v>
      </c>
      <c r="B50" s="731" t="s">
        <v>2223</v>
      </c>
      <c r="C50" s="732">
        <v>2.8121999999999998</v>
      </c>
      <c r="D50" s="732">
        <v>2.5787</v>
      </c>
      <c r="E50" s="732"/>
      <c r="F50" s="732">
        <v>1.3759999999999999</v>
      </c>
      <c r="G50" s="732">
        <v>3</v>
      </c>
      <c r="H50" s="732">
        <v>-1.6240000000000001</v>
      </c>
      <c r="I50" s="733">
        <v>0.45866666666666661</v>
      </c>
      <c r="J50" s="734" t="s">
        <v>1</v>
      </c>
    </row>
    <row r="51" spans="1:10" ht="14.45" customHeight="1" x14ac:dyDescent="0.2">
      <c r="A51" s="730" t="s">
        <v>595</v>
      </c>
      <c r="B51" s="731" t="s">
        <v>597</v>
      </c>
      <c r="C51" s="732">
        <v>7.7698199999999993</v>
      </c>
      <c r="D51" s="732">
        <v>6.6153100000000009</v>
      </c>
      <c r="E51" s="732"/>
      <c r="F51" s="732">
        <v>6.3749000000000002</v>
      </c>
      <c r="G51" s="732">
        <v>8</v>
      </c>
      <c r="H51" s="732">
        <v>-1.6250999999999998</v>
      </c>
      <c r="I51" s="733">
        <v>0.79686250000000003</v>
      </c>
      <c r="J51" s="734" t="s">
        <v>590</v>
      </c>
    </row>
    <row r="52" spans="1:10" ht="14.45" customHeight="1" x14ac:dyDescent="0.2">
      <c r="A52" s="730" t="s">
        <v>575</v>
      </c>
      <c r="B52" s="731" t="s">
        <v>575</v>
      </c>
      <c r="C52" s="732" t="s">
        <v>575</v>
      </c>
      <c r="D52" s="732" t="s">
        <v>575</v>
      </c>
      <c r="E52" s="732"/>
      <c r="F52" s="732" t="s">
        <v>575</v>
      </c>
      <c r="G52" s="732" t="s">
        <v>575</v>
      </c>
      <c r="H52" s="732" t="s">
        <v>575</v>
      </c>
      <c r="I52" s="733" t="s">
        <v>575</v>
      </c>
      <c r="J52" s="734" t="s">
        <v>591</v>
      </c>
    </row>
    <row r="53" spans="1:10" ht="14.45" customHeight="1" x14ac:dyDescent="0.2">
      <c r="A53" s="730" t="s">
        <v>598</v>
      </c>
      <c r="B53" s="731" t="s">
        <v>599</v>
      </c>
      <c r="C53" s="732" t="s">
        <v>575</v>
      </c>
      <c r="D53" s="732" t="s">
        <v>575</v>
      </c>
      <c r="E53" s="732"/>
      <c r="F53" s="732" t="s">
        <v>575</v>
      </c>
      <c r="G53" s="732" t="s">
        <v>575</v>
      </c>
      <c r="H53" s="732" t="s">
        <v>575</v>
      </c>
      <c r="I53" s="733" t="s">
        <v>575</v>
      </c>
      <c r="J53" s="734" t="s">
        <v>0</v>
      </c>
    </row>
    <row r="54" spans="1:10" ht="14.45" customHeight="1" x14ac:dyDescent="0.2">
      <c r="A54" s="730" t="s">
        <v>598</v>
      </c>
      <c r="B54" s="731" t="s">
        <v>2216</v>
      </c>
      <c r="C54" s="732">
        <v>6.8020399999999999</v>
      </c>
      <c r="D54" s="732">
        <v>2.35494</v>
      </c>
      <c r="E54" s="732"/>
      <c r="F54" s="732">
        <v>2.9436</v>
      </c>
      <c r="G54" s="732">
        <v>7</v>
      </c>
      <c r="H54" s="732">
        <v>-4.0564</v>
      </c>
      <c r="I54" s="733">
        <v>0.42051428571428573</v>
      </c>
      <c r="J54" s="734" t="s">
        <v>1</v>
      </c>
    </row>
    <row r="55" spans="1:10" ht="14.45" customHeight="1" x14ac:dyDescent="0.2">
      <c r="A55" s="730" t="s">
        <v>598</v>
      </c>
      <c r="B55" s="731" t="s">
        <v>2217</v>
      </c>
      <c r="C55" s="732">
        <v>0</v>
      </c>
      <c r="D55" s="732">
        <v>0</v>
      </c>
      <c r="E55" s="732"/>
      <c r="F55" s="732">
        <v>0.15640000000000001</v>
      </c>
      <c r="G55" s="732">
        <v>1</v>
      </c>
      <c r="H55" s="732">
        <v>-0.84360000000000002</v>
      </c>
      <c r="I55" s="733">
        <v>0.15640000000000001</v>
      </c>
      <c r="J55" s="734" t="s">
        <v>1</v>
      </c>
    </row>
    <row r="56" spans="1:10" ht="14.45" customHeight="1" x14ac:dyDescent="0.2">
      <c r="A56" s="730" t="s">
        <v>598</v>
      </c>
      <c r="B56" s="731" t="s">
        <v>2218</v>
      </c>
      <c r="C56" s="732">
        <v>237.87828999999994</v>
      </c>
      <c r="D56" s="732">
        <v>254.27446999999998</v>
      </c>
      <c r="E56" s="732"/>
      <c r="F56" s="732">
        <v>279.95626999999996</v>
      </c>
      <c r="G56" s="732">
        <v>258</v>
      </c>
      <c r="H56" s="732">
        <v>21.956269999999961</v>
      </c>
      <c r="I56" s="733">
        <v>1.0851018217054262</v>
      </c>
      <c r="J56" s="734" t="s">
        <v>1</v>
      </c>
    </row>
    <row r="57" spans="1:10" ht="14.45" customHeight="1" x14ac:dyDescent="0.2">
      <c r="A57" s="730" t="s">
        <v>598</v>
      </c>
      <c r="B57" s="731" t="s">
        <v>2219</v>
      </c>
      <c r="C57" s="732">
        <v>743.52934999999991</v>
      </c>
      <c r="D57" s="732">
        <v>811.06520999999998</v>
      </c>
      <c r="E57" s="732"/>
      <c r="F57" s="732">
        <v>947.5571299999998</v>
      </c>
      <c r="G57" s="732">
        <v>820</v>
      </c>
      <c r="H57" s="732">
        <v>127.5571299999998</v>
      </c>
      <c r="I57" s="733">
        <v>1.1555574756097557</v>
      </c>
      <c r="J57" s="734" t="s">
        <v>1</v>
      </c>
    </row>
    <row r="58" spans="1:10" ht="14.45" customHeight="1" x14ac:dyDescent="0.2">
      <c r="A58" s="730" t="s">
        <v>598</v>
      </c>
      <c r="B58" s="731" t="s">
        <v>2220</v>
      </c>
      <c r="C58" s="732">
        <v>40.116660000000003</v>
      </c>
      <c r="D58" s="732">
        <v>38.670190000000005</v>
      </c>
      <c r="E58" s="732"/>
      <c r="F58" s="732">
        <v>87.098810000000014</v>
      </c>
      <c r="G58" s="732">
        <v>37</v>
      </c>
      <c r="H58" s="732">
        <v>50.098810000000014</v>
      </c>
      <c r="I58" s="733">
        <v>2.3540218918918923</v>
      </c>
      <c r="J58" s="734" t="s">
        <v>1</v>
      </c>
    </row>
    <row r="59" spans="1:10" ht="14.45" customHeight="1" x14ac:dyDescent="0.2">
      <c r="A59" s="730" t="s">
        <v>598</v>
      </c>
      <c r="B59" s="731" t="s">
        <v>2222</v>
      </c>
      <c r="C59" s="732">
        <v>9.4312500000000004</v>
      </c>
      <c r="D59" s="732">
        <v>18.232610000000001</v>
      </c>
      <c r="E59" s="732"/>
      <c r="F59" s="732">
        <v>14.99685</v>
      </c>
      <c r="G59" s="732">
        <v>16</v>
      </c>
      <c r="H59" s="732">
        <v>-1.0031499999999998</v>
      </c>
      <c r="I59" s="733">
        <v>0.93730312500000001</v>
      </c>
      <c r="J59" s="734" t="s">
        <v>1</v>
      </c>
    </row>
    <row r="60" spans="1:10" ht="14.45" customHeight="1" x14ac:dyDescent="0.2">
      <c r="A60" s="730" t="s">
        <v>598</v>
      </c>
      <c r="B60" s="731" t="s">
        <v>2223</v>
      </c>
      <c r="C60" s="732">
        <v>107.20274999999999</v>
      </c>
      <c r="D60" s="732">
        <v>131.39512999999999</v>
      </c>
      <c r="E60" s="732"/>
      <c r="F60" s="732">
        <v>95.075199999999995</v>
      </c>
      <c r="G60" s="732">
        <v>108</v>
      </c>
      <c r="H60" s="732">
        <v>-12.924800000000005</v>
      </c>
      <c r="I60" s="733">
        <v>0.88032592592592585</v>
      </c>
      <c r="J60" s="734" t="s">
        <v>1</v>
      </c>
    </row>
    <row r="61" spans="1:10" ht="14.45" customHeight="1" x14ac:dyDescent="0.2">
      <c r="A61" s="730" t="s">
        <v>598</v>
      </c>
      <c r="B61" s="731" t="s">
        <v>2224</v>
      </c>
      <c r="C61" s="732">
        <v>96.197999999999993</v>
      </c>
      <c r="D61" s="732">
        <v>112.37034</v>
      </c>
      <c r="E61" s="732"/>
      <c r="F61" s="732">
        <v>105.80879</v>
      </c>
      <c r="G61" s="732">
        <v>100</v>
      </c>
      <c r="H61" s="732">
        <v>5.8087900000000019</v>
      </c>
      <c r="I61" s="733">
        <v>1.0580879000000001</v>
      </c>
      <c r="J61" s="734" t="s">
        <v>1</v>
      </c>
    </row>
    <row r="62" spans="1:10" ht="14.45" customHeight="1" x14ac:dyDescent="0.2">
      <c r="A62" s="730" t="s">
        <v>598</v>
      </c>
      <c r="B62" s="731" t="s">
        <v>2225</v>
      </c>
      <c r="C62" s="732">
        <v>195.03290000000001</v>
      </c>
      <c r="D62" s="732">
        <v>155.2029</v>
      </c>
      <c r="E62" s="732"/>
      <c r="F62" s="732">
        <v>167.48568999999998</v>
      </c>
      <c r="G62" s="732">
        <v>177</v>
      </c>
      <c r="H62" s="732">
        <v>-9.5143100000000231</v>
      </c>
      <c r="I62" s="733">
        <v>0.94624683615819194</v>
      </c>
      <c r="J62" s="734" t="s">
        <v>1</v>
      </c>
    </row>
    <row r="63" spans="1:10" ht="14.45" customHeight="1" x14ac:dyDescent="0.2">
      <c r="A63" s="730" t="s">
        <v>598</v>
      </c>
      <c r="B63" s="731" t="s">
        <v>2226</v>
      </c>
      <c r="C63" s="732">
        <v>242.53504000000001</v>
      </c>
      <c r="D63" s="732">
        <v>177.11534999999998</v>
      </c>
      <c r="E63" s="732"/>
      <c r="F63" s="732">
        <v>211.08814999999998</v>
      </c>
      <c r="G63" s="732">
        <v>185</v>
      </c>
      <c r="H63" s="732">
        <v>26.088149999999985</v>
      </c>
      <c r="I63" s="733">
        <v>1.141017027027027</v>
      </c>
      <c r="J63" s="734" t="s">
        <v>1</v>
      </c>
    </row>
    <row r="64" spans="1:10" ht="14.45" customHeight="1" x14ac:dyDescent="0.2">
      <c r="A64" s="730" t="s">
        <v>598</v>
      </c>
      <c r="B64" s="731" t="s">
        <v>2228</v>
      </c>
      <c r="C64" s="732">
        <v>0</v>
      </c>
      <c r="D64" s="732">
        <v>12.349</v>
      </c>
      <c r="E64" s="732"/>
      <c r="F64" s="732">
        <v>0</v>
      </c>
      <c r="G64" s="732">
        <v>0</v>
      </c>
      <c r="H64" s="732">
        <v>0</v>
      </c>
      <c r="I64" s="733" t="s">
        <v>575</v>
      </c>
      <c r="J64" s="734" t="s">
        <v>1</v>
      </c>
    </row>
    <row r="65" spans="1:10" ht="14.45" customHeight="1" x14ac:dyDescent="0.2">
      <c r="A65" s="730" t="s">
        <v>598</v>
      </c>
      <c r="B65" s="731" t="s">
        <v>600</v>
      </c>
      <c r="C65" s="732">
        <v>1678.7262799999999</v>
      </c>
      <c r="D65" s="732">
        <v>1713.0301399999998</v>
      </c>
      <c r="E65" s="732"/>
      <c r="F65" s="732">
        <v>1912.1668899999997</v>
      </c>
      <c r="G65" s="732">
        <v>1709</v>
      </c>
      <c r="H65" s="732">
        <v>203.16688999999974</v>
      </c>
      <c r="I65" s="733">
        <v>1.1188805675833819</v>
      </c>
      <c r="J65" s="734" t="s">
        <v>590</v>
      </c>
    </row>
    <row r="66" spans="1:10" ht="14.45" customHeight="1" x14ac:dyDescent="0.2">
      <c r="A66" s="730" t="s">
        <v>575</v>
      </c>
      <c r="B66" s="731" t="s">
        <v>575</v>
      </c>
      <c r="C66" s="732" t="s">
        <v>575</v>
      </c>
      <c r="D66" s="732" t="s">
        <v>575</v>
      </c>
      <c r="E66" s="732"/>
      <c r="F66" s="732" t="s">
        <v>575</v>
      </c>
      <c r="G66" s="732" t="s">
        <v>575</v>
      </c>
      <c r="H66" s="732" t="s">
        <v>575</v>
      </c>
      <c r="I66" s="733" t="s">
        <v>575</v>
      </c>
      <c r="J66" s="734" t="s">
        <v>591</v>
      </c>
    </row>
    <row r="67" spans="1:10" ht="14.45" customHeight="1" x14ac:dyDescent="0.2">
      <c r="A67" s="730" t="s">
        <v>601</v>
      </c>
      <c r="B67" s="731" t="s">
        <v>602</v>
      </c>
      <c r="C67" s="732" t="s">
        <v>575</v>
      </c>
      <c r="D67" s="732" t="s">
        <v>575</v>
      </c>
      <c r="E67" s="732"/>
      <c r="F67" s="732" t="s">
        <v>575</v>
      </c>
      <c r="G67" s="732" t="s">
        <v>575</v>
      </c>
      <c r="H67" s="732" t="s">
        <v>575</v>
      </c>
      <c r="I67" s="733" t="s">
        <v>575</v>
      </c>
      <c r="J67" s="734" t="s">
        <v>0</v>
      </c>
    </row>
    <row r="68" spans="1:10" ht="14.45" customHeight="1" x14ac:dyDescent="0.2">
      <c r="A68" s="730" t="s">
        <v>601</v>
      </c>
      <c r="B68" s="731" t="s">
        <v>2211</v>
      </c>
      <c r="C68" s="732">
        <v>-22.162509999999997</v>
      </c>
      <c r="D68" s="732">
        <v>0</v>
      </c>
      <c r="E68" s="732"/>
      <c r="F68" s="732">
        <v>0</v>
      </c>
      <c r="G68" s="732">
        <v>0</v>
      </c>
      <c r="H68" s="732">
        <v>0</v>
      </c>
      <c r="I68" s="733" t="s">
        <v>575</v>
      </c>
      <c r="J68" s="734" t="s">
        <v>1</v>
      </c>
    </row>
    <row r="69" spans="1:10" ht="14.45" customHeight="1" x14ac:dyDescent="0.2">
      <c r="A69" s="730" t="s">
        <v>601</v>
      </c>
      <c r="B69" s="731" t="s">
        <v>2212</v>
      </c>
      <c r="C69" s="732">
        <v>8853.1287300000095</v>
      </c>
      <c r="D69" s="732">
        <v>10777.132689999991</v>
      </c>
      <c r="E69" s="732"/>
      <c r="F69" s="732">
        <v>12054.557970000011</v>
      </c>
      <c r="G69" s="732">
        <v>12000</v>
      </c>
      <c r="H69" s="732">
        <v>54.557970000010755</v>
      </c>
      <c r="I69" s="733">
        <v>1.0045464975000009</v>
      </c>
      <c r="J69" s="734" t="s">
        <v>1</v>
      </c>
    </row>
    <row r="70" spans="1:10" ht="14.45" customHeight="1" x14ac:dyDescent="0.2">
      <c r="A70" s="730" t="s">
        <v>601</v>
      </c>
      <c r="B70" s="731" t="s">
        <v>2213</v>
      </c>
      <c r="C70" s="732">
        <v>5325.9696899999999</v>
      </c>
      <c r="D70" s="732">
        <v>5883.2393700000011</v>
      </c>
      <c r="E70" s="732"/>
      <c r="F70" s="732">
        <v>2999.6086800000003</v>
      </c>
      <c r="G70" s="732">
        <v>5333</v>
      </c>
      <c r="H70" s="732">
        <v>-2333.3913199999997</v>
      </c>
      <c r="I70" s="733">
        <v>0.56246178136133518</v>
      </c>
      <c r="J70" s="734" t="s">
        <v>1</v>
      </c>
    </row>
    <row r="71" spans="1:10" ht="14.45" customHeight="1" x14ac:dyDescent="0.2">
      <c r="A71" s="730" t="s">
        <v>601</v>
      </c>
      <c r="B71" s="731" t="s">
        <v>2214</v>
      </c>
      <c r="C71" s="732">
        <v>13143.549709999998</v>
      </c>
      <c r="D71" s="732">
        <v>18272.640880000003</v>
      </c>
      <c r="E71" s="732"/>
      <c r="F71" s="732">
        <v>12920.707950000004</v>
      </c>
      <c r="G71" s="732">
        <v>16667</v>
      </c>
      <c r="H71" s="732">
        <v>-3746.2920499999964</v>
      </c>
      <c r="I71" s="733">
        <v>0.77522697246055106</v>
      </c>
      <c r="J71" s="734" t="s">
        <v>1</v>
      </c>
    </row>
    <row r="72" spans="1:10" ht="14.45" customHeight="1" x14ac:dyDescent="0.2">
      <c r="A72" s="730" t="s">
        <v>601</v>
      </c>
      <c r="B72" s="731" t="s">
        <v>2215</v>
      </c>
      <c r="C72" s="732">
        <v>1245.7298399999997</v>
      </c>
      <c r="D72" s="732">
        <v>2791.9506400000005</v>
      </c>
      <c r="E72" s="732"/>
      <c r="F72" s="732">
        <v>1964.0369100000003</v>
      </c>
      <c r="G72" s="732">
        <v>2540</v>
      </c>
      <c r="H72" s="732">
        <v>-575.96308999999974</v>
      </c>
      <c r="I72" s="733">
        <v>0.77324287795275604</v>
      </c>
      <c r="J72" s="734" t="s">
        <v>1</v>
      </c>
    </row>
    <row r="73" spans="1:10" ht="14.45" customHeight="1" x14ac:dyDescent="0.2">
      <c r="A73" s="730" t="s">
        <v>601</v>
      </c>
      <c r="B73" s="731" t="s">
        <v>2218</v>
      </c>
      <c r="C73" s="732">
        <v>547.67695999999989</v>
      </c>
      <c r="D73" s="732">
        <v>785.31411000000003</v>
      </c>
      <c r="E73" s="732"/>
      <c r="F73" s="732">
        <v>786.51852999999971</v>
      </c>
      <c r="G73" s="732">
        <v>757</v>
      </c>
      <c r="H73" s="732">
        <v>29.518529999999714</v>
      </c>
      <c r="I73" s="733">
        <v>1.0389940951122849</v>
      </c>
      <c r="J73" s="734" t="s">
        <v>1</v>
      </c>
    </row>
    <row r="74" spans="1:10" ht="14.45" customHeight="1" x14ac:dyDescent="0.2">
      <c r="A74" s="730" t="s">
        <v>601</v>
      </c>
      <c r="B74" s="731" t="s">
        <v>2219</v>
      </c>
      <c r="C74" s="732">
        <v>1357.2796099999991</v>
      </c>
      <c r="D74" s="732">
        <v>2165.95109</v>
      </c>
      <c r="E74" s="732"/>
      <c r="F74" s="732">
        <v>2711.2284399999985</v>
      </c>
      <c r="G74" s="732">
        <v>2174</v>
      </c>
      <c r="H74" s="732">
        <v>537.2284399999985</v>
      </c>
      <c r="I74" s="733">
        <v>1.2471151977920876</v>
      </c>
      <c r="J74" s="734" t="s">
        <v>1</v>
      </c>
    </row>
    <row r="75" spans="1:10" ht="14.45" customHeight="1" x14ac:dyDescent="0.2">
      <c r="A75" s="730" t="s">
        <v>601</v>
      </c>
      <c r="B75" s="731" t="s">
        <v>2221</v>
      </c>
      <c r="C75" s="732">
        <v>505.43036000000006</v>
      </c>
      <c r="D75" s="732">
        <v>510.46617000000009</v>
      </c>
      <c r="E75" s="732"/>
      <c r="F75" s="732">
        <v>531.32934000000012</v>
      </c>
      <c r="G75" s="732">
        <v>513</v>
      </c>
      <c r="H75" s="732">
        <v>18.329340000000116</v>
      </c>
      <c r="I75" s="733">
        <v>1.0357297076023395</v>
      </c>
      <c r="J75" s="734" t="s">
        <v>1</v>
      </c>
    </row>
    <row r="76" spans="1:10" ht="14.45" customHeight="1" x14ac:dyDescent="0.2">
      <c r="A76" s="730" t="s">
        <v>601</v>
      </c>
      <c r="B76" s="731" t="s">
        <v>2222</v>
      </c>
      <c r="C76" s="732">
        <v>45.964179999999992</v>
      </c>
      <c r="D76" s="732">
        <v>63.783830000000002</v>
      </c>
      <c r="E76" s="732"/>
      <c r="F76" s="732">
        <v>34.258000000000003</v>
      </c>
      <c r="G76" s="732">
        <v>57</v>
      </c>
      <c r="H76" s="732">
        <v>-22.741999999999997</v>
      </c>
      <c r="I76" s="733">
        <v>0.60101754385964912</v>
      </c>
      <c r="J76" s="734" t="s">
        <v>1</v>
      </c>
    </row>
    <row r="77" spans="1:10" ht="14.45" customHeight="1" x14ac:dyDescent="0.2">
      <c r="A77" s="730" t="s">
        <v>601</v>
      </c>
      <c r="B77" s="731" t="s">
        <v>2223</v>
      </c>
      <c r="C77" s="732">
        <v>109.00641000000002</v>
      </c>
      <c r="D77" s="732">
        <v>174.97934999999998</v>
      </c>
      <c r="E77" s="732"/>
      <c r="F77" s="732">
        <v>117.56085000000002</v>
      </c>
      <c r="G77" s="732">
        <v>188</v>
      </c>
      <c r="H77" s="732">
        <v>-70.439149999999984</v>
      </c>
      <c r="I77" s="733">
        <v>0.62532367021276603</v>
      </c>
      <c r="J77" s="734" t="s">
        <v>1</v>
      </c>
    </row>
    <row r="78" spans="1:10" ht="14.45" customHeight="1" x14ac:dyDescent="0.2">
      <c r="A78" s="730" t="s">
        <v>601</v>
      </c>
      <c r="B78" s="731" t="s">
        <v>2225</v>
      </c>
      <c r="C78" s="732">
        <v>1218.2659899999996</v>
      </c>
      <c r="D78" s="732">
        <v>259.53658999999999</v>
      </c>
      <c r="E78" s="732"/>
      <c r="F78" s="732">
        <v>343.98113999999998</v>
      </c>
      <c r="G78" s="732">
        <v>323</v>
      </c>
      <c r="H78" s="732">
        <v>20.981139999999982</v>
      </c>
      <c r="I78" s="733">
        <v>1.0649570897832816</v>
      </c>
      <c r="J78" s="734" t="s">
        <v>1</v>
      </c>
    </row>
    <row r="79" spans="1:10" ht="14.45" customHeight="1" x14ac:dyDescent="0.2">
      <c r="A79" s="730" t="s">
        <v>601</v>
      </c>
      <c r="B79" s="731" t="s">
        <v>2226</v>
      </c>
      <c r="C79" s="732">
        <v>0.67759999999999998</v>
      </c>
      <c r="D79" s="732">
        <v>0.67759999999999998</v>
      </c>
      <c r="E79" s="732"/>
      <c r="F79" s="732">
        <v>1.3552</v>
      </c>
      <c r="G79" s="732">
        <v>1</v>
      </c>
      <c r="H79" s="732">
        <v>0.35519999999999996</v>
      </c>
      <c r="I79" s="733">
        <v>1.3552</v>
      </c>
      <c r="J79" s="734" t="s">
        <v>1</v>
      </c>
    </row>
    <row r="80" spans="1:10" ht="14.45" customHeight="1" x14ac:dyDescent="0.2">
      <c r="A80" s="730" t="s">
        <v>601</v>
      </c>
      <c r="B80" s="731" t="s">
        <v>2227</v>
      </c>
      <c r="C80" s="732">
        <v>7.2550400000000002</v>
      </c>
      <c r="D80" s="732">
        <v>0</v>
      </c>
      <c r="E80" s="732"/>
      <c r="F80" s="732">
        <v>233.38182</v>
      </c>
      <c r="G80" s="732">
        <v>0</v>
      </c>
      <c r="H80" s="732">
        <v>233.38182</v>
      </c>
      <c r="I80" s="733" t="s">
        <v>575</v>
      </c>
      <c r="J80" s="734" t="s">
        <v>1</v>
      </c>
    </row>
    <row r="81" spans="1:10" ht="14.45" customHeight="1" x14ac:dyDescent="0.2">
      <c r="A81" s="730" t="s">
        <v>601</v>
      </c>
      <c r="B81" s="731" t="s">
        <v>603</v>
      </c>
      <c r="C81" s="732">
        <v>32337.771610000003</v>
      </c>
      <c r="D81" s="732">
        <v>41685.672320000012</v>
      </c>
      <c r="E81" s="732"/>
      <c r="F81" s="732">
        <v>34698.524830000017</v>
      </c>
      <c r="G81" s="732">
        <v>40554</v>
      </c>
      <c r="H81" s="732">
        <v>-5855.4751699999833</v>
      </c>
      <c r="I81" s="733">
        <v>0.85561288232973365</v>
      </c>
      <c r="J81" s="734" t="s">
        <v>590</v>
      </c>
    </row>
    <row r="82" spans="1:10" ht="14.45" customHeight="1" x14ac:dyDescent="0.2">
      <c r="A82" s="730" t="s">
        <v>575</v>
      </c>
      <c r="B82" s="731" t="s">
        <v>575</v>
      </c>
      <c r="C82" s="732" t="s">
        <v>575</v>
      </c>
      <c r="D82" s="732" t="s">
        <v>575</v>
      </c>
      <c r="E82" s="732"/>
      <c r="F82" s="732" t="s">
        <v>575</v>
      </c>
      <c r="G82" s="732" t="s">
        <v>575</v>
      </c>
      <c r="H82" s="732" t="s">
        <v>575</v>
      </c>
      <c r="I82" s="733" t="s">
        <v>575</v>
      </c>
      <c r="J82" s="734" t="s">
        <v>591</v>
      </c>
    </row>
    <row r="83" spans="1:10" ht="14.45" customHeight="1" x14ac:dyDescent="0.2">
      <c r="A83" s="730" t="s">
        <v>573</v>
      </c>
      <c r="B83" s="731" t="s">
        <v>585</v>
      </c>
      <c r="C83" s="732">
        <v>34168.309740000012</v>
      </c>
      <c r="D83" s="732">
        <v>43564.840960000001</v>
      </c>
      <c r="E83" s="732"/>
      <c r="F83" s="732">
        <v>36845.472570000013</v>
      </c>
      <c r="G83" s="732">
        <v>42533</v>
      </c>
      <c r="H83" s="732">
        <v>-5687.5274299999874</v>
      </c>
      <c r="I83" s="733">
        <v>0.86627965509134108</v>
      </c>
      <c r="J83" s="734" t="s">
        <v>586</v>
      </c>
    </row>
  </sheetData>
  <mergeCells count="3">
    <mergeCell ref="A1:I1"/>
    <mergeCell ref="F3:I3"/>
    <mergeCell ref="C4:D4"/>
  </mergeCells>
  <conditionalFormatting sqref="F25 F8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3">
    <cfRule type="expression" dxfId="32" priority="6">
      <formula>$H26&gt;0</formula>
    </cfRule>
  </conditionalFormatting>
  <conditionalFormatting sqref="A26:A83">
    <cfRule type="expression" dxfId="31" priority="5">
      <formula>AND($J26&lt;&gt;"mezeraKL",$J26&lt;&gt;"")</formula>
    </cfRule>
  </conditionalFormatting>
  <conditionalFormatting sqref="I26:I83">
    <cfRule type="expression" dxfId="30" priority="7">
      <formula>$I26&gt;1</formula>
    </cfRule>
  </conditionalFormatting>
  <conditionalFormatting sqref="B26:B83">
    <cfRule type="expression" dxfId="29" priority="4">
      <formula>OR($J26="NS",$J26="SumaNS",$J26="Účet")</formula>
    </cfRule>
  </conditionalFormatting>
  <conditionalFormatting sqref="A26:D83 F26:I83">
    <cfRule type="expression" dxfId="28" priority="8">
      <formula>AND($J26&lt;&gt;"",$J26&lt;&gt;"mezeraKL")</formula>
    </cfRule>
  </conditionalFormatting>
  <conditionalFormatting sqref="B26:D83 F26:I8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3 F26:I83">
    <cfRule type="expression" dxfId="26" priority="2">
      <formula>OR($J26="SumaNS",$J26="NS")</formula>
    </cfRule>
  </conditionalFormatting>
  <hyperlinks>
    <hyperlink ref="A2" location="Obsah!A1" display="Zpět na Obsah  KL 01  1.-4.měsíc" xr:uid="{68566B4D-6D01-4446-BB4D-28A734DC436A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3798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61.683900231489808</v>
      </c>
      <c r="J3" s="203">
        <f>SUBTOTAL(9,J5:J1048576)</f>
        <v>596237</v>
      </c>
      <c r="K3" s="204">
        <f>SUBTOTAL(9,K5:K1048576)</f>
        <v>36778223.62232279</v>
      </c>
    </row>
    <row r="4" spans="1:11" s="330" customFormat="1" ht="14.45" customHeight="1" thickBot="1" x14ac:dyDescent="0.2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89</v>
      </c>
      <c r="H4" s="738" t="s">
        <v>11</v>
      </c>
      <c r="I4" s="739" t="s">
        <v>183</v>
      </c>
      <c r="J4" s="739" t="s">
        <v>13</v>
      </c>
      <c r="K4" s="740" t="s">
        <v>198</v>
      </c>
    </row>
    <row r="5" spans="1:11" ht="14.45" customHeight="1" x14ac:dyDescent="0.2">
      <c r="A5" s="825" t="s">
        <v>573</v>
      </c>
      <c r="B5" s="826" t="s">
        <v>574</v>
      </c>
      <c r="C5" s="829" t="s">
        <v>587</v>
      </c>
      <c r="D5" s="850" t="s">
        <v>588</v>
      </c>
      <c r="E5" s="829" t="s">
        <v>2229</v>
      </c>
      <c r="F5" s="850" t="s">
        <v>2230</v>
      </c>
      <c r="G5" s="829" t="s">
        <v>2231</v>
      </c>
      <c r="H5" s="829" t="s">
        <v>2232</v>
      </c>
      <c r="I5" s="225">
        <v>6.25</v>
      </c>
      <c r="J5" s="225">
        <v>100</v>
      </c>
      <c r="K5" s="851">
        <v>625</v>
      </c>
    </row>
    <row r="6" spans="1:11" ht="14.45" customHeight="1" x14ac:dyDescent="0.2">
      <c r="A6" s="832" t="s">
        <v>573</v>
      </c>
      <c r="B6" s="833" t="s">
        <v>574</v>
      </c>
      <c r="C6" s="836" t="s">
        <v>587</v>
      </c>
      <c r="D6" s="852" t="s">
        <v>588</v>
      </c>
      <c r="E6" s="836" t="s">
        <v>2229</v>
      </c>
      <c r="F6" s="852" t="s">
        <v>2230</v>
      </c>
      <c r="G6" s="836" t="s">
        <v>2233</v>
      </c>
      <c r="H6" s="836" t="s">
        <v>2234</v>
      </c>
      <c r="I6" s="853">
        <v>1.2899999618530273</v>
      </c>
      <c r="J6" s="853">
        <v>900</v>
      </c>
      <c r="K6" s="854">
        <v>1161</v>
      </c>
    </row>
    <row r="7" spans="1:11" ht="14.45" customHeight="1" x14ac:dyDescent="0.2">
      <c r="A7" s="832" t="s">
        <v>573</v>
      </c>
      <c r="B7" s="833" t="s">
        <v>574</v>
      </c>
      <c r="C7" s="836" t="s">
        <v>587</v>
      </c>
      <c r="D7" s="852" t="s">
        <v>588</v>
      </c>
      <c r="E7" s="836" t="s">
        <v>2229</v>
      </c>
      <c r="F7" s="852" t="s">
        <v>2230</v>
      </c>
      <c r="G7" s="836" t="s">
        <v>2233</v>
      </c>
      <c r="H7" s="836" t="s">
        <v>2235</v>
      </c>
      <c r="I7" s="853">
        <v>1.2885713917868478</v>
      </c>
      <c r="J7" s="853">
        <v>2500</v>
      </c>
      <c r="K7" s="854">
        <v>3222</v>
      </c>
    </row>
    <row r="8" spans="1:11" ht="14.45" customHeight="1" x14ac:dyDescent="0.2">
      <c r="A8" s="832" t="s">
        <v>573</v>
      </c>
      <c r="B8" s="833" t="s">
        <v>574</v>
      </c>
      <c r="C8" s="836" t="s">
        <v>587</v>
      </c>
      <c r="D8" s="852" t="s">
        <v>588</v>
      </c>
      <c r="E8" s="836" t="s">
        <v>2229</v>
      </c>
      <c r="F8" s="852" t="s">
        <v>2230</v>
      </c>
      <c r="G8" s="836" t="s">
        <v>2236</v>
      </c>
      <c r="H8" s="836" t="s">
        <v>2237</v>
      </c>
      <c r="I8" s="853">
        <v>0.43999999761581421</v>
      </c>
      <c r="J8" s="853">
        <v>200</v>
      </c>
      <c r="K8" s="854">
        <v>88</v>
      </c>
    </row>
    <row r="9" spans="1:11" ht="14.45" customHeight="1" x14ac:dyDescent="0.2">
      <c r="A9" s="832" t="s">
        <v>573</v>
      </c>
      <c r="B9" s="833" t="s">
        <v>574</v>
      </c>
      <c r="C9" s="836" t="s">
        <v>587</v>
      </c>
      <c r="D9" s="852" t="s">
        <v>588</v>
      </c>
      <c r="E9" s="836" t="s">
        <v>2229</v>
      </c>
      <c r="F9" s="852" t="s">
        <v>2230</v>
      </c>
      <c r="G9" s="836" t="s">
        <v>2238</v>
      </c>
      <c r="H9" s="836" t="s">
        <v>2239</v>
      </c>
      <c r="I9" s="853">
        <v>111.55000305175781</v>
      </c>
      <c r="J9" s="853">
        <v>1</v>
      </c>
      <c r="K9" s="854">
        <v>111.55000305175781</v>
      </c>
    </row>
    <row r="10" spans="1:11" ht="14.45" customHeight="1" x14ac:dyDescent="0.2">
      <c r="A10" s="832" t="s">
        <v>573</v>
      </c>
      <c r="B10" s="833" t="s">
        <v>574</v>
      </c>
      <c r="C10" s="836" t="s">
        <v>587</v>
      </c>
      <c r="D10" s="852" t="s">
        <v>588</v>
      </c>
      <c r="E10" s="836" t="s">
        <v>2229</v>
      </c>
      <c r="F10" s="852" t="s">
        <v>2230</v>
      </c>
      <c r="G10" s="836" t="s">
        <v>2238</v>
      </c>
      <c r="H10" s="836" t="s">
        <v>2240</v>
      </c>
      <c r="I10" s="853">
        <v>111.55000305175781</v>
      </c>
      <c r="J10" s="853">
        <v>3</v>
      </c>
      <c r="K10" s="854">
        <v>334.65000915527344</v>
      </c>
    </row>
    <row r="11" spans="1:11" ht="14.45" customHeight="1" x14ac:dyDescent="0.2">
      <c r="A11" s="832" t="s">
        <v>573</v>
      </c>
      <c r="B11" s="833" t="s">
        <v>574</v>
      </c>
      <c r="C11" s="836" t="s">
        <v>587</v>
      </c>
      <c r="D11" s="852" t="s">
        <v>588</v>
      </c>
      <c r="E11" s="836" t="s">
        <v>2229</v>
      </c>
      <c r="F11" s="852" t="s">
        <v>2230</v>
      </c>
      <c r="G11" s="836" t="s">
        <v>2241</v>
      </c>
      <c r="H11" s="836" t="s">
        <v>2242</v>
      </c>
      <c r="I11" s="853">
        <v>22.149999618530273</v>
      </c>
      <c r="J11" s="853">
        <v>5</v>
      </c>
      <c r="K11" s="854">
        <v>110.75</v>
      </c>
    </row>
    <row r="12" spans="1:11" ht="14.45" customHeight="1" x14ac:dyDescent="0.2">
      <c r="A12" s="832" t="s">
        <v>573</v>
      </c>
      <c r="B12" s="833" t="s">
        <v>574</v>
      </c>
      <c r="C12" s="836" t="s">
        <v>587</v>
      </c>
      <c r="D12" s="852" t="s">
        <v>588</v>
      </c>
      <c r="E12" s="836" t="s">
        <v>2229</v>
      </c>
      <c r="F12" s="852" t="s">
        <v>2230</v>
      </c>
      <c r="G12" s="836" t="s">
        <v>2243</v>
      </c>
      <c r="H12" s="836" t="s">
        <v>2244</v>
      </c>
      <c r="I12" s="853">
        <v>13.039999961853027</v>
      </c>
      <c r="J12" s="853">
        <v>40</v>
      </c>
      <c r="K12" s="854">
        <v>521.6400146484375</v>
      </c>
    </row>
    <row r="13" spans="1:11" ht="14.45" customHeight="1" x14ac:dyDescent="0.2">
      <c r="A13" s="832" t="s">
        <v>573</v>
      </c>
      <c r="B13" s="833" t="s">
        <v>574</v>
      </c>
      <c r="C13" s="836" t="s">
        <v>587</v>
      </c>
      <c r="D13" s="852" t="s">
        <v>588</v>
      </c>
      <c r="E13" s="836" t="s">
        <v>2229</v>
      </c>
      <c r="F13" s="852" t="s">
        <v>2230</v>
      </c>
      <c r="G13" s="836" t="s">
        <v>2245</v>
      </c>
      <c r="H13" s="836" t="s">
        <v>2246</v>
      </c>
      <c r="I13" s="853">
        <v>1.3799999952316284</v>
      </c>
      <c r="J13" s="853">
        <v>150</v>
      </c>
      <c r="K13" s="854">
        <v>207</v>
      </c>
    </row>
    <row r="14" spans="1:11" ht="14.45" customHeight="1" x14ac:dyDescent="0.2">
      <c r="A14" s="832" t="s">
        <v>573</v>
      </c>
      <c r="B14" s="833" t="s">
        <v>574</v>
      </c>
      <c r="C14" s="836" t="s">
        <v>587</v>
      </c>
      <c r="D14" s="852" t="s">
        <v>588</v>
      </c>
      <c r="E14" s="836" t="s">
        <v>2229</v>
      </c>
      <c r="F14" s="852" t="s">
        <v>2230</v>
      </c>
      <c r="G14" s="836" t="s">
        <v>2247</v>
      </c>
      <c r="H14" s="836" t="s">
        <v>2248</v>
      </c>
      <c r="I14" s="853">
        <v>1.5199999809265137</v>
      </c>
      <c r="J14" s="853">
        <v>50</v>
      </c>
      <c r="K14" s="854">
        <v>76</v>
      </c>
    </row>
    <row r="15" spans="1:11" ht="14.45" customHeight="1" x14ac:dyDescent="0.2">
      <c r="A15" s="832" t="s">
        <v>573</v>
      </c>
      <c r="B15" s="833" t="s">
        <v>574</v>
      </c>
      <c r="C15" s="836" t="s">
        <v>587</v>
      </c>
      <c r="D15" s="852" t="s">
        <v>588</v>
      </c>
      <c r="E15" s="836" t="s">
        <v>2229</v>
      </c>
      <c r="F15" s="852" t="s">
        <v>2230</v>
      </c>
      <c r="G15" s="836" t="s">
        <v>2249</v>
      </c>
      <c r="H15" s="836" t="s">
        <v>2250</v>
      </c>
      <c r="I15" s="853">
        <v>2.059999942779541</v>
      </c>
      <c r="J15" s="853">
        <v>200</v>
      </c>
      <c r="K15" s="854">
        <v>412</v>
      </c>
    </row>
    <row r="16" spans="1:11" ht="14.45" customHeight="1" x14ac:dyDescent="0.2">
      <c r="A16" s="832" t="s">
        <v>573</v>
      </c>
      <c r="B16" s="833" t="s">
        <v>574</v>
      </c>
      <c r="C16" s="836" t="s">
        <v>587</v>
      </c>
      <c r="D16" s="852" t="s">
        <v>588</v>
      </c>
      <c r="E16" s="836" t="s">
        <v>2229</v>
      </c>
      <c r="F16" s="852" t="s">
        <v>2230</v>
      </c>
      <c r="G16" s="836" t="s">
        <v>2251</v>
      </c>
      <c r="H16" s="836" t="s">
        <v>2252</v>
      </c>
      <c r="I16" s="853">
        <v>3.369999885559082</v>
      </c>
      <c r="J16" s="853">
        <v>200</v>
      </c>
      <c r="K16" s="854">
        <v>674</v>
      </c>
    </row>
    <row r="17" spans="1:11" ht="14.45" customHeight="1" x14ac:dyDescent="0.2">
      <c r="A17" s="832" t="s">
        <v>573</v>
      </c>
      <c r="B17" s="833" t="s">
        <v>574</v>
      </c>
      <c r="C17" s="836" t="s">
        <v>587</v>
      </c>
      <c r="D17" s="852" t="s">
        <v>588</v>
      </c>
      <c r="E17" s="836" t="s">
        <v>2229</v>
      </c>
      <c r="F17" s="852" t="s">
        <v>2230</v>
      </c>
      <c r="G17" s="836" t="s">
        <v>2253</v>
      </c>
      <c r="H17" s="836" t="s">
        <v>2254</v>
      </c>
      <c r="I17" s="853">
        <v>8.125</v>
      </c>
      <c r="J17" s="853">
        <v>48</v>
      </c>
      <c r="K17" s="854">
        <v>390</v>
      </c>
    </row>
    <row r="18" spans="1:11" ht="14.45" customHeight="1" x14ac:dyDescent="0.2">
      <c r="A18" s="832" t="s">
        <v>573</v>
      </c>
      <c r="B18" s="833" t="s">
        <v>574</v>
      </c>
      <c r="C18" s="836" t="s">
        <v>587</v>
      </c>
      <c r="D18" s="852" t="s">
        <v>588</v>
      </c>
      <c r="E18" s="836" t="s">
        <v>2229</v>
      </c>
      <c r="F18" s="852" t="s">
        <v>2230</v>
      </c>
      <c r="G18" s="836" t="s">
        <v>2255</v>
      </c>
      <c r="H18" s="836" t="s">
        <v>2256</v>
      </c>
      <c r="I18" s="853">
        <v>8.3949999809265137</v>
      </c>
      <c r="J18" s="853">
        <v>24</v>
      </c>
      <c r="K18" s="854">
        <v>201.48000335693359</v>
      </c>
    </row>
    <row r="19" spans="1:11" ht="14.45" customHeight="1" x14ac:dyDescent="0.2">
      <c r="A19" s="832" t="s">
        <v>573</v>
      </c>
      <c r="B19" s="833" t="s">
        <v>574</v>
      </c>
      <c r="C19" s="836" t="s">
        <v>587</v>
      </c>
      <c r="D19" s="852" t="s">
        <v>588</v>
      </c>
      <c r="E19" s="836" t="s">
        <v>2229</v>
      </c>
      <c r="F19" s="852" t="s">
        <v>2230</v>
      </c>
      <c r="G19" s="836" t="s">
        <v>2257</v>
      </c>
      <c r="H19" s="836" t="s">
        <v>2258</v>
      </c>
      <c r="I19" s="853">
        <v>18.959999084472656</v>
      </c>
      <c r="J19" s="853">
        <v>12</v>
      </c>
      <c r="K19" s="854">
        <v>227.53999328613281</v>
      </c>
    </row>
    <row r="20" spans="1:11" ht="14.45" customHeight="1" x14ac:dyDescent="0.2">
      <c r="A20" s="832" t="s">
        <v>573</v>
      </c>
      <c r="B20" s="833" t="s">
        <v>574</v>
      </c>
      <c r="C20" s="836" t="s">
        <v>587</v>
      </c>
      <c r="D20" s="852" t="s">
        <v>588</v>
      </c>
      <c r="E20" s="836" t="s">
        <v>2229</v>
      </c>
      <c r="F20" s="852" t="s">
        <v>2230</v>
      </c>
      <c r="G20" s="836" t="s">
        <v>2245</v>
      </c>
      <c r="H20" s="836" t="s">
        <v>2259</v>
      </c>
      <c r="I20" s="853">
        <v>1.3799999952316284</v>
      </c>
      <c r="J20" s="853">
        <v>450</v>
      </c>
      <c r="K20" s="854">
        <v>621</v>
      </c>
    </row>
    <row r="21" spans="1:11" ht="14.45" customHeight="1" x14ac:dyDescent="0.2">
      <c r="A21" s="832" t="s">
        <v>573</v>
      </c>
      <c r="B21" s="833" t="s">
        <v>574</v>
      </c>
      <c r="C21" s="836" t="s">
        <v>587</v>
      </c>
      <c r="D21" s="852" t="s">
        <v>588</v>
      </c>
      <c r="E21" s="836" t="s">
        <v>2229</v>
      </c>
      <c r="F21" s="852" t="s">
        <v>2230</v>
      </c>
      <c r="G21" s="836" t="s">
        <v>2247</v>
      </c>
      <c r="H21" s="836" t="s">
        <v>2260</v>
      </c>
      <c r="I21" s="853">
        <v>1.5159999847412109</v>
      </c>
      <c r="J21" s="853">
        <v>400</v>
      </c>
      <c r="K21" s="854">
        <v>606.5</v>
      </c>
    </row>
    <row r="22" spans="1:11" ht="14.45" customHeight="1" x14ac:dyDescent="0.2">
      <c r="A22" s="832" t="s">
        <v>573</v>
      </c>
      <c r="B22" s="833" t="s">
        <v>574</v>
      </c>
      <c r="C22" s="836" t="s">
        <v>587</v>
      </c>
      <c r="D22" s="852" t="s">
        <v>588</v>
      </c>
      <c r="E22" s="836" t="s">
        <v>2229</v>
      </c>
      <c r="F22" s="852" t="s">
        <v>2230</v>
      </c>
      <c r="G22" s="836" t="s">
        <v>2249</v>
      </c>
      <c r="H22" s="836" t="s">
        <v>2261</v>
      </c>
      <c r="I22" s="853">
        <v>2.0649999380111694</v>
      </c>
      <c r="J22" s="853">
        <v>650</v>
      </c>
      <c r="K22" s="854">
        <v>1342</v>
      </c>
    </row>
    <row r="23" spans="1:11" ht="14.45" customHeight="1" x14ac:dyDescent="0.2">
      <c r="A23" s="832" t="s">
        <v>573</v>
      </c>
      <c r="B23" s="833" t="s">
        <v>574</v>
      </c>
      <c r="C23" s="836" t="s">
        <v>587</v>
      </c>
      <c r="D23" s="852" t="s">
        <v>588</v>
      </c>
      <c r="E23" s="836" t="s">
        <v>2229</v>
      </c>
      <c r="F23" s="852" t="s">
        <v>2230</v>
      </c>
      <c r="G23" s="836" t="s">
        <v>2251</v>
      </c>
      <c r="H23" s="836" t="s">
        <v>2262</v>
      </c>
      <c r="I23" s="853">
        <v>3.3616665601730347</v>
      </c>
      <c r="J23" s="853">
        <v>600</v>
      </c>
      <c r="K23" s="854">
        <v>2017</v>
      </c>
    </row>
    <row r="24" spans="1:11" ht="14.45" customHeight="1" x14ac:dyDescent="0.2">
      <c r="A24" s="832" t="s">
        <v>573</v>
      </c>
      <c r="B24" s="833" t="s">
        <v>574</v>
      </c>
      <c r="C24" s="836" t="s">
        <v>587</v>
      </c>
      <c r="D24" s="852" t="s">
        <v>588</v>
      </c>
      <c r="E24" s="836" t="s">
        <v>2229</v>
      </c>
      <c r="F24" s="852" t="s">
        <v>2230</v>
      </c>
      <c r="G24" s="836" t="s">
        <v>2253</v>
      </c>
      <c r="H24" s="836" t="s">
        <v>2263</v>
      </c>
      <c r="I24" s="853">
        <v>8.119999885559082</v>
      </c>
      <c r="J24" s="853">
        <v>44</v>
      </c>
      <c r="K24" s="854">
        <v>357.27999877929688</v>
      </c>
    </row>
    <row r="25" spans="1:11" ht="14.45" customHeight="1" x14ac:dyDescent="0.2">
      <c r="A25" s="832" t="s">
        <v>573</v>
      </c>
      <c r="B25" s="833" t="s">
        <v>574</v>
      </c>
      <c r="C25" s="836" t="s">
        <v>587</v>
      </c>
      <c r="D25" s="852" t="s">
        <v>588</v>
      </c>
      <c r="E25" s="836" t="s">
        <v>2229</v>
      </c>
      <c r="F25" s="852" t="s">
        <v>2230</v>
      </c>
      <c r="G25" s="836" t="s">
        <v>2255</v>
      </c>
      <c r="H25" s="836" t="s">
        <v>2264</v>
      </c>
      <c r="I25" s="853">
        <v>8.3940002441406243</v>
      </c>
      <c r="J25" s="853">
        <v>96</v>
      </c>
      <c r="K25" s="854">
        <v>805.68000030517578</v>
      </c>
    </row>
    <row r="26" spans="1:11" ht="14.45" customHeight="1" x14ac:dyDescent="0.2">
      <c r="A26" s="832" t="s">
        <v>573</v>
      </c>
      <c r="B26" s="833" t="s">
        <v>574</v>
      </c>
      <c r="C26" s="836" t="s">
        <v>587</v>
      </c>
      <c r="D26" s="852" t="s">
        <v>588</v>
      </c>
      <c r="E26" s="836" t="s">
        <v>2229</v>
      </c>
      <c r="F26" s="852" t="s">
        <v>2230</v>
      </c>
      <c r="G26" s="836" t="s">
        <v>2265</v>
      </c>
      <c r="H26" s="836" t="s">
        <v>2266</v>
      </c>
      <c r="I26" s="853">
        <v>10.520000457763672</v>
      </c>
      <c r="J26" s="853">
        <v>100</v>
      </c>
      <c r="K26" s="854">
        <v>1052</v>
      </c>
    </row>
    <row r="27" spans="1:11" ht="14.45" customHeight="1" x14ac:dyDescent="0.2">
      <c r="A27" s="832" t="s">
        <v>573</v>
      </c>
      <c r="B27" s="833" t="s">
        <v>574</v>
      </c>
      <c r="C27" s="836" t="s">
        <v>587</v>
      </c>
      <c r="D27" s="852" t="s">
        <v>588</v>
      </c>
      <c r="E27" s="836" t="s">
        <v>2229</v>
      </c>
      <c r="F27" s="852" t="s">
        <v>2230</v>
      </c>
      <c r="G27" s="836" t="s">
        <v>2265</v>
      </c>
      <c r="H27" s="836" t="s">
        <v>2267</v>
      </c>
      <c r="I27" s="853">
        <v>10.520000457763672</v>
      </c>
      <c r="J27" s="853">
        <v>180</v>
      </c>
      <c r="K27" s="854">
        <v>1893.6000061035156</v>
      </c>
    </row>
    <row r="28" spans="1:11" ht="14.45" customHeight="1" x14ac:dyDescent="0.2">
      <c r="A28" s="832" t="s">
        <v>573</v>
      </c>
      <c r="B28" s="833" t="s">
        <v>574</v>
      </c>
      <c r="C28" s="836" t="s">
        <v>587</v>
      </c>
      <c r="D28" s="852" t="s">
        <v>588</v>
      </c>
      <c r="E28" s="836" t="s">
        <v>2229</v>
      </c>
      <c r="F28" s="852" t="s">
        <v>2230</v>
      </c>
      <c r="G28" s="836" t="s">
        <v>2268</v>
      </c>
      <c r="H28" s="836" t="s">
        <v>2269</v>
      </c>
      <c r="I28" s="853">
        <v>96.19000244140625</v>
      </c>
      <c r="J28" s="853">
        <v>2</v>
      </c>
      <c r="K28" s="854">
        <v>192.3800048828125</v>
      </c>
    </row>
    <row r="29" spans="1:11" ht="14.45" customHeight="1" x14ac:dyDescent="0.2">
      <c r="A29" s="832" t="s">
        <v>573</v>
      </c>
      <c r="B29" s="833" t="s">
        <v>574</v>
      </c>
      <c r="C29" s="836" t="s">
        <v>587</v>
      </c>
      <c r="D29" s="852" t="s">
        <v>588</v>
      </c>
      <c r="E29" s="836" t="s">
        <v>2229</v>
      </c>
      <c r="F29" s="852" t="s">
        <v>2230</v>
      </c>
      <c r="G29" s="836" t="s">
        <v>2268</v>
      </c>
      <c r="H29" s="836" t="s">
        <v>2270</v>
      </c>
      <c r="I29" s="853">
        <v>96.210001627604171</v>
      </c>
      <c r="J29" s="853">
        <v>5</v>
      </c>
      <c r="K29" s="854">
        <v>481.010009765625</v>
      </c>
    </row>
    <row r="30" spans="1:11" ht="14.45" customHeight="1" x14ac:dyDescent="0.2">
      <c r="A30" s="832" t="s">
        <v>573</v>
      </c>
      <c r="B30" s="833" t="s">
        <v>574</v>
      </c>
      <c r="C30" s="836" t="s">
        <v>587</v>
      </c>
      <c r="D30" s="852" t="s">
        <v>588</v>
      </c>
      <c r="E30" s="836" t="s">
        <v>2229</v>
      </c>
      <c r="F30" s="852" t="s">
        <v>2230</v>
      </c>
      <c r="G30" s="836" t="s">
        <v>2271</v>
      </c>
      <c r="H30" s="836" t="s">
        <v>2272</v>
      </c>
      <c r="I30" s="853">
        <v>15.640000343322754</v>
      </c>
      <c r="J30" s="853">
        <v>20</v>
      </c>
      <c r="K30" s="854">
        <v>312.79998779296875</v>
      </c>
    </row>
    <row r="31" spans="1:11" ht="14.45" customHeight="1" x14ac:dyDescent="0.2">
      <c r="A31" s="832" t="s">
        <v>573</v>
      </c>
      <c r="B31" s="833" t="s">
        <v>574</v>
      </c>
      <c r="C31" s="836" t="s">
        <v>587</v>
      </c>
      <c r="D31" s="852" t="s">
        <v>588</v>
      </c>
      <c r="E31" s="836" t="s">
        <v>2229</v>
      </c>
      <c r="F31" s="852" t="s">
        <v>2230</v>
      </c>
      <c r="G31" s="836" t="s">
        <v>2273</v>
      </c>
      <c r="H31" s="836" t="s">
        <v>2274</v>
      </c>
      <c r="I31" s="853">
        <v>72.220001220703125</v>
      </c>
      <c r="J31" s="853">
        <v>4</v>
      </c>
      <c r="K31" s="854">
        <v>288.8800048828125</v>
      </c>
    </row>
    <row r="32" spans="1:11" ht="14.45" customHeight="1" x14ac:dyDescent="0.2">
      <c r="A32" s="832" t="s">
        <v>573</v>
      </c>
      <c r="B32" s="833" t="s">
        <v>574</v>
      </c>
      <c r="C32" s="836" t="s">
        <v>587</v>
      </c>
      <c r="D32" s="852" t="s">
        <v>588</v>
      </c>
      <c r="E32" s="836" t="s">
        <v>2229</v>
      </c>
      <c r="F32" s="852" t="s">
        <v>2230</v>
      </c>
      <c r="G32" s="836" t="s">
        <v>2273</v>
      </c>
      <c r="H32" s="836" t="s">
        <v>2275</v>
      </c>
      <c r="I32" s="853">
        <v>72.220001220703125</v>
      </c>
      <c r="J32" s="853">
        <v>9</v>
      </c>
      <c r="K32" s="854">
        <v>649.98001098632813</v>
      </c>
    </row>
    <row r="33" spans="1:11" ht="14.45" customHeight="1" x14ac:dyDescent="0.2">
      <c r="A33" s="832" t="s">
        <v>573</v>
      </c>
      <c r="B33" s="833" t="s">
        <v>574</v>
      </c>
      <c r="C33" s="836" t="s">
        <v>587</v>
      </c>
      <c r="D33" s="852" t="s">
        <v>588</v>
      </c>
      <c r="E33" s="836" t="s">
        <v>2229</v>
      </c>
      <c r="F33" s="852" t="s">
        <v>2230</v>
      </c>
      <c r="G33" s="836" t="s">
        <v>2276</v>
      </c>
      <c r="H33" s="836" t="s">
        <v>2277</v>
      </c>
      <c r="I33" s="853">
        <v>105.44999694824219</v>
      </c>
      <c r="J33" s="853">
        <v>1</v>
      </c>
      <c r="K33" s="854">
        <v>105.44999694824219</v>
      </c>
    </row>
    <row r="34" spans="1:11" ht="14.45" customHeight="1" x14ac:dyDescent="0.2">
      <c r="A34" s="832" t="s">
        <v>573</v>
      </c>
      <c r="B34" s="833" t="s">
        <v>574</v>
      </c>
      <c r="C34" s="836" t="s">
        <v>587</v>
      </c>
      <c r="D34" s="852" t="s">
        <v>588</v>
      </c>
      <c r="E34" s="836" t="s">
        <v>2229</v>
      </c>
      <c r="F34" s="852" t="s">
        <v>2230</v>
      </c>
      <c r="G34" s="836" t="s">
        <v>2278</v>
      </c>
      <c r="H34" s="836" t="s">
        <v>2279</v>
      </c>
      <c r="I34" s="853">
        <v>112.52999877929688</v>
      </c>
      <c r="J34" s="853">
        <v>3</v>
      </c>
      <c r="K34" s="854">
        <v>337.58999633789063</v>
      </c>
    </row>
    <row r="35" spans="1:11" ht="14.45" customHeight="1" x14ac:dyDescent="0.2">
      <c r="A35" s="832" t="s">
        <v>573</v>
      </c>
      <c r="B35" s="833" t="s">
        <v>574</v>
      </c>
      <c r="C35" s="836" t="s">
        <v>587</v>
      </c>
      <c r="D35" s="852" t="s">
        <v>588</v>
      </c>
      <c r="E35" s="836" t="s">
        <v>2229</v>
      </c>
      <c r="F35" s="852" t="s">
        <v>2230</v>
      </c>
      <c r="G35" s="836" t="s">
        <v>2280</v>
      </c>
      <c r="H35" s="836" t="s">
        <v>2281</v>
      </c>
      <c r="I35" s="853">
        <v>2.7400000095367432</v>
      </c>
      <c r="J35" s="853">
        <v>3</v>
      </c>
      <c r="K35" s="854">
        <v>8.2200002670288086</v>
      </c>
    </row>
    <row r="36" spans="1:11" ht="14.45" customHeight="1" x14ac:dyDescent="0.2">
      <c r="A36" s="832" t="s">
        <v>573</v>
      </c>
      <c r="B36" s="833" t="s">
        <v>574</v>
      </c>
      <c r="C36" s="836" t="s">
        <v>587</v>
      </c>
      <c r="D36" s="852" t="s">
        <v>588</v>
      </c>
      <c r="E36" s="836" t="s">
        <v>2229</v>
      </c>
      <c r="F36" s="852" t="s">
        <v>2230</v>
      </c>
      <c r="G36" s="836" t="s">
        <v>2282</v>
      </c>
      <c r="H36" s="836" t="s">
        <v>2283</v>
      </c>
      <c r="I36" s="853">
        <v>12.029999732971191</v>
      </c>
      <c r="J36" s="853">
        <v>20</v>
      </c>
      <c r="K36" s="854">
        <v>240.60000610351563</v>
      </c>
    </row>
    <row r="37" spans="1:11" ht="14.45" customHeight="1" x14ac:dyDescent="0.2">
      <c r="A37" s="832" t="s">
        <v>573</v>
      </c>
      <c r="B37" s="833" t="s">
        <v>574</v>
      </c>
      <c r="C37" s="836" t="s">
        <v>587</v>
      </c>
      <c r="D37" s="852" t="s">
        <v>588</v>
      </c>
      <c r="E37" s="836" t="s">
        <v>2229</v>
      </c>
      <c r="F37" s="852" t="s">
        <v>2230</v>
      </c>
      <c r="G37" s="836" t="s">
        <v>2284</v>
      </c>
      <c r="H37" s="836" t="s">
        <v>2285</v>
      </c>
      <c r="I37" s="853">
        <v>10.119999885559082</v>
      </c>
      <c r="J37" s="853">
        <v>32</v>
      </c>
      <c r="K37" s="854">
        <v>323.83999061584473</v>
      </c>
    </row>
    <row r="38" spans="1:11" ht="14.45" customHeight="1" x14ac:dyDescent="0.2">
      <c r="A38" s="832" t="s">
        <v>573</v>
      </c>
      <c r="B38" s="833" t="s">
        <v>574</v>
      </c>
      <c r="C38" s="836" t="s">
        <v>587</v>
      </c>
      <c r="D38" s="852" t="s">
        <v>588</v>
      </c>
      <c r="E38" s="836" t="s">
        <v>2229</v>
      </c>
      <c r="F38" s="852" t="s">
        <v>2230</v>
      </c>
      <c r="G38" s="836" t="s">
        <v>2286</v>
      </c>
      <c r="H38" s="836" t="s">
        <v>2287</v>
      </c>
      <c r="I38" s="853">
        <v>0.6600000262260437</v>
      </c>
      <c r="J38" s="853">
        <v>500</v>
      </c>
      <c r="K38" s="854">
        <v>330</v>
      </c>
    </row>
    <row r="39" spans="1:11" ht="14.45" customHeight="1" x14ac:dyDescent="0.2">
      <c r="A39" s="832" t="s">
        <v>573</v>
      </c>
      <c r="B39" s="833" t="s">
        <v>574</v>
      </c>
      <c r="C39" s="836" t="s">
        <v>587</v>
      </c>
      <c r="D39" s="852" t="s">
        <v>588</v>
      </c>
      <c r="E39" s="836" t="s">
        <v>2229</v>
      </c>
      <c r="F39" s="852" t="s">
        <v>2230</v>
      </c>
      <c r="G39" s="836" t="s">
        <v>2286</v>
      </c>
      <c r="H39" s="836" t="s">
        <v>2288</v>
      </c>
      <c r="I39" s="853">
        <v>0.67000001668930054</v>
      </c>
      <c r="J39" s="853">
        <v>1000</v>
      </c>
      <c r="K39" s="854">
        <v>670</v>
      </c>
    </row>
    <row r="40" spans="1:11" ht="14.45" customHeight="1" x14ac:dyDescent="0.2">
      <c r="A40" s="832" t="s">
        <v>573</v>
      </c>
      <c r="B40" s="833" t="s">
        <v>574</v>
      </c>
      <c r="C40" s="836" t="s">
        <v>587</v>
      </c>
      <c r="D40" s="852" t="s">
        <v>588</v>
      </c>
      <c r="E40" s="836" t="s">
        <v>2229</v>
      </c>
      <c r="F40" s="852" t="s">
        <v>2230</v>
      </c>
      <c r="G40" s="836" t="s">
        <v>2289</v>
      </c>
      <c r="H40" s="836" t="s">
        <v>2290</v>
      </c>
      <c r="I40" s="853">
        <v>30.510000228881836</v>
      </c>
      <c r="J40" s="853">
        <v>8</v>
      </c>
      <c r="K40" s="854">
        <v>244.08000183105469</v>
      </c>
    </row>
    <row r="41" spans="1:11" ht="14.45" customHeight="1" x14ac:dyDescent="0.2">
      <c r="A41" s="832" t="s">
        <v>573</v>
      </c>
      <c r="B41" s="833" t="s">
        <v>574</v>
      </c>
      <c r="C41" s="836" t="s">
        <v>587</v>
      </c>
      <c r="D41" s="852" t="s">
        <v>588</v>
      </c>
      <c r="E41" s="836" t="s">
        <v>2229</v>
      </c>
      <c r="F41" s="852" t="s">
        <v>2230</v>
      </c>
      <c r="G41" s="836" t="s">
        <v>2291</v>
      </c>
      <c r="H41" s="836" t="s">
        <v>2292</v>
      </c>
      <c r="I41" s="853">
        <v>29.879999160766602</v>
      </c>
      <c r="J41" s="853">
        <v>24</v>
      </c>
      <c r="K41" s="854">
        <v>717.1199951171875</v>
      </c>
    </row>
    <row r="42" spans="1:11" ht="14.45" customHeight="1" x14ac:dyDescent="0.2">
      <c r="A42" s="832" t="s">
        <v>573</v>
      </c>
      <c r="B42" s="833" t="s">
        <v>574</v>
      </c>
      <c r="C42" s="836" t="s">
        <v>587</v>
      </c>
      <c r="D42" s="852" t="s">
        <v>588</v>
      </c>
      <c r="E42" s="836" t="s">
        <v>2229</v>
      </c>
      <c r="F42" s="852" t="s">
        <v>2230</v>
      </c>
      <c r="G42" s="836" t="s">
        <v>2289</v>
      </c>
      <c r="H42" s="836" t="s">
        <v>2293</v>
      </c>
      <c r="I42" s="853">
        <v>30.071666717529297</v>
      </c>
      <c r="J42" s="853">
        <v>21</v>
      </c>
      <c r="K42" s="854">
        <v>631.37999725341797</v>
      </c>
    </row>
    <row r="43" spans="1:11" ht="14.45" customHeight="1" x14ac:dyDescent="0.2">
      <c r="A43" s="832" t="s">
        <v>573</v>
      </c>
      <c r="B43" s="833" t="s">
        <v>574</v>
      </c>
      <c r="C43" s="836" t="s">
        <v>587</v>
      </c>
      <c r="D43" s="852" t="s">
        <v>588</v>
      </c>
      <c r="E43" s="836" t="s">
        <v>2229</v>
      </c>
      <c r="F43" s="852" t="s">
        <v>2230</v>
      </c>
      <c r="G43" s="836" t="s">
        <v>2291</v>
      </c>
      <c r="H43" s="836" t="s">
        <v>2294</v>
      </c>
      <c r="I43" s="853">
        <v>29.879999160766602</v>
      </c>
      <c r="J43" s="853">
        <v>24</v>
      </c>
      <c r="K43" s="854">
        <v>717.1199951171875</v>
      </c>
    </row>
    <row r="44" spans="1:11" ht="14.45" customHeight="1" x14ac:dyDescent="0.2">
      <c r="A44" s="832" t="s">
        <v>573</v>
      </c>
      <c r="B44" s="833" t="s">
        <v>574</v>
      </c>
      <c r="C44" s="836" t="s">
        <v>587</v>
      </c>
      <c r="D44" s="852" t="s">
        <v>588</v>
      </c>
      <c r="E44" s="836" t="s">
        <v>2295</v>
      </c>
      <c r="F44" s="852" t="s">
        <v>2296</v>
      </c>
      <c r="G44" s="836" t="s">
        <v>2297</v>
      </c>
      <c r="H44" s="836" t="s">
        <v>2298</v>
      </c>
      <c r="I44" s="853">
        <v>13.800000190734863</v>
      </c>
      <c r="J44" s="853">
        <v>10</v>
      </c>
      <c r="K44" s="854">
        <v>137.97999572753906</v>
      </c>
    </row>
    <row r="45" spans="1:11" ht="14.45" customHeight="1" x14ac:dyDescent="0.2">
      <c r="A45" s="832" t="s">
        <v>573</v>
      </c>
      <c r="B45" s="833" t="s">
        <v>574</v>
      </c>
      <c r="C45" s="836" t="s">
        <v>587</v>
      </c>
      <c r="D45" s="852" t="s">
        <v>588</v>
      </c>
      <c r="E45" s="836" t="s">
        <v>2295</v>
      </c>
      <c r="F45" s="852" t="s">
        <v>2296</v>
      </c>
      <c r="G45" s="836" t="s">
        <v>2299</v>
      </c>
      <c r="H45" s="836" t="s">
        <v>2300</v>
      </c>
      <c r="I45" s="853">
        <v>1.9999999552965164E-2</v>
      </c>
      <c r="J45" s="853">
        <v>100</v>
      </c>
      <c r="K45" s="854">
        <v>2</v>
      </c>
    </row>
    <row r="46" spans="1:11" ht="14.45" customHeight="1" x14ac:dyDescent="0.2">
      <c r="A46" s="832" t="s">
        <v>573</v>
      </c>
      <c r="B46" s="833" t="s">
        <v>574</v>
      </c>
      <c r="C46" s="836" t="s">
        <v>587</v>
      </c>
      <c r="D46" s="852" t="s">
        <v>588</v>
      </c>
      <c r="E46" s="836" t="s">
        <v>2295</v>
      </c>
      <c r="F46" s="852" t="s">
        <v>2296</v>
      </c>
      <c r="G46" s="836" t="s">
        <v>2301</v>
      </c>
      <c r="H46" s="836" t="s">
        <v>2302</v>
      </c>
      <c r="I46" s="853">
        <v>6.0500001907348633</v>
      </c>
      <c r="J46" s="853">
        <v>120</v>
      </c>
      <c r="K46" s="854">
        <v>726</v>
      </c>
    </row>
    <row r="47" spans="1:11" ht="14.45" customHeight="1" x14ac:dyDescent="0.2">
      <c r="A47" s="832" t="s">
        <v>573</v>
      </c>
      <c r="B47" s="833" t="s">
        <v>574</v>
      </c>
      <c r="C47" s="836" t="s">
        <v>587</v>
      </c>
      <c r="D47" s="852" t="s">
        <v>588</v>
      </c>
      <c r="E47" s="836" t="s">
        <v>2295</v>
      </c>
      <c r="F47" s="852" t="s">
        <v>2296</v>
      </c>
      <c r="G47" s="836" t="s">
        <v>2299</v>
      </c>
      <c r="H47" s="836" t="s">
        <v>2303</v>
      </c>
      <c r="I47" s="853">
        <v>1.333333303531011E-2</v>
      </c>
      <c r="J47" s="853">
        <v>250</v>
      </c>
      <c r="K47" s="854">
        <v>3.5</v>
      </c>
    </row>
    <row r="48" spans="1:11" ht="14.45" customHeight="1" x14ac:dyDescent="0.2">
      <c r="A48" s="832" t="s">
        <v>573</v>
      </c>
      <c r="B48" s="833" t="s">
        <v>574</v>
      </c>
      <c r="C48" s="836" t="s">
        <v>587</v>
      </c>
      <c r="D48" s="852" t="s">
        <v>588</v>
      </c>
      <c r="E48" s="836" t="s">
        <v>2295</v>
      </c>
      <c r="F48" s="852" t="s">
        <v>2296</v>
      </c>
      <c r="G48" s="836" t="s">
        <v>2301</v>
      </c>
      <c r="H48" s="836" t="s">
        <v>2304</v>
      </c>
      <c r="I48" s="853">
        <v>6.0500001907348633</v>
      </c>
      <c r="J48" s="853">
        <v>50</v>
      </c>
      <c r="K48" s="854">
        <v>302.5</v>
      </c>
    </row>
    <row r="49" spans="1:11" ht="14.45" customHeight="1" x14ac:dyDescent="0.2">
      <c r="A49" s="832" t="s">
        <v>573</v>
      </c>
      <c r="B49" s="833" t="s">
        <v>574</v>
      </c>
      <c r="C49" s="836" t="s">
        <v>587</v>
      </c>
      <c r="D49" s="852" t="s">
        <v>588</v>
      </c>
      <c r="E49" s="836" t="s">
        <v>2295</v>
      </c>
      <c r="F49" s="852" t="s">
        <v>2296</v>
      </c>
      <c r="G49" s="836" t="s">
        <v>2305</v>
      </c>
      <c r="H49" s="836" t="s">
        <v>2306</v>
      </c>
      <c r="I49" s="853">
        <v>3.4850000143051147</v>
      </c>
      <c r="J49" s="853">
        <v>150</v>
      </c>
      <c r="K49" s="854">
        <v>523</v>
      </c>
    </row>
    <row r="50" spans="1:11" ht="14.45" customHeight="1" x14ac:dyDescent="0.2">
      <c r="A50" s="832" t="s">
        <v>573</v>
      </c>
      <c r="B50" s="833" t="s">
        <v>574</v>
      </c>
      <c r="C50" s="836" t="s">
        <v>587</v>
      </c>
      <c r="D50" s="852" t="s">
        <v>588</v>
      </c>
      <c r="E50" s="836" t="s">
        <v>2295</v>
      </c>
      <c r="F50" s="852" t="s">
        <v>2296</v>
      </c>
      <c r="G50" s="836" t="s">
        <v>2305</v>
      </c>
      <c r="H50" s="836" t="s">
        <v>2307</v>
      </c>
      <c r="I50" s="853">
        <v>3.4166667461395264</v>
      </c>
      <c r="J50" s="853">
        <v>440</v>
      </c>
      <c r="K50" s="854">
        <v>1502.6000061035156</v>
      </c>
    </row>
    <row r="51" spans="1:11" ht="14.45" customHeight="1" x14ac:dyDescent="0.2">
      <c r="A51" s="832" t="s">
        <v>573</v>
      </c>
      <c r="B51" s="833" t="s">
        <v>574</v>
      </c>
      <c r="C51" s="836" t="s">
        <v>587</v>
      </c>
      <c r="D51" s="852" t="s">
        <v>588</v>
      </c>
      <c r="E51" s="836" t="s">
        <v>2295</v>
      </c>
      <c r="F51" s="852" t="s">
        <v>2296</v>
      </c>
      <c r="G51" s="836" t="s">
        <v>2308</v>
      </c>
      <c r="H51" s="836" t="s">
        <v>2309</v>
      </c>
      <c r="I51" s="853">
        <v>17.979999542236328</v>
      </c>
      <c r="J51" s="853">
        <v>150</v>
      </c>
      <c r="K51" s="854">
        <v>2697</v>
      </c>
    </row>
    <row r="52" spans="1:11" ht="14.45" customHeight="1" x14ac:dyDescent="0.2">
      <c r="A52" s="832" t="s">
        <v>573</v>
      </c>
      <c r="B52" s="833" t="s">
        <v>574</v>
      </c>
      <c r="C52" s="836" t="s">
        <v>587</v>
      </c>
      <c r="D52" s="852" t="s">
        <v>588</v>
      </c>
      <c r="E52" s="836" t="s">
        <v>2295</v>
      </c>
      <c r="F52" s="852" t="s">
        <v>2296</v>
      </c>
      <c r="G52" s="836" t="s">
        <v>2308</v>
      </c>
      <c r="H52" s="836" t="s">
        <v>2310</v>
      </c>
      <c r="I52" s="853">
        <v>17.979999542236328</v>
      </c>
      <c r="J52" s="853">
        <v>400</v>
      </c>
      <c r="K52" s="854">
        <v>7192</v>
      </c>
    </row>
    <row r="53" spans="1:11" ht="14.45" customHeight="1" x14ac:dyDescent="0.2">
      <c r="A53" s="832" t="s">
        <v>573</v>
      </c>
      <c r="B53" s="833" t="s">
        <v>574</v>
      </c>
      <c r="C53" s="836" t="s">
        <v>587</v>
      </c>
      <c r="D53" s="852" t="s">
        <v>588</v>
      </c>
      <c r="E53" s="836" t="s">
        <v>2295</v>
      </c>
      <c r="F53" s="852" t="s">
        <v>2296</v>
      </c>
      <c r="G53" s="836" t="s">
        <v>2311</v>
      </c>
      <c r="H53" s="836" t="s">
        <v>2312</v>
      </c>
      <c r="I53" s="853">
        <v>17.979999542236328</v>
      </c>
      <c r="J53" s="853">
        <v>50</v>
      </c>
      <c r="K53" s="854">
        <v>899</v>
      </c>
    </row>
    <row r="54" spans="1:11" ht="14.45" customHeight="1" x14ac:dyDescent="0.2">
      <c r="A54" s="832" t="s">
        <v>573</v>
      </c>
      <c r="B54" s="833" t="s">
        <v>574</v>
      </c>
      <c r="C54" s="836" t="s">
        <v>587</v>
      </c>
      <c r="D54" s="852" t="s">
        <v>588</v>
      </c>
      <c r="E54" s="836" t="s">
        <v>2295</v>
      </c>
      <c r="F54" s="852" t="s">
        <v>2296</v>
      </c>
      <c r="G54" s="836" t="s">
        <v>2311</v>
      </c>
      <c r="H54" s="836" t="s">
        <v>2313</v>
      </c>
      <c r="I54" s="853">
        <v>17.979999542236328</v>
      </c>
      <c r="J54" s="853">
        <v>50</v>
      </c>
      <c r="K54" s="854">
        <v>899</v>
      </c>
    </row>
    <row r="55" spans="1:11" ht="14.45" customHeight="1" x14ac:dyDescent="0.2">
      <c r="A55" s="832" t="s">
        <v>573</v>
      </c>
      <c r="B55" s="833" t="s">
        <v>574</v>
      </c>
      <c r="C55" s="836" t="s">
        <v>587</v>
      </c>
      <c r="D55" s="852" t="s">
        <v>588</v>
      </c>
      <c r="E55" s="836" t="s">
        <v>2295</v>
      </c>
      <c r="F55" s="852" t="s">
        <v>2296</v>
      </c>
      <c r="G55" s="836" t="s">
        <v>2314</v>
      </c>
      <c r="H55" s="836" t="s">
        <v>2315</v>
      </c>
      <c r="I55" s="853">
        <v>13.199999809265137</v>
      </c>
      <c r="J55" s="853">
        <v>50</v>
      </c>
      <c r="K55" s="854">
        <v>660</v>
      </c>
    </row>
    <row r="56" spans="1:11" ht="14.45" customHeight="1" x14ac:dyDescent="0.2">
      <c r="A56" s="832" t="s">
        <v>573</v>
      </c>
      <c r="B56" s="833" t="s">
        <v>574</v>
      </c>
      <c r="C56" s="836" t="s">
        <v>587</v>
      </c>
      <c r="D56" s="852" t="s">
        <v>588</v>
      </c>
      <c r="E56" s="836" t="s">
        <v>2295</v>
      </c>
      <c r="F56" s="852" t="s">
        <v>2296</v>
      </c>
      <c r="G56" s="836" t="s">
        <v>2316</v>
      </c>
      <c r="H56" s="836" t="s">
        <v>2317</v>
      </c>
      <c r="I56" s="853">
        <v>13.199999809265137</v>
      </c>
      <c r="J56" s="853">
        <v>10</v>
      </c>
      <c r="K56" s="854">
        <v>132</v>
      </c>
    </row>
    <row r="57" spans="1:11" ht="14.45" customHeight="1" x14ac:dyDescent="0.2">
      <c r="A57" s="832" t="s">
        <v>573</v>
      </c>
      <c r="B57" s="833" t="s">
        <v>574</v>
      </c>
      <c r="C57" s="836" t="s">
        <v>587</v>
      </c>
      <c r="D57" s="852" t="s">
        <v>588</v>
      </c>
      <c r="E57" s="836" t="s">
        <v>2295</v>
      </c>
      <c r="F57" s="852" t="s">
        <v>2296</v>
      </c>
      <c r="G57" s="836" t="s">
        <v>2318</v>
      </c>
      <c r="H57" s="836" t="s">
        <v>2319</v>
      </c>
      <c r="I57" s="853">
        <v>22.989999771118164</v>
      </c>
      <c r="J57" s="853">
        <v>10</v>
      </c>
      <c r="K57" s="854">
        <v>229.89999389648438</v>
      </c>
    </row>
    <row r="58" spans="1:11" ht="14.45" customHeight="1" x14ac:dyDescent="0.2">
      <c r="A58" s="832" t="s">
        <v>573</v>
      </c>
      <c r="B58" s="833" t="s">
        <v>574</v>
      </c>
      <c r="C58" s="836" t="s">
        <v>587</v>
      </c>
      <c r="D58" s="852" t="s">
        <v>588</v>
      </c>
      <c r="E58" s="836" t="s">
        <v>2295</v>
      </c>
      <c r="F58" s="852" t="s">
        <v>2296</v>
      </c>
      <c r="G58" s="836" t="s">
        <v>2314</v>
      </c>
      <c r="H58" s="836" t="s">
        <v>2320</v>
      </c>
      <c r="I58" s="853">
        <v>13.199999809265137</v>
      </c>
      <c r="J58" s="853">
        <v>150</v>
      </c>
      <c r="K58" s="854">
        <v>1980</v>
      </c>
    </row>
    <row r="59" spans="1:11" ht="14.45" customHeight="1" x14ac:dyDescent="0.2">
      <c r="A59" s="832" t="s">
        <v>573</v>
      </c>
      <c r="B59" s="833" t="s">
        <v>574</v>
      </c>
      <c r="C59" s="836" t="s">
        <v>587</v>
      </c>
      <c r="D59" s="852" t="s">
        <v>588</v>
      </c>
      <c r="E59" s="836" t="s">
        <v>2295</v>
      </c>
      <c r="F59" s="852" t="s">
        <v>2296</v>
      </c>
      <c r="G59" s="836" t="s">
        <v>2316</v>
      </c>
      <c r="H59" s="836" t="s">
        <v>2321</v>
      </c>
      <c r="I59" s="853">
        <v>13.203333218892416</v>
      </c>
      <c r="J59" s="853">
        <v>50</v>
      </c>
      <c r="K59" s="854">
        <v>660.29998779296875</v>
      </c>
    </row>
    <row r="60" spans="1:11" ht="14.45" customHeight="1" x14ac:dyDescent="0.2">
      <c r="A60" s="832" t="s">
        <v>573</v>
      </c>
      <c r="B60" s="833" t="s">
        <v>574</v>
      </c>
      <c r="C60" s="836" t="s">
        <v>587</v>
      </c>
      <c r="D60" s="852" t="s">
        <v>588</v>
      </c>
      <c r="E60" s="836" t="s">
        <v>2295</v>
      </c>
      <c r="F60" s="852" t="s">
        <v>2296</v>
      </c>
      <c r="G60" s="836" t="s">
        <v>2318</v>
      </c>
      <c r="H60" s="836" t="s">
        <v>2322</v>
      </c>
      <c r="I60" s="853">
        <v>22.989999771118164</v>
      </c>
      <c r="J60" s="853">
        <v>40</v>
      </c>
      <c r="K60" s="854">
        <v>919.5999755859375</v>
      </c>
    </row>
    <row r="61" spans="1:11" ht="14.45" customHeight="1" x14ac:dyDescent="0.2">
      <c r="A61" s="832" t="s">
        <v>573</v>
      </c>
      <c r="B61" s="833" t="s">
        <v>574</v>
      </c>
      <c r="C61" s="836" t="s">
        <v>587</v>
      </c>
      <c r="D61" s="852" t="s">
        <v>588</v>
      </c>
      <c r="E61" s="836" t="s">
        <v>2295</v>
      </c>
      <c r="F61" s="852" t="s">
        <v>2296</v>
      </c>
      <c r="G61" s="836" t="s">
        <v>2323</v>
      </c>
      <c r="H61" s="836" t="s">
        <v>2324</v>
      </c>
      <c r="I61" s="853">
        <v>7.8600001335144043</v>
      </c>
      <c r="J61" s="853">
        <v>150</v>
      </c>
      <c r="K61" s="854">
        <v>1179</v>
      </c>
    </row>
    <row r="62" spans="1:11" ht="14.45" customHeight="1" x14ac:dyDescent="0.2">
      <c r="A62" s="832" t="s">
        <v>573</v>
      </c>
      <c r="B62" s="833" t="s">
        <v>574</v>
      </c>
      <c r="C62" s="836" t="s">
        <v>587</v>
      </c>
      <c r="D62" s="852" t="s">
        <v>588</v>
      </c>
      <c r="E62" s="836" t="s">
        <v>2295</v>
      </c>
      <c r="F62" s="852" t="s">
        <v>2296</v>
      </c>
      <c r="G62" s="836" t="s">
        <v>2323</v>
      </c>
      <c r="H62" s="836" t="s">
        <v>2325</v>
      </c>
      <c r="I62" s="853">
        <v>8.509999847412109</v>
      </c>
      <c r="J62" s="853">
        <v>200</v>
      </c>
      <c r="K62" s="854">
        <v>1676.9000091552734</v>
      </c>
    </row>
    <row r="63" spans="1:11" ht="14.45" customHeight="1" x14ac:dyDescent="0.2">
      <c r="A63" s="832" t="s">
        <v>573</v>
      </c>
      <c r="B63" s="833" t="s">
        <v>574</v>
      </c>
      <c r="C63" s="836" t="s">
        <v>587</v>
      </c>
      <c r="D63" s="852" t="s">
        <v>588</v>
      </c>
      <c r="E63" s="836" t="s">
        <v>2295</v>
      </c>
      <c r="F63" s="852" t="s">
        <v>2296</v>
      </c>
      <c r="G63" s="836" t="s">
        <v>2326</v>
      </c>
      <c r="H63" s="836" t="s">
        <v>2327</v>
      </c>
      <c r="I63" s="853">
        <v>1.8700000047683716</v>
      </c>
      <c r="J63" s="853">
        <v>300</v>
      </c>
      <c r="K63" s="854">
        <v>561.5</v>
      </c>
    </row>
    <row r="64" spans="1:11" ht="14.45" customHeight="1" x14ac:dyDescent="0.2">
      <c r="A64" s="832" t="s">
        <v>573</v>
      </c>
      <c r="B64" s="833" t="s">
        <v>574</v>
      </c>
      <c r="C64" s="836" t="s">
        <v>587</v>
      </c>
      <c r="D64" s="852" t="s">
        <v>588</v>
      </c>
      <c r="E64" s="836" t="s">
        <v>2295</v>
      </c>
      <c r="F64" s="852" t="s">
        <v>2296</v>
      </c>
      <c r="G64" s="836" t="s">
        <v>2326</v>
      </c>
      <c r="H64" s="836" t="s">
        <v>2328</v>
      </c>
      <c r="I64" s="853">
        <v>1.9300000071525574</v>
      </c>
      <c r="J64" s="853">
        <v>200</v>
      </c>
      <c r="K64" s="854">
        <v>386.77000427246094</v>
      </c>
    </row>
    <row r="65" spans="1:11" ht="14.45" customHeight="1" x14ac:dyDescent="0.2">
      <c r="A65" s="832" t="s">
        <v>573</v>
      </c>
      <c r="B65" s="833" t="s">
        <v>574</v>
      </c>
      <c r="C65" s="836" t="s">
        <v>587</v>
      </c>
      <c r="D65" s="852" t="s">
        <v>588</v>
      </c>
      <c r="E65" s="836" t="s">
        <v>2295</v>
      </c>
      <c r="F65" s="852" t="s">
        <v>2296</v>
      </c>
      <c r="G65" s="836" t="s">
        <v>2329</v>
      </c>
      <c r="H65" s="836" t="s">
        <v>2330</v>
      </c>
      <c r="I65" s="853">
        <v>592.30999755859375</v>
      </c>
      <c r="J65" s="853">
        <v>2</v>
      </c>
      <c r="K65" s="854">
        <v>1184.6199951171875</v>
      </c>
    </row>
    <row r="66" spans="1:11" ht="14.45" customHeight="1" x14ac:dyDescent="0.2">
      <c r="A66" s="832" t="s">
        <v>573</v>
      </c>
      <c r="B66" s="833" t="s">
        <v>574</v>
      </c>
      <c r="C66" s="836" t="s">
        <v>587</v>
      </c>
      <c r="D66" s="852" t="s">
        <v>588</v>
      </c>
      <c r="E66" s="836" t="s">
        <v>2295</v>
      </c>
      <c r="F66" s="852" t="s">
        <v>2296</v>
      </c>
      <c r="G66" s="836" t="s">
        <v>2331</v>
      </c>
      <c r="H66" s="836" t="s">
        <v>2332</v>
      </c>
      <c r="I66" s="853">
        <v>517.8800048828125</v>
      </c>
      <c r="J66" s="853">
        <v>1</v>
      </c>
      <c r="K66" s="854">
        <v>517.8800048828125</v>
      </c>
    </row>
    <row r="67" spans="1:11" ht="14.45" customHeight="1" x14ac:dyDescent="0.2">
      <c r="A67" s="832" t="s">
        <v>573</v>
      </c>
      <c r="B67" s="833" t="s">
        <v>574</v>
      </c>
      <c r="C67" s="836" t="s">
        <v>587</v>
      </c>
      <c r="D67" s="852" t="s">
        <v>588</v>
      </c>
      <c r="E67" s="836" t="s">
        <v>2295</v>
      </c>
      <c r="F67" s="852" t="s">
        <v>2296</v>
      </c>
      <c r="G67" s="836" t="s">
        <v>2333</v>
      </c>
      <c r="H67" s="836" t="s">
        <v>2334</v>
      </c>
      <c r="I67" s="853">
        <v>11.75</v>
      </c>
      <c r="J67" s="853">
        <v>5</v>
      </c>
      <c r="K67" s="854">
        <v>58.75</v>
      </c>
    </row>
    <row r="68" spans="1:11" ht="14.45" customHeight="1" x14ac:dyDescent="0.2">
      <c r="A68" s="832" t="s">
        <v>573</v>
      </c>
      <c r="B68" s="833" t="s">
        <v>574</v>
      </c>
      <c r="C68" s="836" t="s">
        <v>587</v>
      </c>
      <c r="D68" s="852" t="s">
        <v>588</v>
      </c>
      <c r="E68" s="836" t="s">
        <v>2295</v>
      </c>
      <c r="F68" s="852" t="s">
        <v>2296</v>
      </c>
      <c r="G68" s="836" t="s">
        <v>2335</v>
      </c>
      <c r="H68" s="836" t="s">
        <v>2336</v>
      </c>
      <c r="I68" s="853">
        <v>13.310000419616699</v>
      </c>
      <c r="J68" s="853">
        <v>7</v>
      </c>
      <c r="K68" s="854">
        <v>93.169998168945313</v>
      </c>
    </row>
    <row r="69" spans="1:11" ht="14.45" customHeight="1" x14ac:dyDescent="0.2">
      <c r="A69" s="832" t="s">
        <v>573</v>
      </c>
      <c r="B69" s="833" t="s">
        <v>574</v>
      </c>
      <c r="C69" s="836" t="s">
        <v>587</v>
      </c>
      <c r="D69" s="852" t="s">
        <v>588</v>
      </c>
      <c r="E69" s="836" t="s">
        <v>2295</v>
      </c>
      <c r="F69" s="852" t="s">
        <v>2296</v>
      </c>
      <c r="G69" s="836" t="s">
        <v>2333</v>
      </c>
      <c r="H69" s="836" t="s">
        <v>2337</v>
      </c>
      <c r="I69" s="853">
        <v>11.738333066304525</v>
      </c>
      <c r="J69" s="853">
        <v>45</v>
      </c>
      <c r="K69" s="854">
        <v>528.25000762939453</v>
      </c>
    </row>
    <row r="70" spans="1:11" ht="14.45" customHeight="1" x14ac:dyDescent="0.2">
      <c r="A70" s="832" t="s">
        <v>573</v>
      </c>
      <c r="B70" s="833" t="s">
        <v>574</v>
      </c>
      <c r="C70" s="836" t="s">
        <v>587</v>
      </c>
      <c r="D70" s="852" t="s">
        <v>588</v>
      </c>
      <c r="E70" s="836" t="s">
        <v>2295</v>
      </c>
      <c r="F70" s="852" t="s">
        <v>2296</v>
      </c>
      <c r="G70" s="836" t="s">
        <v>2335</v>
      </c>
      <c r="H70" s="836" t="s">
        <v>2338</v>
      </c>
      <c r="I70" s="853">
        <v>13.310000419616699</v>
      </c>
      <c r="J70" s="853">
        <v>8</v>
      </c>
      <c r="K70" s="854">
        <v>106.48000335693359</v>
      </c>
    </row>
    <row r="71" spans="1:11" ht="14.45" customHeight="1" x14ac:dyDescent="0.2">
      <c r="A71" s="832" t="s">
        <v>573</v>
      </c>
      <c r="B71" s="833" t="s">
        <v>574</v>
      </c>
      <c r="C71" s="836" t="s">
        <v>587</v>
      </c>
      <c r="D71" s="852" t="s">
        <v>588</v>
      </c>
      <c r="E71" s="836" t="s">
        <v>2295</v>
      </c>
      <c r="F71" s="852" t="s">
        <v>2296</v>
      </c>
      <c r="G71" s="836" t="s">
        <v>2339</v>
      </c>
      <c r="H71" s="836" t="s">
        <v>2340</v>
      </c>
      <c r="I71" s="853">
        <v>2.2899999618530273</v>
      </c>
      <c r="J71" s="853">
        <v>50</v>
      </c>
      <c r="K71" s="854">
        <v>114.5</v>
      </c>
    </row>
    <row r="72" spans="1:11" ht="14.45" customHeight="1" x14ac:dyDescent="0.2">
      <c r="A72" s="832" t="s">
        <v>573</v>
      </c>
      <c r="B72" s="833" t="s">
        <v>574</v>
      </c>
      <c r="C72" s="836" t="s">
        <v>587</v>
      </c>
      <c r="D72" s="852" t="s">
        <v>588</v>
      </c>
      <c r="E72" s="836" t="s">
        <v>2295</v>
      </c>
      <c r="F72" s="852" t="s">
        <v>2296</v>
      </c>
      <c r="G72" s="836" t="s">
        <v>2341</v>
      </c>
      <c r="H72" s="836" t="s">
        <v>2342</v>
      </c>
      <c r="I72" s="853">
        <v>214.00999450683594</v>
      </c>
      <c r="J72" s="853">
        <v>3</v>
      </c>
      <c r="K72" s="854">
        <v>642.030029296875</v>
      </c>
    </row>
    <row r="73" spans="1:11" ht="14.45" customHeight="1" x14ac:dyDescent="0.2">
      <c r="A73" s="832" t="s">
        <v>573</v>
      </c>
      <c r="B73" s="833" t="s">
        <v>574</v>
      </c>
      <c r="C73" s="836" t="s">
        <v>587</v>
      </c>
      <c r="D73" s="852" t="s">
        <v>588</v>
      </c>
      <c r="E73" s="836" t="s">
        <v>2295</v>
      </c>
      <c r="F73" s="852" t="s">
        <v>2296</v>
      </c>
      <c r="G73" s="836" t="s">
        <v>2343</v>
      </c>
      <c r="H73" s="836" t="s">
        <v>2344</v>
      </c>
      <c r="I73" s="853">
        <v>399.6199951171875</v>
      </c>
      <c r="J73" s="853">
        <v>1</v>
      </c>
      <c r="K73" s="854">
        <v>399.6199951171875</v>
      </c>
    </row>
    <row r="74" spans="1:11" ht="14.45" customHeight="1" x14ac:dyDescent="0.2">
      <c r="A74" s="832" t="s">
        <v>573</v>
      </c>
      <c r="B74" s="833" t="s">
        <v>574</v>
      </c>
      <c r="C74" s="836" t="s">
        <v>587</v>
      </c>
      <c r="D74" s="852" t="s">
        <v>588</v>
      </c>
      <c r="E74" s="836" t="s">
        <v>2295</v>
      </c>
      <c r="F74" s="852" t="s">
        <v>2296</v>
      </c>
      <c r="G74" s="836" t="s">
        <v>2345</v>
      </c>
      <c r="H74" s="836" t="s">
        <v>2346</v>
      </c>
      <c r="I74" s="853">
        <v>148.22999572753906</v>
      </c>
      <c r="J74" s="853">
        <v>3</v>
      </c>
      <c r="K74" s="854">
        <v>444.69000244140625</v>
      </c>
    </row>
    <row r="75" spans="1:11" ht="14.45" customHeight="1" x14ac:dyDescent="0.2">
      <c r="A75" s="832" t="s">
        <v>573</v>
      </c>
      <c r="B75" s="833" t="s">
        <v>574</v>
      </c>
      <c r="C75" s="836" t="s">
        <v>587</v>
      </c>
      <c r="D75" s="852" t="s">
        <v>588</v>
      </c>
      <c r="E75" s="836" t="s">
        <v>2295</v>
      </c>
      <c r="F75" s="852" t="s">
        <v>2296</v>
      </c>
      <c r="G75" s="836" t="s">
        <v>2347</v>
      </c>
      <c r="H75" s="836" t="s">
        <v>2348</v>
      </c>
      <c r="I75" s="853">
        <v>1289.8599853515625</v>
      </c>
      <c r="J75" s="853">
        <v>1</v>
      </c>
      <c r="K75" s="854">
        <v>1289.8599853515625</v>
      </c>
    </row>
    <row r="76" spans="1:11" ht="14.45" customHeight="1" x14ac:dyDescent="0.2">
      <c r="A76" s="832" t="s">
        <v>573</v>
      </c>
      <c r="B76" s="833" t="s">
        <v>574</v>
      </c>
      <c r="C76" s="836" t="s">
        <v>587</v>
      </c>
      <c r="D76" s="852" t="s">
        <v>588</v>
      </c>
      <c r="E76" s="836" t="s">
        <v>2295</v>
      </c>
      <c r="F76" s="852" t="s">
        <v>2296</v>
      </c>
      <c r="G76" s="836" t="s">
        <v>2349</v>
      </c>
      <c r="H76" s="836" t="s">
        <v>2350</v>
      </c>
      <c r="I76" s="853">
        <v>9.1999998092651367</v>
      </c>
      <c r="J76" s="853">
        <v>100</v>
      </c>
      <c r="K76" s="854">
        <v>920</v>
      </c>
    </row>
    <row r="77" spans="1:11" ht="14.45" customHeight="1" x14ac:dyDescent="0.2">
      <c r="A77" s="832" t="s">
        <v>573</v>
      </c>
      <c r="B77" s="833" t="s">
        <v>574</v>
      </c>
      <c r="C77" s="836" t="s">
        <v>587</v>
      </c>
      <c r="D77" s="852" t="s">
        <v>588</v>
      </c>
      <c r="E77" s="836" t="s">
        <v>2295</v>
      </c>
      <c r="F77" s="852" t="s">
        <v>2296</v>
      </c>
      <c r="G77" s="836" t="s">
        <v>2349</v>
      </c>
      <c r="H77" s="836" t="s">
        <v>2351</v>
      </c>
      <c r="I77" s="853">
        <v>9.1999998092651367</v>
      </c>
      <c r="J77" s="853">
        <v>250</v>
      </c>
      <c r="K77" s="854">
        <v>2300</v>
      </c>
    </row>
    <row r="78" spans="1:11" ht="14.45" customHeight="1" x14ac:dyDescent="0.2">
      <c r="A78" s="832" t="s">
        <v>573</v>
      </c>
      <c r="B78" s="833" t="s">
        <v>574</v>
      </c>
      <c r="C78" s="836" t="s">
        <v>587</v>
      </c>
      <c r="D78" s="852" t="s">
        <v>588</v>
      </c>
      <c r="E78" s="836" t="s">
        <v>2295</v>
      </c>
      <c r="F78" s="852" t="s">
        <v>2296</v>
      </c>
      <c r="G78" s="836" t="s">
        <v>2349</v>
      </c>
      <c r="H78" s="836" t="s">
        <v>2352</v>
      </c>
      <c r="I78" s="853">
        <v>9.1999998092651367</v>
      </c>
      <c r="J78" s="853">
        <v>50</v>
      </c>
      <c r="K78" s="854">
        <v>460</v>
      </c>
    </row>
    <row r="79" spans="1:11" ht="14.45" customHeight="1" x14ac:dyDescent="0.2">
      <c r="A79" s="832" t="s">
        <v>573</v>
      </c>
      <c r="B79" s="833" t="s">
        <v>574</v>
      </c>
      <c r="C79" s="836" t="s">
        <v>587</v>
      </c>
      <c r="D79" s="852" t="s">
        <v>588</v>
      </c>
      <c r="E79" s="836" t="s">
        <v>2295</v>
      </c>
      <c r="F79" s="852" t="s">
        <v>2296</v>
      </c>
      <c r="G79" s="836" t="s">
        <v>2353</v>
      </c>
      <c r="H79" s="836" t="s">
        <v>2354</v>
      </c>
      <c r="I79" s="853">
        <v>6.3000001907348633</v>
      </c>
      <c r="J79" s="853">
        <v>10</v>
      </c>
      <c r="K79" s="854">
        <v>63</v>
      </c>
    </row>
    <row r="80" spans="1:11" ht="14.45" customHeight="1" x14ac:dyDescent="0.2">
      <c r="A80" s="832" t="s">
        <v>573</v>
      </c>
      <c r="B80" s="833" t="s">
        <v>574</v>
      </c>
      <c r="C80" s="836" t="s">
        <v>587</v>
      </c>
      <c r="D80" s="852" t="s">
        <v>588</v>
      </c>
      <c r="E80" s="836" t="s">
        <v>2295</v>
      </c>
      <c r="F80" s="852" t="s">
        <v>2296</v>
      </c>
      <c r="G80" s="836" t="s">
        <v>2355</v>
      </c>
      <c r="H80" s="836" t="s">
        <v>2356</v>
      </c>
      <c r="I80" s="853">
        <v>172.5</v>
      </c>
      <c r="J80" s="853">
        <v>2</v>
      </c>
      <c r="K80" s="854">
        <v>345</v>
      </c>
    </row>
    <row r="81" spans="1:11" ht="14.45" customHeight="1" x14ac:dyDescent="0.2">
      <c r="A81" s="832" t="s">
        <v>573</v>
      </c>
      <c r="B81" s="833" t="s">
        <v>574</v>
      </c>
      <c r="C81" s="836" t="s">
        <v>587</v>
      </c>
      <c r="D81" s="852" t="s">
        <v>588</v>
      </c>
      <c r="E81" s="836" t="s">
        <v>2295</v>
      </c>
      <c r="F81" s="852" t="s">
        <v>2296</v>
      </c>
      <c r="G81" s="836" t="s">
        <v>2357</v>
      </c>
      <c r="H81" s="836" t="s">
        <v>2358</v>
      </c>
      <c r="I81" s="853">
        <v>7.5</v>
      </c>
      <c r="J81" s="853">
        <v>40</v>
      </c>
      <c r="K81" s="854">
        <v>300</v>
      </c>
    </row>
    <row r="82" spans="1:11" ht="14.45" customHeight="1" x14ac:dyDescent="0.2">
      <c r="A82" s="832" t="s">
        <v>573</v>
      </c>
      <c r="B82" s="833" t="s">
        <v>574</v>
      </c>
      <c r="C82" s="836" t="s">
        <v>587</v>
      </c>
      <c r="D82" s="852" t="s">
        <v>588</v>
      </c>
      <c r="E82" s="836" t="s">
        <v>2295</v>
      </c>
      <c r="F82" s="852" t="s">
        <v>2296</v>
      </c>
      <c r="G82" s="836" t="s">
        <v>2359</v>
      </c>
      <c r="H82" s="836" t="s">
        <v>2360</v>
      </c>
      <c r="I82" s="853">
        <v>0.81999999284744263</v>
      </c>
      <c r="J82" s="853">
        <v>400</v>
      </c>
      <c r="K82" s="854">
        <v>328</v>
      </c>
    </row>
    <row r="83" spans="1:11" ht="14.45" customHeight="1" x14ac:dyDescent="0.2">
      <c r="A83" s="832" t="s">
        <v>573</v>
      </c>
      <c r="B83" s="833" t="s">
        <v>574</v>
      </c>
      <c r="C83" s="836" t="s">
        <v>587</v>
      </c>
      <c r="D83" s="852" t="s">
        <v>588</v>
      </c>
      <c r="E83" s="836" t="s">
        <v>2295</v>
      </c>
      <c r="F83" s="852" t="s">
        <v>2296</v>
      </c>
      <c r="G83" s="836" t="s">
        <v>2361</v>
      </c>
      <c r="H83" s="836" t="s">
        <v>2362</v>
      </c>
      <c r="I83" s="853">
        <v>1.0900000333786011</v>
      </c>
      <c r="J83" s="853">
        <v>200</v>
      </c>
      <c r="K83" s="854">
        <v>218</v>
      </c>
    </row>
    <row r="84" spans="1:11" ht="14.45" customHeight="1" x14ac:dyDescent="0.2">
      <c r="A84" s="832" t="s">
        <v>573</v>
      </c>
      <c r="B84" s="833" t="s">
        <v>574</v>
      </c>
      <c r="C84" s="836" t="s">
        <v>587</v>
      </c>
      <c r="D84" s="852" t="s">
        <v>588</v>
      </c>
      <c r="E84" s="836" t="s">
        <v>2295</v>
      </c>
      <c r="F84" s="852" t="s">
        <v>2296</v>
      </c>
      <c r="G84" s="836" t="s">
        <v>2363</v>
      </c>
      <c r="H84" s="836" t="s">
        <v>2364</v>
      </c>
      <c r="I84" s="853">
        <v>0.47999998927116394</v>
      </c>
      <c r="J84" s="853">
        <v>300</v>
      </c>
      <c r="K84" s="854">
        <v>144</v>
      </c>
    </row>
    <row r="85" spans="1:11" ht="14.45" customHeight="1" x14ac:dyDescent="0.2">
      <c r="A85" s="832" t="s">
        <v>573</v>
      </c>
      <c r="B85" s="833" t="s">
        <v>574</v>
      </c>
      <c r="C85" s="836" t="s">
        <v>587</v>
      </c>
      <c r="D85" s="852" t="s">
        <v>588</v>
      </c>
      <c r="E85" s="836" t="s">
        <v>2295</v>
      </c>
      <c r="F85" s="852" t="s">
        <v>2296</v>
      </c>
      <c r="G85" s="836" t="s">
        <v>2363</v>
      </c>
      <c r="H85" s="836" t="s">
        <v>2365</v>
      </c>
      <c r="I85" s="853">
        <v>0.47999998927116394</v>
      </c>
      <c r="J85" s="853">
        <v>400</v>
      </c>
      <c r="K85" s="854">
        <v>192</v>
      </c>
    </row>
    <row r="86" spans="1:11" ht="14.45" customHeight="1" x14ac:dyDescent="0.2">
      <c r="A86" s="832" t="s">
        <v>573</v>
      </c>
      <c r="B86" s="833" t="s">
        <v>574</v>
      </c>
      <c r="C86" s="836" t="s">
        <v>587</v>
      </c>
      <c r="D86" s="852" t="s">
        <v>588</v>
      </c>
      <c r="E86" s="836" t="s">
        <v>2295</v>
      </c>
      <c r="F86" s="852" t="s">
        <v>2296</v>
      </c>
      <c r="G86" s="836" t="s">
        <v>2366</v>
      </c>
      <c r="H86" s="836" t="s">
        <v>2367</v>
      </c>
      <c r="I86" s="853">
        <v>1.1200000047683716</v>
      </c>
      <c r="J86" s="853">
        <v>240</v>
      </c>
      <c r="K86" s="854">
        <v>268.79998779296875</v>
      </c>
    </row>
    <row r="87" spans="1:11" ht="14.45" customHeight="1" x14ac:dyDescent="0.2">
      <c r="A87" s="832" t="s">
        <v>573</v>
      </c>
      <c r="B87" s="833" t="s">
        <v>574</v>
      </c>
      <c r="C87" s="836" t="s">
        <v>587</v>
      </c>
      <c r="D87" s="852" t="s">
        <v>588</v>
      </c>
      <c r="E87" s="836" t="s">
        <v>2295</v>
      </c>
      <c r="F87" s="852" t="s">
        <v>2296</v>
      </c>
      <c r="G87" s="836" t="s">
        <v>2368</v>
      </c>
      <c r="H87" s="836" t="s">
        <v>2369</v>
      </c>
      <c r="I87" s="853">
        <v>1.6799999475479126</v>
      </c>
      <c r="J87" s="853">
        <v>200</v>
      </c>
      <c r="K87" s="854">
        <v>336</v>
      </c>
    </row>
    <row r="88" spans="1:11" ht="14.45" customHeight="1" x14ac:dyDescent="0.2">
      <c r="A88" s="832" t="s">
        <v>573</v>
      </c>
      <c r="B88" s="833" t="s">
        <v>574</v>
      </c>
      <c r="C88" s="836" t="s">
        <v>587</v>
      </c>
      <c r="D88" s="852" t="s">
        <v>588</v>
      </c>
      <c r="E88" s="836" t="s">
        <v>2295</v>
      </c>
      <c r="F88" s="852" t="s">
        <v>2296</v>
      </c>
      <c r="G88" s="836" t="s">
        <v>2370</v>
      </c>
      <c r="H88" s="836" t="s">
        <v>2371</v>
      </c>
      <c r="I88" s="853">
        <v>1.5499999523162842</v>
      </c>
      <c r="J88" s="853">
        <v>500</v>
      </c>
      <c r="K88" s="854">
        <v>775</v>
      </c>
    </row>
    <row r="89" spans="1:11" ht="14.45" customHeight="1" x14ac:dyDescent="0.2">
      <c r="A89" s="832" t="s">
        <v>573</v>
      </c>
      <c r="B89" s="833" t="s">
        <v>574</v>
      </c>
      <c r="C89" s="836" t="s">
        <v>587</v>
      </c>
      <c r="D89" s="852" t="s">
        <v>588</v>
      </c>
      <c r="E89" s="836" t="s">
        <v>2295</v>
      </c>
      <c r="F89" s="852" t="s">
        <v>2296</v>
      </c>
      <c r="G89" s="836" t="s">
        <v>2361</v>
      </c>
      <c r="H89" s="836" t="s">
        <v>2372</v>
      </c>
      <c r="I89" s="853">
        <v>1.088750034570694</v>
      </c>
      <c r="J89" s="853">
        <v>2300</v>
      </c>
      <c r="K89" s="854">
        <v>2503</v>
      </c>
    </row>
    <row r="90" spans="1:11" ht="14.45" customHeight="1" x14ac:dyDescent="0.2">
      <c r="A90" s="832" t="s">
        <v>573</v>
      </c>
      <c r="B90" s="833" t="s">
        <v>574</v>
      </c>
      <c r="C90" s="836" t="s">
        <v>587</v>
      </c>
      <c r="D90" s="852" t="s">
        <v>588</v>
      </c>
      <c r="E90" s="836" t="s">
        <v>2295</v>
      </c>
      <c r="F90" s="852" t="s">
        <v>2296</v>
      </c>
      <c r="G90" s="836" t="s">
        <v>2363</v>
      </c>
      <c r="H90" s="836" t="s">
        <v>2373</v>
      </c>
      <c r="I90" s="853">
        <v>0.47499999403953552</v>
      </c>
      <c r="J90" s="853">
        <v>2200</v>
      </c>
      <c r="K90" s="854">
        <v>1046</v>
      </c>
    </row>
    <row r="91" spans="1:11" ht="14.45" customHeight="1" x14ac:dyDescent="0.2">
      <c r="A91" s="832" t="s">
        <v>573</v>
      </c>
      <c r="B91" s="833" t="s">
        <v>574</v>
      </c>
      <c r="C91" s="836" t="s">
        <v>587</v>
      </c>
      <c r="D91" s="852" t="s">
        <v>588</v>
      </c>
      <c r="E91" s="836" t="s">
        <v>2295</v>
      </c>
      <c r="F91" s="852" t="s">
        <v>2296</v>
      </c>
      <c r="G91" s="836" t="s">
        <v>2368</v>
      </c>
      <c r="H91" s="836" t="s">
        <v>2374</v>
      </c>
      <c r="I91" s="853">
        <v>1.6739999532699585</v>
      </c>
      <c r="J91" s="853">
        <v>800</v>
      </c>
      <c r="K91" s="854">
        <v>1340</v>
      </c>
    </row>
    <row r="92" spans="1:11" ht="14.45" customHeight="1" x14ac:dyDescent="0.2">
      <c r="A92" s="832" t="s">
        <v>573</v>
      </c>
      <c r="B92" s="833" t="s">
        <v>574</v>
      </c>
      <c r="C92" s="836" t="s">
        <v>587</v>
      </c>
      <c r="D92" s="852" t="s">
        <v>588</v>
      </c>
      <c r="E92" s="836" t="s">
        <v>2295</v>
      </c>
      <c r="F92" s="852" t="s">
        <v>2296</v>
      </c>
      <c r="G92" s="836" t="s">
        <v>2375</v>
      </c>
      <c r="H92" s="836" t="s">
        <v>2376</v>
      </c>
      <c r="I92" s="853">
        <v>0.67000001668930054</v>
      </c>
      <c r="J92" s="853">
        <v>1400</v>
      </c>
      <c r="K92" s="854">
        <v>938</v>
      </c>
    </row>
    <row r="93" spans="1:11" ht="14.45" customHeight="1" x14ac:dyDescent="0.2">
      <c r="A93" s="832" t="s">
        <v>573</v>
      </c>
      <c r="B93" s="833" t="s">
        <v>574</v>
      </c>
      <c r="C93" s="836" t="s">
        <v>587</v>
      </c>
      <c r="D93" s="852" t="s">
        <v>588</v>
      </c>
      <c r="E93" s="836" t="s">
        <v>2295</v>
      </c>
      <c r="F93" s="852" t="s">
        <v>2296</v>
      </c>
      <c r="G93" s="836" t="s">
        <v>2377</v>
      </c>
      <c r="H93" s="836" t="s">
        <v>2378</v>
      </c>
      <c r="I93" s="853">
        <v>17.909999847412109</v>
      </c>
      <c r="J93" s="853">
        <v>100</v>
      </c>
      <c r="K93" s="854">
        <v>1790.800048828125</v>
      </c>
    </row>
    <row r="94" spans="1:11" ht="14.45" customHeight="1" x14ac:dyDescent="0.2">
      <c r="A94" s="832" t="s">
        <v>573</v>
      </c>
      <c r="B94" s="833" t="s">
        <v>574</v>
      </c>
      <c r="C94" s="836" t="s">
        <v>587</v>
      </c>
      <c r="D94" s="852" t="s">
        <v>588</v>
      </c>
      <c r="E94" s="836" t="s">
        <v>2295</v>
      </c>
      <c r="F94" s="852" t="s">
        <v>2296</v>
      </c>
      <c r="G94" s="836" t="s">
        <v>2370</v>
      </c>
      <c r="H94" s="836" t="s">
        <v>2379</v>
      </c>
      <c r="I94" s="853">
        <v>1.5516666173934937</v>
      </c>
      <c r="J94" s="853">
        <v>1200</v>
      </c>
      <c r="K94" s="854">
        <v>1862</v>
      </c>
    </row>
    <row r="95" spans="1:11" ht="14.45" customHeight="1" x14ac:dyDescent="0.2">
      <c r="A95" s="832" t="s">
        <v>573</v>
      </c>
      <c r="B95" s="833" t="s">
        <v>574</v>
      </c>
      <c r="C95" s="836" t="s">
        <v>587</v>
      </c>
      <c r="D95" s="852" t="s">
        <v>588</v>
      </c>
      <c r="E95" s="836" t="s">
        <v>2295</v>
      </c>
      <c r="F95" s="852" t="s">
        <v>2296</v>
      </c>
      <c r="G95" s="836" t="s">
        <v>2380</v>
      </c>
      <c r="H95" s="836" t="s">
        <v>2381</v>
      </c>
      <c r="I95" s="853">
        <v>2.1800000667572021</v>
      </c>
      <c r="J95" s="853">
        <v>100</v>
      </c>
      <c r="K95" s="854">
        <v>217.74000549316406</v>
      </c>
    </row>
    <row r="96" spans="1:11" ht="14.45" customHeight="1" x14ac:dyDescent="0.2">
      <c r="A96" s="832" t="s">
        <v>573</v>
      </c>
      <c r="B96" s="833" t="s">
        <v>574</v>
      </c>
      <c r="C96" s="836" t="s">
        <v>587</v>
      </c>
      <c r="D96" s="852" t="s">
        <v>588</v>
      </c>
      <c r="E96" s="836" t="s">
        <v>2295</v>
      </c>
      <c r="F96" s="852" t="s">
        <v>2296</v>
      </c>
      <c r="G96" s="836" t="s">
        <v>2382</v>
      </c>
      <c r="H96" s="836" t="s">
        <v>2383</v>
      </c>
      <c r="I96" s="853">
        <v>35.090000152587891</v>
      </c>
      <c r="J96" s="853">
        <v>3</v>
      </c>
      <c r="K96" s="854">
        <v>105.26999664306641</v>
      </c>
    </row>
    <row r="97" spans="1:11" ht="14.45" customHeight="1" x14ac:dyDescent="0.2">
      <c r="A97" s="832" t="s">
        <v>573</v>
      </c>
      <c r="B97" s="833" t="s">
        <v>574</v>
      </c>
      <c r="C97" s="836" t="s">
        <v>587</v>
      </c>
      <c r="D97" s="852" t="s">
        <v>588</v>
      </c>
      <c r="E97" s="836" t="s">
        <v>2295</v>
      </c>
      <c r="F97" s="852" t="s">
        <v>2296</v>
      </c>
      <c r="G97" s="836" t="s">
        <v>2384</v>
      </c>
      <c r="H97" s="836" t="s">
        <v>2385</v>
      </c>
      <c r="I97" s="853">
        <v>1.2100000381469727</v>
      </c>
      <c r="J97" s="853">
        <v>75</v>
      </c>
      <c r="K97" s="854">
        <v>90.75</v>
      </c>
    </row>
    <row r="98" spans="1:11" ht="14.45" customHeight="1" x14ac:dyDescent="0.2">
      <c r="A98" s="832" t="s">
        <v>573</v>
      </c>
      <c r="B98" s="833" t="s">
        <v>574</v>
      </c>
      <c r="C98" s="836" t="s">
        <v>587</v>
      </c>
      <c r="D98" s="852" t="s">
        <v>588</v>
      </c>
      <c r="E98" s="836" t="s">
        <v>2295</v>
      </c>
      <c r="F98" s="852" t="s">
        <v>2296</v>
      </c>
      <c r="G98" s="836" t="s">
        <v>2386</v>
      </c>
      <c r="H98" s="836" t="s">
        <v>2387</v>
      </c>
      <c r="I98" s="853">
        <v>0.4699999988079071</v>
      </c>
      <c r="J98" s="853">
        <v>100</v>
      </c>
      <c r="K98" s="854">
        <v>47</v>
      </c>
    </row>
    <row r="99" spans="1:11" ht="14.45" customHeight="1" x14ac:dyDescent="0.2">
      <c r="A99" s="832" t="s">
        <v>573</v>
      </c>
      <c r="B99" s="833" t="s">
        <v>574</v>
      </c>
      <c r="C99" s="836" t="s">
        <v>587</v>
      </c>
      <c r="D99" s="852" t="s">
        <v>588</v>
      </c>
      <c r="E99" s="836" t="s">
        <v>2295</v>
      </c>
      <c r="F99" s="852" t="s">
        <v>2296</v>
      </c>
      <c r="G99" s="836" t="s">
        <v>2386</v>
      </c>
      <c r="H99" s="836" t="s">
        <v>2388</v>
      </c>
      <c r="I99" s="853">
        <v>0.47333332896232605</v>
      </c>
      <c r="J99" s="853">
        <v>300</v>
      </c>
      <c r="K99" s="854">
        <v>142</v>
      </c>
    </row>
    <row r="100" spans="1:11" ht="14.45" customHeight="1" x14ac:dyDescent="0.2">
      <c r="A100" s="832" t="s">
        <v>573</v>
      </c>
      <c r="B100" s="833" t="s">
        <v>574</v>
      </c>
      <c r="C100" s="836" t="s">
        <v>587</v>
      </c>
      <c r="D100" s="852" t="s">
        <v>588</v>
      </c>
      <c r="E100" s="836" t="s">
        <v>2295</v>
      </c>
      <c r="F100" s="852" t="s">
        <v>2296</v>
      </c>
      <c r="G100" s="836" t="s">
        <v>2389</v>
      </c>
      <c r="H100" s="836" t="s">
        <v>2390</v>
      </c>
      <c r="I100" s="853">
        <v>1.9850000143051147</v>
      </c>
      <c r="J100" s="853">
        <v>100</v>
      </c>
      <c r="K100" s="854">
        <v>198.5</v>
      </c>
    </row>
    <row r="101" spans="1:11" ht="14.45" customHeight="1" x14ac:dyDescent="0.2">
      <c r="A101" s="832" t="s">
        <v>573</v>
      </c>
      <c r="B101" s="833" t="s">
        <v>574</v>
      </c>
      <c r="C101" s="836" t="s">
        <v>587</v>
      </c>
      <c r="D101" s="852" t="s">
        <v>588</v>
      </c>
      <c r="E101" s="836" t="s">
        <v>2295</v>
      </c>
      <c r="F101" s="852" t="s">
        <v>2296</v>
      </c>
      <c r="G101" s="836" t="s">
        <v>2389</v>
      </c>
      <c r="H101" s="836" t="s">
        <v>2391</v>
      </c>
      <c r="I101" s="853">
        <v>1.9800000190734863</v>
      </c>
      <c r="J101" s="853">
        <v>100</v>
      </c>
      <c r="K101" s="854">
        <v>198</v>
      </c>
    </row>
    <row r="102" spans="1:11" ht="14.45" customHeight="1" x14ac:dyDescent="0.2">
      <c r="A102" s="832" t="s">
        <v>573</v>
      </c>
      <c r="B102" s="833" t="s">
        <v>574</v>
      </c>
      <c r="C102" s="836" t="s">
        <v>587</v>
      </c>
      <c r="D102" s="852" t="s">
        <v>588</v>
      </c>
      <c r="E102" s="836" t="s">
        <v>2295</v>
      </c>
      <c r="F102" s="852" t="s">
        <v>2296</v>
      </c>
      <c r="G102" s="836" t="s">
        <v>2392</v>
      </c>
      <c r="H102" s="836" t="s">
        <v>2393</v>
      </c>
      <c r="I102" s="853">
        <v>2.0349999666213989</v>
      </c>
      <c r="J102" s="853">
        <v>100</v>
      </c>
      <c r="K102" s="854">
        <v>203.5</v>
      </c>
    </row>
    <row r="103" spans="1:11" ht="14.45" customHeight="1" x14ac:dyDescent="0.2">
      <c r="A103" s="832" t="s">
        <v>573</v>
      </c>
      <c r="B103" s="833" t="s">
        <v>574</v>
      </c>
      <c r="C103" s="836" t="s">
        <v>587</v>
      </c>
      <c r="D103" s="852" t="s">
        <v>588</v>
      </c>
      <c r="E103" s="836" t="s">
        <v>2295</v>
      </c>
      <c r="F103" s="852" t="s">
        <v>2296</v>
      </c>
      <c r="G103" s="836" t="s">
        <v>2394</v>
      </c>
      <c r="H103" s="836" t="s">
        <v>2395</v>
      </c>
      <c r="I103" s="853">
        <v>2.6950000524520874</v>
      </c>
      <c r="J103" s="853">
        <v>100</v>
      </c>
      <c r="K103" s="854">
        <v>269.5</v>
      </c>
    </row>
    <row r="104" spans="1:11" ht="14.45" customHeight="1" x14ac:dyDescent="0.2">
      <c r="A104" s="832" t="s">
        <v>573</v>
      </c>
      <c r="B104" s="833" t="s">
        <v>574</v>
      </c>
      <c r="C104" s="836" t="s">
        <v>587</v>
      </c>
      <c r="D104" s="852" t="s">
        <v>588</v>
      </c>
      <c r="E104" s="836" t="s">
        <v>2295</v>
      </c>
      <c r="F104" s="852" t="s">
        <v>2296</v>
      </c>
      <c r="G104" s="836" t="s">
        <v>2396</v>
      </c>
      <c r="H104" s="836" t="s">
        <v>2397</v>
      </c>
      <c r="I104" s="853">
        <v>1.9199999570846558</v>
      </c>
      <c r="J104" s="853">
        <v>50</v>
      </c>
      <c r="K104" s="854">
        <v>96</v>
      </c>
    </row>
    <row r="105" spans="1:11" ht="14.45" customHeight="1" x14ac:dyDescent="0.2">
      <c r="A105" s="832" t="s">
        <v>573</v>
      </c>
      <c r="B105" s="833" t="s">
        <v>574</v>
      </c>
      <c r="C105" s="836" t="s">
        <v>587</v>
      </c>
      <c r="D105" s="852" t="s">
        <v>588</v>
      </c>
      <c r="E105" s="836" t="s">
        <v>2295</v>
      </c>
      <c r="F105" s="852" t="s">
        <v>2296</v>
      </c>
      <c r="G105" s="836" t="s">
        <v>2394</v>
      </c>
      <c r="H105" s="836" t="s">
        <v>2398</v>
      </c>
      <c r="I105" s="853">
        <v>2.7000000476837158</v>
      </c>
      <c r="J105" s="853">
        <v>200</v>
      </c>
      <c r="K105" s="854">
        <v>540</v>
      </c>
    </row>
    <row r="106" spans="1:11" ht="14.45" customHeight="1" x14ac:dyDescent="0.2">
      <c r="A106" s="832" t="s">
        <v>573</v>
      </c>
      <c r="B106" s="833" t="s">
        <v>574</v>
      </c>
      <c r="C106" s="836" t="s">
        <v>587</v>
      </c>
      <c r="D106" s="852" t="s">
        <v>588</v>
      </c>
      <c r="E106" s="836" t="s">
        <v>2295</v>
      </c>
      <c r="F106" s="852" t="s">
        <v>2296</v>
      </c>
      <c r="G106" s="836" t="s">
        <v>2396</v>
      </c>
      <c r="H106" s="836" t="s">
        <v>2399</v>
      </c>
      <c r="I106" s="853">
        <v>1.9199999570846558</v>
      </c>
      <c r="J106" s="853">
        <v>50</v>
      </c>
      <c r="K106" s="854">
        <v>96</v>
      </c>
    </row>
    <row r="107" spans="1:11" ht="14.45" customHeight="1" x14ac:dyDescent="0.2">
      <c r="A107" s="832" t="s">
        <v>573</v>
      </c>
      <c r="B107" s="833" t="s">
        <v>574</v>
      </c>
      <c r="C107" s="836" t="s">
        <v>587</v>
      </c>
      <c r="D107" s="852" t="s">
        <v>588</v>
      </c>
      <c r="E107" s="836" t="s">
        <v>2295</v>
      </c>
      <c r="F107" s="852" t="s">
        <v>2296</v>
      </c>
      <c r="G107" s="836" t="s">
        <v>2400</v>
      </c>
      <c r="H107" s="836" t="s">
        <v>2401</v>
      </c>
      <c r="I107" s="853">
        <v>8.5</v>
      </c>
      <c r="J107" s="853">
        <v>10</v>
      </c>
      <c r="K107" s="854">
        <v>85</v>
      </c>
    </row>
    <row r="108" spans="1:11" ht="14.45" customHeight="1" x14ac:dyDescent="0.2">
      <c r="A108" s="832" t="s">
        <v>573</v>
      </c>
      <c r="B108" s="833" t="s">
        <v>574</v>
      </c>
      <c r="C108" s="836" t="s">
        <v>587</v>
      </c>
      <c r="D108" s="852" t="s">
        <v>588</v>
      </c>
      <c r="E108" s="836" t="s">
        <v>2295</v>
      </c>
      <c r="F108" s="852" t="s">
        <v>2296</v>
      </c>
      <c r="G108" s="836" t="s">
        <v>2402</v>
      </c>
      <c r="H108" s="836" t="s">
        <v>2403</v>
      </c>
      <c r="I108" s="853">
        <v>2.1700000762939453</v>
      </c>
      <c r="J108" s="853">
        <v>50</v>
      </c>
      <c r="K108" s="854">
        <v>108.5</v>
      </c>
    </row>
    <row r="109" spans="1:11" ht="14.45" customHeight="1" x14ac:dyDescent="0.2">
      <c r="A109" s="832" t="s">
        <v>573</v>
      </c>
      <c r="B109" s="833" t="s">
        <v>574</v>
      </c>
      <c r="C109" s="836" t="s">
        <v>587</v>
      </c>
      <c r="D109" s="852" t="s">
        <v>588</v>
      </c>
      <c r="E109" s="836" t="s">
        <v>2295</v>
      </c>
      <c r="F109" s="852" t="s">
        <v>2296</v>
      </c>
      <c r="G109" s="836" t="s">
        <v>2402</v>
      </c>
      <c r="H109" s="836" t="s">
        <v>2404</v>
      </c>
      <c r="I109" s="853">
        <v>2.1700000762939453</v>
      </c>
      <c r="J109" s="853">
        <v>50</v>
      </c>
      <c r="K109" s="854">
        <v>108.5</v>
      </c>
    </row>
    <row r="110" spans="1:11" ht="14.45" customHeight="1" x14ac:dyDescent="0.2">
      <c r="A110" s="832" t="s">
        <v>573</v>
      </c>
      <c r="B110" s="833" t="s">
        <v>574</v>
      </c>
      <c r="C110" s="836" t="s">
        <v>587</v>
      </c>
      <c r="D110" s="852" t="s">
        <v>588</v>
      </c>
      <c r="E110" s="836" t="s">
        <v>2295</v>
      </c>
      <c r="F110" s="852" t="s">
        <v>2296</v>
      </c>
      <c r="G110" s="836" t="s">
        <v>2405</v>
      </c>
      <c r="H110" s="836" t="s">
        <v>2406</v>
      </c>
      <c r="I110" s="853">
        <v>21.229999542236328</v>
      </c>
      <c r="J110" s="853">
        <v>10</v>
      </c>
      <c r="K110" s="854">
        <v>212.30000305175781</v>
      </c>
    </row>
    <row r="111" spans="1:11" ht="14.45" customHeight="1" x14ac:dyDescent="0.2">
      <c r="A111" s="832" t="s">
        <v>573</v>
      </c>
      <c r="B111" s="833" t="s">
        <v>574</v>
      </c>
      <c r="C111" s="836" t="s">
        <v>587</v>
      </c>
      <c r="D111" s="852" t="s">
        <v>588</v>
      </c>
      <c r="E111" s="836" t="s">
        <v>2295</v>
      </c>
      <c r="F111" s="852" t="s">
        <v>2296</v>
      </c>
      <c r="G111" s="836" t="s">
        <v>2407</v>
      </c>
      <c r="H111" s="836" t="s">
        <v>2408</v>
      </c>
      <c r="I111" s="853">
        <v>2.5099999904632568</v>
      </c>
      <c r="J111" s="853">
        <v>50</v>
      </c>
      <c r="K111" s="854">
        <v>125.5</v>
      </c>
    </row>
    <row r="112" spans="1:11" ht="14.45" customHeight="1" x14ac:dyDescent="0.2">
      <c r="A112" s="832" t="s">
        <v>573</v>
      </c>
      <c r="B112" s="833" t="s">
        <v>574</v>
      </c>
      <c r="C112" s="836" t="s">
        <v>587</v>
      </c>
      <c r="D112" s="852" t="s">
        <v>588</v>
      </c>
      <c r="E112" s="836" t="s">
        <v>2295</v>
      </c>
      <c r="F112" s="852" t="s">
        <v>2296</v>
      </c>
      <c r="G112" s="836" t="s">
        <v>2405</v>
      </c>
      <c r="H112" s="836" t="s">
        <v>2409</v>
      </c>
      <c r="I112" s="853">
        <v>21.239999771118164</v>
      </c>
      <c r="J112" s="853">
        <v>12</v>
      </c>
      <c r="K112" s="854">
        <v>254.8800048828125</v>
      </c>
    </row>
    <row r="113" spans="1:11" ht="14.45" customHeight="1" x14ac:dyDescent="0.2">
      <c r="A113" s="832" t="s">
        <v>573</v>
      </c>
      <c r="B113" s="833" t="s">
        <v>574</v>
      </c>
      <c r="C113" s="836" t="s">
        <v>587</v>
      </c>
      <c r="D113" s="852" t="s">
        <v>588</v>
      </c>
      <c r="E113" s="836" t="s">
        <v>2295</v>
      </c>
      <c r="F113" s="852" t="s">
        <v>2296</v>
      </c>
      <c r="G113" s="836" t="s">
        <v>2407</v>
      </c>
      <c r="H113" s="836" t="s">
        <v>2410</v>
      </c>
      <c r="I113" s="853">
        <v>2.5099999904632568</v>
      </c>
      <c r="J113" s="853">
        <v>100</v>
      </c>
      <c r="K113" s="854">
        <v>251</v>
      </c>
    </row>
    <row r="114" spans="1:11" ht="14.45" customHeight="1" x14ac:dyDescent="0.2">
      <c r="A114" s="832" t="s">
        <v>573</v>
      </c>
      <c r="B114" s="833" t="s">
        <v>574</v>
      </c>
      <c r="C114" s="836" t="s">
        <v>587</v>
      </c>
      <c r="D114" s="852" t="s">
        <v>588</v>
      </c>
      <c r="E114" s="836" t="s">
        <v>2295</v>
      </c>
      <c r="F114" s="852" t="s">
        <v>2296</v>
      </c>
      <c r="G114" s="836" t="s">
        <v>2411</v>
      </c>
      <c r="H114" s="836" t="s">
        <v>2412</v>
      </c>
      <c r="I114" s="853">
        <v>21.229999542236328</v>
      </c>
      <c r="J114" s="853">
        <v>10</v>
      </c>
      <c r="K114" s="854">
        <v>212.30000305175781</v>
      </c>
    </row>
    <row r="115" spans="1:11" ht="14.45" customHeight="1" x14ac:dyDescent="0.2">
      <c r="A115" s="832" t="s">
        <v>573</v>
      </c>
      <c r="B115" s="833" t="s">
        <v>574</v>
      </c>
      <c r="C115" s="836" t="s">
        <v>587</v>
      </c>
      <c r="D115" s="852" t="s">
        <v>588</v>
      </c>
      <c r="E115" s="836" t="s">
        <v>2413</v>
      </c>
      <c r="F115" s="852" t="s">
        <v>2414</v>
      </c>
      <c r="G115" s="836" t="s">
        <v>2415</v>
      </c>
      <c r="H115" s="836" t="s">
        <v>2416</v>
      </c>
      <c r="I115" s="853">
        <v>10.159999847412109</v>
      </c>
      <c r="J115" s="853">
        <v>200</v>
      </c>
      <c r="K115" s="854">
        <v>2032</v>
      </c>
    </row>
    <row r="116" spans="1:11" ht="14.45" customHeight="1" x14ac:dyDescent="0.2">
      <c r="A116" s="832" t="s">
        <v>573</v>
      </c>
      <c r="B116" s="833" t="s">
        <v>574</v>
      </c>
      <c r="C116" s="836" t="s">
        <v>587</v>
      </c>
      <c r="D116" s="852" t="s">
        <v>588</v>
      </c>
      <c r="E116" s="836" t="s">
        <v>2413</v>
      </c>
      <c r="F116" s="852" t="s">
        <v>2414</v>
      </c>
      <c r="G116" s="836" t="s">
        <v>2415</v>
      </c>
      <c r="H116" s="836" t="s">
        <v>2417</v>
      </c>
      <c r="I116" s="853">
        <v>10.159999847412109</v>
      </c>
      <c r="J116" s="853">
        <v>400</v>
      </c>
      <c r="K116" s="854">
        <v>4064</v>
      </c>
    </row>
    <row r="117" spans="1:11" ht="14.45" customHeight="1" x14ac:dyDescent="0.2">
      <c r="A117" s="832" t="s">
        <v>573</v>
      </c>
      <c r="B117" s="833" t="s">
        <v>574</v>
      </c>
      <c r="C117" s="836" t="s">
        <v>587</v>
      </c>
      <c r="D117" s="852" t="s">
        <v>588</v>
      </c>
      <c r="E117" s="836" t="s">
        <v>2418</v>
      </c>
      <c r="F117" s="852" t="s">
        <v>2419</v>
      </c>
      <c r="G117" s="836" t="s">
        <v>2420</v>
      </c>
      <c r="H117" s="836" t="s">
        <v>2421</v>
      </c>
      <c r="I117" s="853">
        <v>0.30500000715255737</v>
      </c>
      <c r="J117" s="853">
        <v>500</v>
      </c>
      <c r="K117" s="854">
        <v>153</v>
      </c>
    </row>
    <row r="118" spans="1:11" ht="14.45" customHeight="1" x14ac:dyDescent="0.2">
      <c r="A118" s="832" t="s">
        <v>573</v>
      </c>
      <c r="B118" s="833" t="s">
        <v>574</v>
      </c>
      <c r="C118" s="836" t="s">
        <v>587</v>
      </c>
      <c r="D118" s="852" t="s">
        <v>588</v>
      </c>
      <c r="E118" s="836" t="s">
        <v>2418</v>
      </c>
      <c r="F118" s="852" t="s">
        <v>2419</v>
      </c>
      <c r="G118" s="836" t="s">
        <v>2422</v>
      </c>
      <c r="H118" s="836" t="s">
        <v>2423</v>
      </c>
      <c r="I118" s="853">
        <v>0.31000000238418579</v>
      </c>
      <c r="J118" s="853">
        <v>300</v>
      </c>
      <c r="K118" s="854">
        <v>93</v>
      </c>
    </row>
    <row r="119" spans="1:11" ht="14.45" customHeight="1" x14ac:dyDescent="0.2">
      <c r="A119" s="832" t="s">
        <v>573</v>
      </c>
      <c r="B119" s="833" t="s">
        <v>574</v>
      </c>
      <c r="C119" s="836" t="s">
        <v>587</v>
      </c>
      <c r="D119" s="852" t="s">
        <v>588</v>
      </c>
      <c r="E119" s="836" t="s">
        <v>2418</v>
      </c>
      <c r="F119" s="852" t="s">
        <v>2419</v>
      </c>
      <c r="G119" s="836" t="s">
        <v>2424</v>
      </c>
      <c r="H119" s="836" t="s">
        <v>2425</v>
      </c>
      <c r="I119" s="853">
        <v>0.68000000715255737</v>
      </c>
      <c r="J119" s="853">
        <v>200</v>
      </c>
      <c r="K119" s="854">
        <v>136</v>
      </c>
    </row>
    <row r="120" spans="1:11" ht="14.45" customHeight="1" x14ac:dyDescent="0.2">
      <c r="A120" s="832" t="s">
        <v>573</v>
      </c>
      <c r="B120" s="833" t="s">
        <v>574</v>
      </c>
      <c r="C120" s="836" t="s">
        <v>587</v>
      </c>
      <c r="D120" s="852" t="s">
        <v>588</v>
      </c>
      <c r="E120" s="836" t="s">
        <v>2418</v>
      </c>
      <c r="F120" s="852" t="s">
        <v>2419</v>
      </c>
      <c r="G120" s="836" t="s">
        <v>2426</v>
      </c>
      <c r="H120" s="836" t="s">
        <v>2427</v>
      </c>
      <c r="I120" s="853">
        <v>0.54500001668930054</v>
      </c>
      <c r="J120" s="853">
        <v>600</v>
      </c>
      <c r="K120" s="854">
        <v>327</v>
      </c>
    </row>
    <row r="121" spans="1:11" ht="14.45" customHeight="1" x14ac:dyDescent="0.2">
      <c r="A121" s="832" t="s">
        <v>573</v>
      </c>
      <c r="B121" s="833" t="s">
        <v>574</v>
      </c>
      <c r="C121" s="836" t="s">
        <v>587</v>
      </c>
      <c r="D121" s="852" t="s">
        <v>588</v>
      </c>
      <c r="E121" s="836" t="s">
        <v>2418</v>
      </c>
      <c r="F121" s="852" t="s">
        <v>2419</v>
      </c>
      <c r="G121" s="836" t="s">
        <v>2420</v>
      </c>
      <c r="H121" s="836" t="s">
        <v>2428</v>
      </c>
      <c r="I121" s="853">
        <v>0.30600000619888307</v>
      </c>
      <c r="J121" s="853">
        <v>1500</v>
      </c>
      <c r="K121" s="854">
        <v>460</v>
      </c>
    </row>
    <row r="122" spans="1:11" ht="14.45" customHeight="1" x14ac:dyDescent="0.2">
      <c r="A122" s="832" t="s">
        <v>573</v>
      </c>
      <c r="B122" s="833" t="s">
        <v>574</v>
      </c>
      <c r="C122" s="836" t="s">
        <v>587</v>
      </c>
      <c r="D122" s="852" t="s">
        <v>588</v>
      </c>
      <c r="E122" s="836" t="s">
        <v>2418</v>
      </c>
      <c r="F122" s="852" t="s">
        <v>2419</v>
      </c>
      <c r="G122" s="836" t="s">
        <v>2422</v>
      </c>
      <c r="H122" s="836" t="s">
        <v>2429</v>
      </c>
      <c r="I122" s="853">
        <v>0.30500000715255737</v>
      </c>
      <c r="J122" s="853">
        <v>500</v>
      </c>
      <c r="K122" s="854">
        <v>153</v>
      </c>
    </row>
    <row r="123" spans="1:11" ht="14.45" customHeight="1" x14ac:dyDescent="0.2">
      <c r="A123" s="832" t="s">
        <v>573</v>
      </c>
      <c r="B123" s="833" t="s">
        <v>574</v>
      </c>
      <c r="C123" s="836" t="s">
        <v>587</v>
      </c>
      <c r="D123" s="852" t="s">
        <v>588</v>
      </c>
      <c r="E123" s="836" t="s">
        <v>2418</v>
      </c>
      <c r="F123" s="852" t="s">
        <v>2419</v>
      </c>
      <c r="G123" s="836" t="s">
        <v>2424</v>
      </c>
      <c r="H123" s="836" t="s">
        <v>2430</v>
      </c>
      <c r="I123" s="853">
        <v>0.68000000715255737</v>
      </c>
      <c r="J123" s="853">
        <v>200</v>
      </c>
      <c r="K123" s="854">
        <v>136</v>
      </c>
    </row>
    <row r="124" spans="1:11" ht="14.45" customHeight="1" x14ac:dyDescent="0.2">
      <c r="A124" s="832" t="s">
        <v>573</v>
      </c>
      <c r="B124" s="833" t="s">
        <v>574</v>
      </c>
      <c r="C124" s="836" t="s">
        <v>587</v>
      </c>
      <c r="D124" s="852" t="s">
        <v>588</v>
      </c>
      <c r="E124" s="836" t="s">
        <v>2418</v>
      </c>
      <c r="F124" s="852" t="s">
        <v>2419</v>
      </c>
      <c r="G124" s="836" t="s">
        <v>2426</v>
      </c>
      <c r="H124" s="836" t="s">
        <v>2431</v>
      </c>
      <c r="I124" s="853">
        <v>0.54500001668930054</v>
      </c>
      <c r="J124" s="853">
        <v>1900</v>
      </c>
      <c r="K124" s="854">
        <v>1035</v>
      </c>
    </row>
    <row r="125" spans="1:11" ht="14.45" customHeight="1" x14ac:dyDescent="0.2">
      <c r="A125" s="832" t="s">
        <v>573</v>
      </c>
      <c r="B125" s="833" t="s">
        <v>574</v>
      </c>
      <c r="C125" s="836" t="s">
        <v>587</v>
      </c>
      <c r="D125" s="852" t="s">
        <v>588</v>
      </c>
      <c r="E125" s="836" t="s">
        <v>2418</v>
      </c>
      <c r="F125" s="852" t="s">
        <v>2419</v>
      </c>
      <c r="G125" s="836" t="s">
        <v>2432</v>
      </c>
      <c r="H125" s="836" t="s">
        <v>2433</v>
      </c>
      <c r="I125" s="853">
        <v>1.8033332824707031</v>
      </c>
      <c r="J125" s="853">
        <v>300</v>
      </c>
      <c r="K125" s="854">
        <v>541</v>
      </c>
    </row>
    <row r="126" spans="1:11" ht="14.45" customHeight="1" x14ac:dyDescent="0.2">
      <c r="A126" s="832" t="s">
        <v>573</v>
      </c>
      <c r="B126" s="833" t="s">
        <v>574</v>
      </c>
      <c r="C126" s="836" t="s">
        <v>587</v>
      </c>
      <c r="D126" s="852" t="s">
        <v>588</v>
      </c>
      <c r="E126" s="836" t="s">
        <v>2434</v>
      </c>
      <c r="F126" s="852" t="s">
        <v>2435</v>
      </c>
      <c r="G126" s="836" t="s">
        <v>2436</v>
      </c>
      <c r="H126" s="836" t="s">
        <v>2437</v>
      </c>
      <c r="I126" s="853">
        <v>15.729999542236328</v>
      </c>
      <c r="J126" s="853">
        <v>5</v>
      </c>
      <c r="K126" s="854">
        <v>78.650001525878906</v>
      </c>
    </row>
    <row r="127" spans="1:11" ht="14.45" customHeight="1" x14ac:dyDescent="0.2">
      <c r="A127" s="832" t="s">
        <v>573</v>
      </c>
      <c r="B127" s="833" t="s">
        <v>574</v>
      </c>
      <c r="C127" s="836" t="s">
        <v>587</v>
      </c>
      <c r="D127" s="852" t="s">
        <v>588</v>
      </c>
      <c r="E127" s="836" t="s">
        <v>2434</v>
      </c>
      <c r="F127" s="852" t="s">
        <v>2435</v>
      </c>
      <c r="G127" s="836" t="s">
        <v>2438</v>
      </c>
      <c r="H127" s="836" t="s">
        <v>2439</v>
      </c>
      <c r="I127" s="853">
        <v>15.729999542236328</v>
      </c>
      <c r="J127" s="853">
        <v>10</v>
      </c>
      <c r="K127" s="854">
        <v>157.30000305175781</v>
      </c>
    </row>
    <row r="128" spans="1:11" ht="14.45" customHeight="1" x14ac:dyDescent="0.2">
      <c r="A128" s="832" t="s">
        <v>573</v>
      </c>
      <c r="B128" s="833" t="s">
        <v>574</v>
      </c>
      <c r="C128" s="836" t="s">
        <v>587</v>
      </c>
      <c r="D128" s="852" t="s">
        <v>588</v>
      </c>
      <c r="E128" s="836" t="s">
        <v>2434</v>
      </c>
      <c r="F128" s="852" t="s">
        <v>2435</v>
      </c>
      <c r="G128" s="836" t="s">
        <v>2440</v>
      </c>
      <c r="H128" s="836" t="s">
        <v>2441</v>
      </c>
      <c r="I128" s="853">
        <v>15.729999542236328</v>
      </c>
      <c r="J128" s="853">
        <v>15</v>
      </c>
      <c r="K128" s="854">
        <v>235.95000457763672</v>
      </c>
    </row>
    <row r="129" spans="1:11" ht="14.45" customHeight="1" x14ac:dyDescent="0.2">
      <c r="A129" s="832" t="s">
        <v>573</v>
      </c>
      <c r="B129" s="833" t="s">
        <v>574</v>
      </c>
      <c r="C129" s="836" t="s">
        <v>587</v>
      </c>
      <c r="D129" s="852" t="s">
        <v>588</v>
      </c>
      <c r="E129" s="836" t="s">
        <v>2434</v>
      </c>
      <c r="F129" s="852" t="s">
        <v>2435</v>
      </c>
      <c r="G129" s="836" t="s">
        <v>2436</v>
      </c>
      <c r="H129" s="836" t="s">
        <v>2442</v>
      </c>
      <c r="I129" s="853">
        <v>15.729999542236328</v>
      </c>
      <c r="J129" s="853">
        <v>5</v>
      </c>
      <c r="K129" s="854">
        <v>78.650001525878906</v>
      </c>
    </row>
    <row r="130" spans="1:11" ht="14.45" customHeight="1" x14ac:dyDescent="0.2">
      <c r="A130" s="832" t="s">
        <v>573</v>
      </c>
      <c r="B130" s="833" t="s">
        <v>574</v>
      </c>
      <c r="C130" s="836" t="s">
        <v>587</v>
      </c>
      <c r="D130" s="852" t="s">
        <v>588</v>
      </c>
      <c r="E130" s="836" t="s">
        <v>2434</v>
      </c>
      <c r="F130" s="852" t="s">
        <v>2435</v>
      </c>
      <c r="G130" s="836" t="s">
        <v>2438</v>
      </c>
      <c r="H130" s="836" t="s">
        <v>2443</v>
      </c>
      <c r="I130" s="853">
        <v>15.729999542236328</v>
      </c>
      <c r="J130" s="853">
        <v>30</v>
      </c>
      <c r="K130" s="854">
        <v>471.90000915527344</v>
      </c>
    </row>
    <row r="131" spans="1:11" ht="14.45" customHeight="1" x14ac:dyDescent="0.2">
      <c r="A131" s="832" t="s">
        <v>573</v>
      </c>
      <c r="B131" s="833" t="s">
        <v>574</v>
      </c>
      <c r="C131" s="836" t="s">
        <v>587</v>
      </c>
      <c r="D131" s="852" t="s">
        <v>588</v>
      </c>
      <c r="E131" s="836" t="s">
        <v>2434</v>
      </c>
      <c r="F131" s="852" t="s">
        <v>2435</v>
      </c>
      <c r="G131" s="836" t="s">
        <v>2444</v>
      </c>
      <c r="H131" s="836" t="s">
        <v>2445</v>
      </c>
      <c r="I131" s="853">
        <v>0.62999999523162842</v>
      </c>
      <c r="J131" s="853">
        <v>1600</v>
      </c>
      <c r="K131" s="854">
        <v>1008</v>
      </c>
    </row>
    <row r="132" spans="1:11" ht="14.45" customHeight="1" x14ac:dyDescent="0.2">
      <c r="A132" s="832" t="s">
        <v>573</v>
      </c>
      <c r="B132" s="833" t="s">
        <v>574</v>
      </c>
      <c r="C132" s="836" t="s">
        <v>587</v>
      </c>
      <c r="D132" s="852" t="s">
        <v>588</v>
      </c>
      <c r="E132" s="836" t="s">
        <v>2434</v>
      </c>
      <c r="F132" s="852" t="s">
        <v>2435</v>
      </c>
      <c r="G132" s="836" t="s">
        <v>2446</v>
      </c>
      <c r="H132" s="836" t="s">
        <v>2447</v>
      </c>
      <c r="I132" s="853">
        <v>0.62999999523162842</v>
      </c>
      <c r="J132" s="853">
        <v>1800</v>
      </c>
      <c r="K132" s="854">
        <v>1134</v>
      </c>
    </row>
    <row r="133" spans="1:11" ht="14.45" customHeight="1" x14ac:dyDescent="0.2">
      <c r="A133" s="832" t="s">
        <v>573</v>
      </c>
      <c r="B133" s="833" t="s">
        <v>574</v>
      </c>
      <c r="C133" s="836" t="s">
        <v>587</v>
      </c>
      <c r="D133" s="852" t="s">
        <v>588</v>
      </c>
      <c r="E133" s="836" t="s">
        <v>2434</v>
      </c>
      <c r="F133" s="852" t="s">
        <v>2435</v>
      </c>
      <c r="G133" s="836" t="s">
        <v>2444</v>
      </c>
      <c r="H133" s="836" t="s">
        <v>2448</v>
      </c>
      <c r="I133" s="853">
        <v>0.62999999523162842</v>
      </c>
      <c r="J133" s="853">
        <v>5600</v>
      </c>
      <c r="K133" s="854">
        <v>3528</v>
      </c>
    </row>
    <row r="134" spans="1:11" ht="14.45" customHeight="1" x14ac:dyDescent="0.2">
      <c r="A134" s="832" t="s">
        <v>573</v>
      </c>
      <c r="B134" s="833" t="s">
        <v>574</v>
      </c>
      <c r="C134" s="836" t="s">
        <v>587</v>
      </c>
      <c r="D134" s="852" t="s">
        <v>588</v>
      </c>
      <c r="E134" s="836" t="s">
        <v>2434</v>
      </c>
      <c r="F134" s="852" t="s">
        <v>2435</v>
      </c>
      <c r="G134" s="836" t="s">
        <v>2446</v>
      </c>
      <c r="H134" s="836" t="s">
        <v>2449</v>
      </c>
      <c r="I134" s="853">
        <v>0.62833333015441895</v>
      </c>
      <c r="J134" s="853">
        <v>5600</v>
      </c>
      <c r="K134" s="854">
        <v>3520</v>
      </c>
    </row>
    <row r="135" spans="1:11" ht="14.45" customHeight="1" x14ac:dyDescent="0.2">
      <c r="A135" s="832" t="s">
        <v>573</v>
      </c>
      <c r="B135" s="833" t="s">
        <v>574</v>
      </c>
      <c r="C135" s="836" t="s">
        <v>587</v>
      </c>
      <c r="D135" s="852" t="s">
        <v>588</v>
      </c>
      <c r="E135" s="836" t="s">
        <v>2450</v>
      </c>
      <c r="F135" s="852" t="s">
        <v>2451</v>
      </c>
      <c r="G135" s="836" t="s">
        <v>2452</v>
      </c>
      <c r="H135" s="836" t="s">
        <v>2453</v>
      </c>
      <c r="I135" s="853">
        <v>20.899999618530273</v>
      </c>
      <c r="J135" s="853">
        <v>25</v>
      </c>
      <c r="K135" s="854">
        <v>522.42001342773438</v>
      </c>
    </row>
    <row r="136" spans="1:11" ht="14.45" customHeight="1" x14ac:dyDescent="0.2">
      <c r="A136" s="832" t="s">
        <v>573</v>
      </c>
      <c r="B136" s="833" t="s">
        <v>574</v>
      </c>
      <c r="C136" s="836" t="s">
        <v>587</v>
      </c>
      <c r="D136" s="852" t="s">
        <v>588</v>
      </c>
      <c r="E136" s="836" t="s">
        <v>2450</v>
      </c>
      <c r="F136" s="852" t="s">
        <v>2451</v>
      </c>
      <c r="G136" s="836" t="s">
        <v>2452</v>
      </c>
      <c r="H136" s="836" t="s">
        <v>2454</v>
      </c>
      <c r="I136" s="853">
        <v>20.899999618530273</v>
      </c>
      <c r="J136" s="853">
        <v>60</v>
      </c>
      <c r="K136" s="854">
        <v>1253.7899780273438</v>
      </c>
    </row>
    <row r="137" spans="1:11" ht="14.45" customHeight="1" x14ac:dyDescent="0.2">
      <c r="A137" s="832" t="s">
        <v>573</v>
      </c>
      <c r="B137" s="833" t="s">
        <v>574</v>
      </c>
      <c r="C137" s="836" t="s">
        <v>592</v>
      </c>
      <c r="D137" s="852" t="s">
        <v>593</v>
      </c>
      <c r="E137" s="836" t="s">
        <v>2229</v>
      </c>
      <c r="F137" s="852" t="s">
        <v>2230</v>
      </c>
      <c r="G137" s="836" t="s">
        <v>2231</v>
      </c>
      <c r="H137" s="836" t="s">
        <v>2232</v>
      </c>
      <c r="I137" s="853">
        <v>6.244999885559082</v>
      </c>
      <c r="J137" s="853">
        <v>400</v>
      </c>
      <c r="K137" s="854">
        <v>2498</v>
      </c>
    </row>
    <row r="138" spans="1:11" ht="14.45" customHeight="1" x14ac:dyDescent="0.2">
      <c r="A138" s="832" t="s">
        <v>573</v>
      </c>
      <c r="B138" s="833" t="s">
        <v>574</v>
      </c>
      <c r="C138" s="836" t="s">
        <v>592</v>
      </c>
      <c r="D138" s="852" t="s">
        <v>593</v>
      </c>
      <c r="E138" s="836" t="s">
        <v>2229</v>
      </c>
      <c r="F138" s="852" t="s">
        <v>2230</v>
      </c>
      <c r="G138" s="836" t="s">
        <v>2455</v>
      </c>
      <c r="H138" s="836" t="s">
        <v>2456</v>
      </c>
      <c r="I138" s="853">
        <v>0.98000001907348633</v>
      </c>
      <c r="J138" s="853">
        <v>500</v>
      </c>
      <c r="K138" s="854">
        <v>490</v>
      </c>
    </row>
    <row r="139" spans="1:11" ht="14.45" customHeight="1" x14ac:dyDescent="0.2">
      <c r="A139" s="832" t="s">
        <v>573</v>
      </c>
      <c r="B139" s="833" t="s">
        <v>574</v>
      </c>
      <c r="C139" s="836" t="s">
        <v>592</v>
      </c>
      <c r="D139" s="852" t="s">
        <v>593</v>
      </c>
      <c r="E139" s="836" t="s">
        <v>2229</v>
      </c>
      <c r="F139" s="852" t="s">
        <v>2230</v>
      </c>
      <c r="G139" s="836" t="s">
        <v>2455</v>
      </c>
      <c r="H139" s="836" t="s">
        <v>2457</v>
      </c>
      <c r="I139" s="853">
        <v>0.98000001907348633</v>
      </c>
      <c r="J139" s="853">
        <v>1000</v>
      </c>
      <c r="K139" s="854">
        <v>980</v>
      </c>
    </row>
    <row r="140" spans="1:11" ht="14.45" customHeight="1" x14ac:dyDescent="0.2">
      <c r="A140" s="832" t="s">
        <v>573</v>
      </c>
      <c r="B140" s="833" t="s">
        <v>574</v>
      </c>
      <c r="C140" s="836" t="s">
        <v>592</v>
      </c>
      <c r="D140" s="852" t="s">
        <v>593</v>
      </c>
      <c r="E140" s="836" t="s">
        <v>2229</v>
      </c>
      <c r="F140" s="852" t="s">
        <v>2230</v>
      </c>
      <c r="G140" s="836" t="s">
        <v>2233</v>
      </c>
      <c r="H140" s="836" t="s">
        <v>2234</v>
      </c>
      <c r="I140" s="853">
        <v>1.2949999570846558</v>
      </c>
      <c r="J140" s="853">
        <v>1300</v>
      </c>
      <c r="K140" s="854">
        <v>1687</v>
      </c>
    </row>
    <row r="141" spans="1:11" ht="14.45" customHeight="1" x14ac:dyDescent="0.2">
      <c r="A141" s="832" t="s">
        <v>573</v>
      </c>
      <c r="B141" s="833" t="s">
        <v>574</v>
      </c>
      <c r="C141" s="836" t="s">
        <v>592</v>
      </c>
      <c r="D141" s="852" t="s">
        <v>593</v>
      </c>
      <c r="E141" s="836" t="s">
        <v>2229</v>
      </c>
      <c r="F141" s="852" t="s">
        <v>2230</v>
      </c>
      <c r="G141" s="836" t="s">
        <v>2233</v>
      </c>
      <c r="H141" s="836" t="s">
        <v>2235</v>
      </c>
      <c r="I141" s="853">
        <v>1.2899999618530273</v>
      </c>
      <c r="J141" s="853">
        <v>2000</v>
      </c>
      <c r="K141" s="854">
        <v>2580</v>
      </c>
    </row>
    <row r="142" spans="1:11" ht="14.45" customHeight="1" x14ac:dyDescent="0.2">
      <c r="A142" s="832" t="s">
        <v>573</v>
      </c>
      <c r="B142" s="833" t="s">
        <v>574</v>
      </c>
      <c r="C142" s="836" t="s">
        <v>592</v>
      </c>
      <c r="D142" s="852" t="s">
        <v>593</v>
      </c>
      <c r="E142" s="836" t="s">
        <v>2229</v>
      </c>
      <c r="F142" s="852" t="s">
        <v>2230</v>
      </c>
      <c r="G142" s="836" t="s">
        <v>2236</v>
      </c>
      <c r="H142" s="836" t="s">
        <v>2237</v>
      </c>
      <c r="I142" s="853">
        <v>0.43999999761581421</v>
      </c>
      <c r="J142" s="853">
        <v>300</v>
      </c>
      <c r="K142" s="854">
        <v>132</v>
      </c>
    </row>
    <row r="143" spans="1:11" ht="14.45" customHeight="1" x14ac:dyDescent="0.2">
      <c r="A143" s="832" t="s">
        <v>573</v>
      </c>
      <c r="B143" s="833" t="s">
        <v>574</v>
      </c>
      <c r="C143" s="836" t="s">
        <v>592</v>
      </c>
      <c r="D143" s="852" t="s">
        <v>593</v>
      </c>
      <c r="E143" s="836" t="s">
        <v>2229</v>
      </c>
      <c r="F143" s="852" t="s">
        <v>2230</v>
      </c>
      <c r="G143" s="836" t="s">
        <v>2458</v>
      </c>
      <c r="H143" s="836" t="s">
        <v>2459</v>
      </c>
      <c r="I143" s="853">
        <v>157.31500244140625</v>
      </c>
      <c r="J143" s="853">
        <v>6</v>
      </c>
      <c r="K143" s="854">
        <v>943.9000244140625</v>
      </c>
    </row>
    <row r="144" spans="1:11" ht="14.45" customHeight="1" x14ac:dyDescent="0.2">
      <c r="A144" s="832" t="s">
        <v>573</v>
      </c>
      <c r="B144" s="833" t="s">
        <v>574</v>
      </c>
      <c r="C144" s="836" t="s">
        <v>592</v>
      </c>
      <c r="D144" s="852" t="s">
        <v>593</v>
      </c>
      <c r="E144" s="836" t="s">
        <v>2229</v>
      </c>
      <c r="F144" s="852" t="s">
        <v>2230</v>
      </c>
      <c r="G144" s="836" t="s">
        <v>2460</v>
      </c>
      <c r="H144" s="836" t="s">
        <v>2461</v>
      </c>
      <c r="I144" s="853">
        <v>355.35000610351563</v>
      </c>
      <c r="J144" s="853">
        <v>1</v>
      </c>
      <c r="K144" s="854">
        <v>355.35000610351563</v>
      </c>
    </row>
    <row r="145" spans="1:11" ht="14.45" customHeight="1" x14ac:dyDescent="0.2">
      <c r="A145" s="832" t="s">
        <v>573</v>
      </c>
      <c r="B145" s="833" t="s">
        <v>574</v>
      </c>
      <c r="C145" s="836" t="s">
        <v>592</v>
      </c>
      <c r="D145" s="852" t="s">
        <v>593</v>
      </c>
      <c r="E145" s="836" t="s">
        <v>2229</v>
      </c>
      <c r="F145" s="852" t="s">
        <v>2230</v>
      </c>
      <c r="G145" s="836" t="s">
        <v>2462</v>
      </c>
      <c r="H145" s="836" t="s">
        <v>2463</v>
      </c>
      <c r="I145" s="853">
        <v>139.17999267578125</v>
      </c>
      <c r="J145" s="853">
        <v>1</v>
      </c>
      <c r="K145" s="854">
        <v>139.17999267578125</v>
      </c>
    </row>
    <row r="146" spans="1:11" ht="14.45" customHeight="1" x14ac:dyDescent="0.2">
      <c r="A146" s="832" t="s">
        <v>573</v>
      </c>
      <c r="B146" s="833" t="s">
        <v>574</v>
      </c>
      <c r="C146" s="836" t="s">
        <v>592</v>
      </c>
      <c r="D146" s="852" t="s">
        <v>593</v>
      </c>
      <c r="E146" s="836" t="s">
        <v>2229</v>
      </c>
      <c r="F146" s="852" t="s">
        <v>2230</v>
      </c>
      <c r="G146" s="836" t="s">
        <v>2238</v>
      </c>
      <c r="H146" s="836" t="s">
        <v>2240</v>
      </c>
      <c r="I146" s="853">
        <v>111.55000305175781</v>
      </c>
      <c r="J146" s="853">
        <v>2</v>
      </c>
      <c r="K146" s="854">
        <v>223.10000610351563</v>
      </c>
    </row>
    <row r="147" spans="1:11" ht="14.45" customHeight="1" x14ac:dyDescent="0.2">
      <c r="A147" s="832" t="s">
        <v>573</v>
      </c>
      <c r="B147" s="833" t="s">
        <v>574</v>
      </c>
      <c r="C147" s="836" t="s">
        <v>592</v>
      </c>
      <c r="D147" s="852" t="s">
        <v>593</v>
      </c>
      <c r="E147" s="836" t="s">
        <v>2229</v>
      </c>
      <c r="F147" s="852" t="s">
        <v>2230</v>
      </c>
      <c r="G147" s="836" t="s">
        <v>2460</v>
      </c>
      <c r="H147" s="836" t="s">
        <v>2464</v>
      </c>
      <c r="I147" s="853">
        <v>355.35000610351563</v>
      </c>
      <c r="J147" s="853">
        <v>5</v>
      </c>
      <c r="K147" s="854">
        <v>1776.7500610351563</v>
      </c>
    </row>
    <row r="148" spans="1:11" ht="14.45" customHeight="1" x14ac:dyDescent="0.2">
      <c r="A148" s="832" t="s">
        <v>573</v>
      </c>
      <c r="B148" s="833" t="s">
        <v>574</v>
      </c>
      <c r="C148" s="836" t="s">
        <v>592</v>
      </c>
      <c r="D148" s="852" t="s">
        <v>593</v>
      </c>
      <c r="E148" s="836" t="s">
        <v>2229</v>
      </c>
      <c r="F148" s="852" t="s">
        <v>2230</v>
      </c>
      <c r="G148" s="836" t="s">
        <v>2465</v>
      </c>
      <c r="H148" s="836" t="s">
        <v>2466</v>
      </c>
      <c r="I148" s="853">
        <v>30.175000190734863</v>
      </c>
      <c r="J148" s="853">
        <v>20</v>
      </c>
      <c r="K148" s="854">
        <v>603.5</v>
      </c>
    </row>
    <row r="149" spans="1:11" ht="14.45" customHeight="1" x14ac:dyDescent="0.2">
      <c r="A149" s="832" t="s">
        <v>573</v>
      </c>
      <c r="B149" s="833" t="s">
        <v>574</v>
      </c>
      <c r="C149" s="836" t="s">
        <v>592</v>
      </c>
      <c r="D149" s="852" t="s">
        <v>593</v>
      </c>
      <c r="E149" s="836" t="s">
        <v>2229</v>
      </c>
      <c r="F149" s="852" t="s">
        <v>2230</v>
      </c>
      <c r="G149" s="836" t="s">
        <v>2467</v>
      </c>
      <c r="H149" s="836" t="s">
        <v>2468</v>
      </c>
      <c r="I149" s="853">
        <v>573.8499755859375</v>
      </c>
      <c r="J149" s="853">
        <v>2</v>
      </c>
      <c r="K149" s="854">
        <v>1147.699951171875</v>
      </c>
    </row>
    <row r="150" spans="1:11" ht="14.45" customHeight="1" x14ac:dyDescent="0.2">
      <c r="A150" s="832" t="s">
        <v>573</v>
      </c>
      <c r="B150" s="833" t="s">
        <v>574</v>
      </c>
      <c r="C150" s="836" t="s">
        <v>592</v>
      </c>
      <c r="D150" s="852" t="s">
        <v>593</v>
      </c>
      <c r="E150" s="836" t="s">
        <v>2229</v>
      </c>
      <c r="F150" s="852" t="s">
        <v>2230</v>
      </c>
      <c r="G150" s="836" t="s">
        <v>2245</v>
      </c>
      <c r="H150" s="836" t="s">
        <v>2246</v>
      </c>
      <c r="I150" s="853">
        <v>1.3799999952316284</v>
      </c>
      <c r="J150" s="853">
        <v>150</v>
      </c>
      <c r="K150" s="854">
        <v>207</v>
      </c>
    </row>
    <row r="151" spans="1:11" ht="14.45" customHeight="1" x14ac:dyDescent="0.2">
      <c r="A151" s="832" t="s">
        <v>573</v>
      </c>
      <c r="B151" s="833" t="s">
        <v>574</v>
      </c>
      <c r="C151" s="836" t="s">
        <v>592</v>
      </c>
      <c r="D151" s="852" t="s">
        <v>593</v>
      </c>
      <c r="E151" s="836" t="s">
        <v>2229</v>
      </c>
      <c r="F151" s="852" t="s">
        <v>2230</v>
      </c>
      <c r="G151" s="836" t="s">
        <v>2469</v>
      </c>
      <c r="H151" s="836" t="s">
        <v>2470</v>
      </c>
      <c r="I151" s="853">
        <v>0.9100000262260437</v>
      </c>
      <c r="J151" s="853">
        <v>250</v>
      </c>
      <c r="K151" s="854">
        <v>227.69999694824219</v>
      </c>
    </row>
    <row r="152" spans="1:11" ht="14.45" customHeight="1" x14ac:dyDescent="0.2">
      <c r="A152" s="832" t="s">
        <v>573</v>
      </c>
      <c r="B152" s="833" t="s">
        <v>574</v>
      </c>
      <c r="C152" s="836" t="s">
        <v>592</v>
      </c>
      <c r="D152" s="852" t="s">
        <v>593</v>
      </c>
      <c r="E152" s="836" t="s">
        <v>2229</v>
      </c>
      <c r="F152" s="852" t="s">
        <v>2230</v>
      </c>
      <c r="G152" s="836" t="s">
        <v>2471</v>
      </c>
      <c r="H152" s="836" t="s">
        <v>2472</v>
      </c>
      <c r="I152" s="853">
        <v>0.86000001430511475</v>
      </c>
      <c r="J152" s="853">
        <v>100</v>
      </c>
      <c r="K152" s="854">
        <v>86</v>
      </c>
    </row>
    <row r="153" spans="1:11" ht="14.45" customHeight="1" x14ac:dyDescent="0.2">
      <c r="A153" s="832" t="s">
        <v>573</v>
      </c>
      <c r="B153" s="833" t="s">
        <v>574</v>
      </c>
      <c r="C153" s="836" t="s">
        <v>592</v>
      </c>
      <c r="D153" s="852" t="s">
        <v>593</v>
      </c>
      <c r="E153" s="836" t="s">
        <v>2229</v>
      </c>
      <c r="F153" s="852" t="s">
        <v>2230</v>
      </c>
      <c r="G153" s="836" t="s">
        <v>2247</v>
      </c>
      <c r="H153" s="836" t="s">
        <v>2248</v>
      </c>
      <c r="I153" s="853">
        <v>1.5099999904632568</v>
      </c>
      <c r="J153" s="853">
        <v>50</v>
      </c>
      <c r="K153" s="854">
        <v>75.5</v>
      </c>
    </row>
    <row r="154" spans="1:11" ht="14.45" customHeight="1" x14ac:dyDescent="0.2">
      <c r="A154" s="832" t="s">
        <v>573</v>
      </c>
      <c r="B154" s="833" t="s">
        <v>574</v>
      </c>
      <c r="C154" s="836" t="s">
        <v>592</v>
      </c>
      <c r="D154" s="852" t="s">
        <v>593</v>
      </c>
      <c r="E154" s="836" t="s">
        <v>2229</v>
      </c>
      <c r="F154" s="852" t="s">
        <v>2230</v>
      </c>
      <c r="G154" s="836" t="s">
        <v>2249</v>
      </c>
      <c r="H154" s="836" t="s">
        <v>2250</v>
      </c>
      <c r="I154" s="853">
        <v>2.059999942779541</v>
      </c>
      <c r="J154" s="853">
        <v>150</v>
      </c>
      <c r="K154" s="854">
        <v>309</v>
      </c>
    </row>
    <row r="155" spans="1:11" ht="14.45" customHeight="1" x14ac:dyDescent="0.2">
      <c r="A155" s="832" t="s">
        <v>573</v>
      </c>
      <c r="B155" s="833" t="s">
        <v>574</v>
      </c>
      <c r="C155" s="836" t="s">
        <v>592</v>
      </c>
      <c r="D155" s="852" t="s">
        <v>593</v>
      </c>
      <c r="E155" s="836" t="s">
        <v>2229</v>
      </c>
      <c r="F155" s="852" t="s">
        <v>2230</v>
      </c>
      <c r="G155" s="836" t="s">
        <v>2251</v>
      </c>
      <c r="H155" s="836" t="s">
        <v>2252</v>
      </c>
      <c r="I155" s="853">
        <v>3.3599998950958252</v>
      </c>
      <c r="J155" s="853">
        <v>50</v>
      </c>
      <c r="K155" s="854">
        <v>168</v>
      </c>
    </row>
    <row r="156" spans="1:11" ht="14.45" customHeight="1" x14ac:dyDescent="0.2">
      <c r="A156" s="832" t="s">
        <v>573</v>
      </c>
      <c r="B156" s="833" t="s">
        <v>574</v>
      </c>
      <c r="C156" s="836" t="s">
        <v>592</v>
      </c>
      <c r="D156" s="852" t="s">
        <v>593</v>
      </c>
      <c r="E156" s="836" t="s">
        <v>2229</v>
      </c>
      <c r="F156" s="852" t="s">
        <v>2230</v>
      </c>
      <c r="G156" s="836" t="s">
        <v>2253</v>
      </c>
      <c r="H156" s="836" t="s">
        <v>2254</v>
      </c>
      <c r="I156" s="853">
        <v>8.119999885559082</v>
      </c>
      <c r="J156" s="853">
        <v>48</v>
      </c>
      <c r="K156" s="854">
        <v>389.75999450683594</v>
      </c>
    </row>
    <row r="157" spans="1:11" ht="14.45" customHeight="1" x14ac:dyDescent="0.2">
      <c r="A157" s="832" t="s">
        <v>573</v>
      </c>
      <c r="B157" s="833" t="s">
        <v>574</v>
      </c>
      <c r="C157" s="836" t="s">
        <v>592</v>
      </c>
      <c r="D157" s="852" t="s">
        <v>593</v>
      </c>
      <c r="E157" s="836" t="s">
        <v>2229</v>
      </c>
      <c r="F157" s="852" t="s">
        <v>2230</v>
      </c>
      <c r="G157" s="836" t="s">
        <v>2245</v>
      </c>
      <c r="H157" s="836" t="s">
        <v>2259</v>
      </c>
      <c r="I157" s="853">
        <v>1.3799999952316284</v>
      </c>
      <c r="J157" s="853">
        <v>500</v>
      </c>
      <c r="K157" s="854">
        <v>690</v>
      </c>
    </row>
    <row r="158" spans="1:11" ht="14.45" customHeight="1" x14ac:dyDescent="0.2">
      <c r="A158" s="832" t="s">
        <v>573</v>
      </c>
      <c r="B158" s="833" t="s">
        <v>574</v>
      </c>
      <c r="C158" s="836" t="s">
        <v>592</v>
      </c>
      <c r="D158" s="852" t="s">
        <v>593</v>
      </c>
      <c r="E158" s="836" t="s">
        <v>2229</v>
      </c>
      <c r="F158" s="852" t="s">
        <v>2230</v>
      </c>
      <c r="G158" s="836" t="s">
        <v>2469</v>
      </c>
      <c r="H158" s="836" t="s">
        <v>2473</v>
      </c>
      <c r="I158" s="853">
        <v>0.9100000262260437</v>
      </c>
      <c r="J158" s="853">
        <v>250</v>
      </c>
      <c r="K158" s="854">
        <v>227.5</v>
      </c>
    </row>
    <row r="159" spans="1:11" ht="14.45" customHeight="1" x14ac:dyDescent="0.2">
      <c r="A159" s="832" t="s">
        <v>573</v>
      </c>
      <c r="B159" s="833" t="s">
        <v>574</v>
      </c>
      <c r="C159" s="836" t="s">
        <v>592</v>
      </c>
      <c r="D159" s="852" t="s">
        <v>593</v>
      </c>
      <c r="E159" s="836" t="s">
        <v>2229</v>
      </c>
      <c r="F159" s="852" t="s">
        <v>2230</v>
      </c>
      <c r="G159" s="836" t="s">
        <v>2471</v>
      </c>
      <c r="H159" s="836" t="s">
        <v>2474</v>
      </c>
      <c r="I159" s="853">
        <v>0.85000002384185791</v>
      </c>
      <c r="J159" s="853">
        <v>100</v>
      </c>
      <c r="K159" s="854">
        <v>85</v>
      </c>
    </row>
    <row r="160" spans="1:11" ht="14.45" customHeight="1" x14ac:dyDescent="0.2">
      <c r="A160" s="832" t="s">
        <v>573</v>
      </c>
      <c r="B160" s="833" t="s">
        <v>574</v>
      </c>
      <c r="C160" s="836" t="s">
        <v>592</v>
      </c>
      <c r="D160" s="852" t="s">
        <v>593</v>
      </c>
      <c r="E160" s="836" t="s">
        <v>2229</v>
      </c>
      <c r="F160" s="852" t="s">
        <v>2230</v>
      </c>
      <c r="G160" s="836" t="s">
        <v>2247</v>
      </c>
      <c r="H160" s="836" t="s">
        <v>2260</v>
      </c>
      <c r="I160" s="853">
        <v>1.5099999904632568</v>
      </c>
      <c r="J160" s="853">
        <v>200</v>
      </c>
      <c r="K160" s="854">
        <v>302</v>
      </c>
    </row>
    <row r="161" spans="1:11" ht="14.45" customHeight="1" x14ac:dyDescent="0.2">
      <c r="A161" s="832" t="s">
        <v>573</v>
      </c>
      <c r="B161" s="833" t="s">
        <v>574</v>
      </c>
      <c r="C161" s="836" t="s">
        <v>592</v>
      </c>
      <c r="D161" s="852" t="s">
        <v>593</v>
      </c>
      <c r="E161" s="836" t="s">
        <v>2229</v>
      </c>
      <c r="F161" s="852" t="s">
        <v>2230</v>
      </c>
      <c r="G161" s="836" t="s">
        <v>2249</v>
      </c>
      <c r="H161" s="836" t="s">
        <v>2261</v>
      </c>
      <c r="I161" s="853">
        <v>2.0639999389648436</v>
      </c>
      <c r="J161" s="853">
        <v>500</v>
      </c>
      <c r="K161" s="854">
        <v>1032</v>
      </c>
    </row>
    <row r="162" spans="1:11" ht="14.45" customHeight="1" x14ac:dyDescent="0.2">
      <c r="A162" s="832" t="s">
        <v>573</v>
      </c>
      <c r="B162" s="833" t="s">
        <v>574</v>
      </c>
      <c r="C162" s="836" t="s">
        <v>592</v>
      </c>
      <c r="D162" s="852" t="s">
        <v>593</v>
      </c>
      <c r="E162" s="836" t="s">
        <v>2229</v>
      </c>
      <c r="F162" s="852" t="s">
        <v>2230</v>
      </c>
      <c r="G162" s="836" t="s">
        <v>2251</v>
      </c>
      <c r="H162" s="836" t="s">
        <v>2262</v>
      </c>
      <c r="I162" s="853">
        <v>3.3599998950958252</v>
      </c>
      <c r="J162" s="853">
        <v>100</v>
      </c>
      <c r="K162" s="854">
        <v>336</v>
      </c>
    </row>
    <row r="163" spans="1:11" ht="14.45" customHeight="1" x14ac:dyDescent="0.2">
      <c r="A163" s="832" t="s">
        <v>573</v>
      </c>
      <c r="B163" s="833" t="s">
        <v>574</v>
      </c>
      <c r="C163" s="836" t="s">
        <v>592</v>
      </c>
      <c r="D163" s="852" t="s">
        <v>593</v>
      </c>
      <c r="E163" s="836" t="s">
        <v>2229</v>
      </c>
      <c r="F163" s="852" t="s">
        <v>2230</v>
      </c>
      <c r="G163" s="836" t="s">
        <v>2253</v>
      </c>
      <c r="H163" s="836" t="s">
        <v>2263</v>
      </c>
      <c r="I163" s="853">
        <v>8.119999885559082</v>
      </c>
      <c r="J163" s="853">
        <v>208</v>
      </c>
      <c r="K163" s="854">
        <v>1688.9599914550781</v>
      </c>
    </row>
    <row r="164" spans="1:11" ht="14.45" customHeight="1" x14ac:dyDescent="0.2">
      <c r="A164" s="832" t="s">
        <v>573</v>
      </c>
      <c r="B164" s="833" t="s">
        <v>574</v>
      </c>
      <c r="C164" s="836" t="s">
        <v>592</v>
      </c>
      <c r="D164" s="852" t="s">
        <v>593</v>
      </c>
      <c r="E164" s="836" t="s">
        <v>2229</v>
      </c>
      <c r="F164" s="852" t="s">
        <v>2230</v>
      </c>
      <c r="G164" s="836" t="s">
        <v>2255</v>
      </c>
      <c r="H164" s="836" t="s">
        <v>2264</v>
      </c>
      <c r="I164" s="853">
        <v>8.3999996185302734</v>
      </c>
      <c r="J164" s="853">
        <v>12</v>
      </c>
      <c r="K164" s="854">
        <v>100.80000305175781</v>
      </c>
    </row>
    <row r="165" spans="1:11" ht="14.45" customHeight="1" x14ac:dyDescent="0.2">
      <c r="A165" s="832" t="s">
        <v>573</v>
      </c>
      <c r="B165" s="833" t="s">
        <v>574</v>
      </c>
      <c r="C165" s="836" t="s">
        <v>592</v>
      </c>
      <c r="D165" s="852" t="s">
        <v>593</v>
      </c>
      <c r="E165" s="836" t="s">
        <v>2229</v>
      </c>
      <c r="F165" s="852" t="s">
        <v>2230</v>
      </c>
      <c r="G165" s="836" t="s">
        <v>2475</v>
      </c>
      <c r="H165" s="836" t="s">
        <v>2476</v>
      </c>
      <c r="I165" s="853">
        <v>13.220000267028809</v>
      </c>
      <c r="J165" s="853">
        <v>90</v>
      </c>
      <c r="K165" s="854">
        <v>1189.7999877929688</v>
      </c>
    </row>
    <row r="166" spans="1:11" ht="14.45" customHeight="1" x14ac:dyDescent="0.2">
      <c r="A166" s="832" t="s">
        <v>573</v>
      </c>
      <c r="B166" s="833" t="s">
        <v>574</v>
      </c>
      <c r="C166" s="836" t="s">
        <v>592</v>
      </c>
      <c r="D166" s="852" t="s">
        <v>593</v>
      </c>
      <c r="E166" s="836" t="s">
        <v>2229</v>
      </c>
      <c r="F166" s="852" t="s">
        <v>2230</v>
      </c>
      <c r="G166" s="836" t="s">
        <v>2475</v>
      </c>
      <c r="H166" s="836" t="s">
        <v>2477</v>
      </c>
      <c r="I166" s="853">
        <v>13.224999904632568</v>
      </c>
      <c r="J166" s="853">
        <v>230</v>
      </c>
      <c r="K166" s="854">
        <v>3041.5000457763672</v>
      </c>
    </row>
    <row r="167" spans="1:11" ht="14.45" customHeight="1" x14ac:dyDescent="0.2">
      <c r="A167" s="832" t="s">
        <v>573</v>
      </c>
      <c r="B167" s="833" t="s">
        <v>574</v>
      </c>
      <c r="C167" s="836" t="s">
        <v>592</v>
      </c>
      <c r="D167" s="852" t="s">
        <v>593</v>
      </c>
      <c r="E167" s="836" t="s">
        <v>2229</v>
      </c>
      <c r="F167" s="852" t="s">
        <v>2230</v>
      </c>
      <c r="G167" s="836" t="s">
        <v>2271</v>
      </c>
      <c r="H167" s="836" t="s">
        <v>2272</v>
      </c>
      <c r="I167" s="853">
        <v>15.640000343322754</v>
      </c>
      <c r="J167" s="853">
        <v>20</v>
      </c>
      <c r="K167" s="854">
        <v>312.79998779296875</v>
      </c>
    </row>
    <row r="168" spans="1:11" ht="14.45" customHeight="1" x14ac:dyDescent="0.2">
      <c r="A168" s="832" t="s">
        <v>573</v>
      </c>
      <c r="B168" s="833" t="s">
        <v>574</v>
      </c>
      <c r="C168" s="836" t="s">
        <v>592</v>
      </c>
      <c r="D168" s="852" t="s">
        <v>593</v>
      </c>
      <c r="E168" s="836" t="s">
        <v>2229</v>
      </c>
      <c r="F168" s="852" t="s">
        <v>2230</v>
      </c>
      <c r="G168" s="836" t="s">
        <v>2271</v>
      </c>
      <c r="H168" s="836" t="s">
        <v>2478</v>
      </c>
      <c r="I168" s="853">
        <v>15.640000343322754</v>
      </c>
      <c r="J168" s="853">
        <v>60</v>
      </c>
      <c r="K168" s="854">
        <v>938.39996337890625</v>
      </c>
    </row>
    <row r="169" spans="1:11" ht="14.45" customHeight="1" x14ac:dyDescent="0.2">
      <c r="A169" s="832" t="s">
        <v>573</v>
      </c>
      <c r="B169" s="833" t="s">
        <v>574</v>
      </c>
      <c r="C169" s="836" t="s">
        <v>592</v>
      </c>
      <c r="D169" s="852" t="s">
        <v>593</v>
      </c>
      <c r="E169" s="836" t="s">
        <v>2229</v>
      </c>
      <c r="F169" s="852" t="s">
        <v>2230</v>
      </c>
      <c r="G169" s="836" t="s">
        <v>2479</v>
      </c>
      <c r="H169" s="836" t="s">
        <v>2480</v>
      </c>
      <c r="I169" s="853">
        <v>12.649999618530273</v>
      </c>
      <c r="J169" s="853">
        <v>120</v>
      </c>
      <c r="K169" s="854">
        <v>1518</v>
      </c>
    </row>
    <row r="170" spans="1:11" ht="14.45" customHeight="1" x14ac:dyDescent="0.2">
      <c r="A170" s="832" t="s">
        <v>573</v>
      </c>
      <c r="B170" s="833" t="s">
        <v>574</v>
      </c>
      <c r="C170" s="836" t="s">
        <v>592</v>
      </c>
      <c r="D170" s="852" t="s">
        <v>593</v>
      </c>
      <c r="E170" s="836" t="s">
        <v>2229</v>
      </c>
      <c r="F170" s="852" t="s">
        <v>2230</v>
      </c>
      <c r="G170" s="836" t="s">
        <v>2276</v>
      </c>
      <c r="H170" s="836" t="s">
        <v>2277</v>
      </c>
      <c r="I170" s="853">
        <v>105.44999694824219</v>
      </c>
      <c r="J170" s="853">
        <v>1</v>
      </c>
      <c r="K170" s="854">
        <v>105.44999694824219</v>
      </c>
    </row>
    <row r="171" spans="1:11" ht="14.45" customHeight="1" x14ac:dyDescent="0.2">
      <c r="A171" s="832" t="s">
        <v>573</v>
      </c>
      <c r="B171" s="833" t="s">
        <v>574</v>
      </c>
      <c r="C171" s="836" t="s">
        <v>592</v>
      </c>
      <c r="D171" s="852" t="s">
        <v>593</v>
      </c>
      <c r="E171" s="836" t="s">
        <v>2229</v>
      </c>
      <c r="F171" s="852" t="s">
        <v>2230</v>
      </c>
      <c r="G171" s="836" t="s">
        <v>2278</v>
      </c>
      <c r="H171" s="836" t="s">
        <v>2279</v>
      </c>
      <c r="I171" s="853">
        <v>112.52999877929688</v>
      </c>
      <c r="J171" s="853">
        <v>3</v>
      </c>
      <c r="K171" s="854">
        <v>337.58999633789063</v>
      </c>
    </row>
    <row r="172" spans="1:11" ht="14.45" customHeight="1" x14ac:dyDescent="0.2">
      <c r="A172" s="832" t="s">
        <v>573</v>
      </c>
      <c r="B172" s="833" t="s">
        <v>574</v>
      </c>
      <c r="C172" s="836" t="s">
        <v>592</v>
      </c>
      <c r="D172" s="852" t="s">
        <v>593</v>
      </c>
      <c r="E172" s="836" t="s">
        <v>2229</v>
      </c>
      <c r="F172" s="852" t="s">
        <v>2230</v>
      </c>
      <c r="G172" s="836" t="s">
        <v>2282</v>
      </c>
      <c r="H172" s="836" t="s">
        <v>2283</v>
      </c>
      <c r="I172" s="853">
        <v>12.020000457763672</v>
      </c>
      <c r="J172" s="853">
        <v>75</v>
      </c>
      <c r="K172" s="854">
        <v>901.46002197265625</v>
      </c>
    </row>
    <row r="173" spans="1:11" ht="14.45" customHeight="1" x14ac:dyDescent="0.2">
      <c r="A173" s="832" t="s">
        <v>573</v>
      </c>
      <c r="B173" s="833" t="s">
        <v>574</v>
      </c>
      <c r="C173" s="836" t="s">
        <v>592</v>
      </c>
      <c r="D173" s="852" t="s">
        <v>593</v>
      </c>
      <c r="E173" s="836" t="s">
        <v>2229</v>
      </c>
      <c r="F173" s="852" t="s">
        <v>2230</v>
      </c>
      <c r="G173" s="836" t="s">
        <v>2286</v>
      </c>
      <c r="H173" s="836" t="s">
        <v>2288</v>
      </c>
      <c r="I173" s="853">
        <v>0.66333335638046265</v>
      </c>
      <c r="J173" s="853">
        <v>1500</v>
      </c>
      <c r="K173" s="854">
        <v>995</v>
      </c>
    </row>
    <row r="174" spans="1:11" ht="14.45" customHeight="1" x14ac:dyDescent="0.2">
      <c r="A174" s="832" t="s">
        <v>573</v>
      </c>
      <c r="B174" s="833" t="s">
        <v>574</v>
      </c>
      <c r="C174" s="836" t="s">
        <v>592</v>
      </c>
      <c r="D174" s="852" t="s">
        <v>593</v>
      </c>
      <c r="E174" s="836" t="s">
        <v>2229</v>
      </c>
      <c r="F174" s="852" t="s">
        <v>2230</v>
      </c>
      <c r="G174" s="836" t="s">
        <v>2289</v>
      </c>
      <c r="H174" s="836" t="s">
        <v>2290</v>
      </c>
      <c r="I174" s="853">
        <v>30.510000228881836</v>
      </c>
      <c r="J174" s="853">
        <v>7</v>
      </c>
      <c r="K174" s="854">
        <v>213.56999969482422</v>
      </c>
    </row>
    <row r="175" spans="1:11" ht="14.45" customHeight="1" x14ac:dyDescent="0.2">
      <c r="A175" s="832" t="s">
        <v>573</v>
      </c>
      <c r="B175" s="833" t="s">
        <v>574</v>
      </c>
      <c r="C175" s="836" t="s">
        <v>592</v>
      </c>
      <c r="D175" s="852" t="s">
        <v>593</v>
      </c>
      <c r="E175" s="836" t="s">
        <v>2229</v>
      </c>
      <c r="F175" s="852" t="s">
        <v>2230</v>
      </c>
      <c r="G175" s="836" t="s">
        <v>2291</v>
      </c>
      <c r="H175" s="836" t="s">
        <v>2292</v>
      </c>
      <c r="I175" s="853">
        <v>29.879999160766602</v>
      </c>
      <c r="J175" s="853">
        <v>9</v>
      </c>
      <c r="K175" s="854">
        <v>268.91999053955078</v>
      </c>
    </row>
    <row r="176" spans="1:11" ht="14.45" customHeight="1" x14ac:dyDescent="0.2">
      <c r="A176" s="832" t="s">
        <v>573</v>
      </c>
      <c r="B176" s="833" t="s">
        <v>574</v>
      </c>
      <c r="C176" s="836" t="s">
        <v>592</v>
      </c>
      <c r="D176" s="852" t="s">
        <v>593</v>
      </c>
      <c r="E176" s="836" t="s">
        <v>2229</v>
      </c>
      <c r="F176" s="852" t="s">
        <v>2230</v>
      </c>
      <c r="G176" s="836" t="s">
        <v>2289</v>
      </c>
      <c r="H176" s="836" t="s">
        <v>2293</v>
      </c>
      <c r="I176" s="853">
        <v>30.071666717529297</v>
      </c>
      <c r="J176" s="853">
        <v>20</v>
      </c>
      <c r="K176" s="854">
        <v>603.22999954223633</v>
      </c>
    </row>
    <row r="177" spans="1:11" ht="14.45" customHeight="1" x14ac:dyDescent="0.2">
      <c r="A177" s="832" t="s">
        <v>573</v>
      </c>
      <c r="B177" s="833" t="s">
        <v>574</v>
      </c>
      <c r="C177" s="836" t="s">
        <v>592</v>
      </c>
      <c r="D177" s="852" t="s">
        <v>593</v>
      </c>
      <c r="E177" s="836" t="s">
        <v>2229</v>
      </c>
      <c r="F177" s="852" t="s">
        <v>2230</v>
      </c>
      <c r="G177" s="836" t="s">
        <v>2291</v>
      </c>
      <c r="H177" s="836" t="s">
        <v>2294</v>
      </c>
      <c r="I177" s="853">
        <v>29.84499979019165</v>
      </c>
      <c r="J177" s="853">
        <v>20</v>
      </c>
      <c r="K177" s="854">
        <v>596.77999877929688</v>
      </c>
    </row>
    <row r="178" spans="1:11" ht="14.45" customHeight="1" x14ac:dyDescent="0.2">
      <c r="A178" s="832" t="s">
        <v>573</v>
      </c>
      <c r="B178" s="833" t="s">
        <v>574</v>
      </c>
      <c r="C178" s="836" t="s">
        <v>592</v>
      </c>
      <c r="D178" s="852" t="s">
        <v>593</v>
      </c>
      <c r="E178" s="836" t="s">
        <v>2295</v>
      </c>
      <c r="F178" s="852" t="s">
        <v>2296</v>
      </c>
      <c r="G178" s="836" t="s">
        <v>2299</v>
      </c>
      <c r="H178" s="836" t="s">
        <v>2303</v>
      </c>
      <c r="I178" s="853">
        <v>1.9999999552965164E-2</v>
      </c>
      <c r="J178" s="853">
        <v>500</v>
      </c>
      <c r="K178" s="854">
        <v>10</v>
      </c>
    </row>
    <row r="179" spans="1:11" ht="14.45" customHeight="1" x14ac:dyDescent="0.2">
      <c r="A179" s="832" t="s">
        <v>573</v>
      </c>
      <c r="B179" s="833" t="s">
        <v>574</v>
      </c>
      <c r="C179" s="836" t="s">
        <v>592</v>
      </c>
      <c r="D179" s="852" t="s">
        <v>593</v>
      </c>
      <c r="E179" s="836" t="s">
        <v>2295</v>
      </c>
      <c r="F179" s="852" t="s">
        <v>2296</v>
      </c>
      <c r="G179" s="836" t="s">
        <v>2301</v>
      </c>
      <c r="H179" s="836" t="s">
        <v>2304</v>
      </c>
      <c r="I179" s="853">
        <v>6.0500001907348633</v>
      </c>
      <c r="J179" s="853">
        <v>30</v>
      </c>
      <c r="K179" s="854">
        <v>181.5</v>
      </c>
    </row>
    <row r="180" spans="1:11" ht="14.45" customHeight="1" x14ac:dyDescent="0.2">
      <c r="A180" s="832" t="s">
        <v>573</v>
      </c>
      <c r="B180" s="833" t="s">
        <v>574</v>
      </c>
      <c r="C180" s="836" t="s">
        <v>592</v>
      </c>
      <c r="D180" s="852" t="s">
        <v>593</v>
      </c>
      <c r="E180" s="836" t="s">
        <v>2295</v>
      </c>
      <c r="F180" s="852" t="s">
        <v>2296</v>
      </c>
      <c r="G180" s="836" t="s">
        <v>2481</v>
      </c>
      <c r="H180" s="836" t="s">
        <v>2482</v>
      </c>
      <c r="I180" s="853">
        <v>33.880001068115234</v>
      </c>
      <c r="J180" s="853">
        <v>2</v>
      </c>
      <c r="K180" s="854">
        <v>67.760002136230469</v>
      </c>
    </row>
    <row r="181" spans="1:11" ht="14.45" customHeight="1" x14ac:dyDescent="0.2">
      <c r="A181" s="832" t="s">
        <v>573</v>
      </c>
      <c r="B181" s="833" t="s">
        <v>574</v>
      </c>
      <c r="C181" s="836" t="s">
        <v>592</v>
      </c>
      <c r="D181" s="852" t="s">
        <v>593</v>
      </c>
      <c r="E181" s="836" t="s">
        <v>2295</v>
      </c>
      <c r="F181" s="852" t="s">
        <v>2296</v>
      </c>
      <c r="G181" s="836" t="s">
        <v>2483</v>
      </c>
      <c r="H181" s="836" t="s">
        <v>2484</v>
      </c>
      <c r="I181" s="853">
        <v>54.209999084472656</v>
      </c>
      <c r="J181" s="853">
        <v>50</v>
      </c>
      <c r="K181" s="854">
        <v>2710.39990234375</v>
      </c>
    </row>
    <row r="182" spans="1:11" ht="14.45" customHeight="1" x14ac:dyDescent="0.2">
      <c r="A182" s="832" t="s">
        <v>573</v>
      </c>
      <c r="B182" s="833" t="s">
        <v>574</v>
      </c>
      <c r="C182" s="836" t="s">
        <v>592</v>
      </c>
      <c r="D182" s="852" t="s">
        <v>593</v>
      </c>
      <c r="E182" s="836" t="s">
        <v>2295</v>
      </c>
      <c r="F182" s="852" t="s">
        <v>2296</v>
      </c>
      <c r="G182" s="836" t="s">
        <v>2485</v>
      </c>
      <c r="H182" s="836" t="s">
        <v>2486</v>
      </c>
      <c r="I182" s="853">
        <v>11.140000343322754</v>
      </c>
      <c r="J182" s="853">
        <v>250</v>
      </c>
      <c r="K182" s="854">
        <v>2785</v>
      </c>
    </row>
    <row r="183" spans="1:11" ht="14.45" customHeight="1" x14ac:dyDescent="0.2">
      <c r="A183" s="832" t="s">
        <v>573</v>
      </c>
      <c r="B183" s="833" t="s">
        <v>574</v>
      </c>
      <c r="C183" s="836" t="s">
        <v>592</v>
      </c>
      <c r="D183" s="852" t="s">
        <v>593</v>
      </c>
      <c r="E183" s="836" t="s">
        <v>2295</v>
      </c>
      <c r="F183" s="852" t="s">
        <v>2296</v>
      </c>
      <c r="G183" s="836" t="s">
        <v>2305</v>
      </c>
      <c r="H183" s="836" t="s">
        <v>2306</v>
      </c>
      <c r="I183" s="853">
        <v>3.4900000095367432</v>
      </c>
      <c r="J183" s="853">
        <v>80</v>
      </c>
      <c r="K183" s="854">
        <v>279.20001220703125</v>
      </c>
    </row>
    <row r="184" spans="1:11" ht="14.45" customHeight="1" x14ac:dyDescent="0.2">
      <c r="A184" s="832" t="s">
        <v>573</v>
      </c>
      <c r="B184" s="833" t="s">
        <v>574</v>
      </c>
      <c r="C184" s="836" t="s">
        <v>592</v>
      </c>
      <c r="D184" s="852" t="s">
        <v>593</v>
      </c>
      <c r="E184" s="836" t="s">
        <v>2295</v>
      </c>
      <c r="F184" s="852" t="s">
        <v>2296</v>
      </c>
      <c r="G184" s="836" t="s">
        <v>2305</v>
      </c>
      <c r="H184" s="836" t="s">
        <v>2307</v>
      </c>
      <c r="I184" s="853">
        <v>3.427142926624843</v>
      </c>
      <c r="J184" s="853">
        <v>470</v>
      </c>
      <c r="K184" s="854">
        <v>1606.4000358581543</v>
      </c>
    </row>
    <row r="185" spans="1:11" ht="14.45" customHeight="1" x14ac:dyDescent="0.2">
      <c r="A185" s="832" t="s">
        <v>573</v>
      </c>
      <c r="B185" s="833" t="s">
        <v>574</v>
      </c>
      <c r="C185" s="836" t="s">
        <v>592</v>
      </c>
      <c r="D185" s="852" t="s">
        <v>593</v>
      </c>
      <c r="E185" s="836" t="s">
        <v>2295</v>
      </c>
      <c r="F185" s="852" t="s">
        <v>2296</v>
      </c>
      <c r="G185" s="836" t="s">
        <v>2487</v>
      </c>
      <c r="H185" s="836" t="s">
        <v>2488</v>
      </c>
      <c r="I185" s="853">
        <v>21.899999618530273</v>
      </c>
      <c r="J185" s="853">
        <v>50</v>
      </c>
      <c r="K185" s="854">
        <v>1095.0999755859375</v>
      </c>
    </row>
    <row r="186" spans="1:11" ht="14.45" customHeight="1" x14ac:dyDescent="0.2">
      <c r="A186" s="832" t="s">
        <v>573</v>
      </c>
      <c r="B186" s="833" t="s">
        <v>574</v>
      </c>
      <c r="C186" s="836" t="s">
        <v>592</v>
      </c>
      <c r="D186" s="852" t="s">
        <v>593</v>
      </c>
      <c r="E186" s="836" t="s">
        <v>2295</v>
      </c>
      <c r="F186" s="852" t="s">
        <v>2296</v>
      </c>
      <c r="G186" s="836" t="s">
        <v>2489</v>
      </c>
      <c r="H186" s="836" t="s">
        <v>2490</v>
      </c>
      <c r="I186" s="853">
        <v>21.899999618530273</v>
      </c>
      <c r="J186" s="853">
        <v>300</v>
      </c>
      <c r="K186" s="854">
        <v>6570.39990234375</v>
      </c>
    </row>
    <row r="187" spans="1:11" ht="14.45" customHeight="1" x14ac:dyDescent="0.2">
      <c r="A187" s="832" t="s">
        <v>573</v>
      </c>
      <c r="B187" s="833" t="s">
        <v>574</v>
      </c>
      <c r="C187" s="836" t="s">
        <v>592</v>
      </c>
      <c r="D187" s="852" t="s">
        <v>593</v>
      </c>
      <c r="E187" s="836" t="s">
        <v>2295</v>
      </c>
      <c r="F187" s="852" t="s">
        <v>2296</v>
      </c>
      <c r="G187" s="836" t="s">
        <v>2489</v>
      </c>
      <c r="H187" s="836" t="s">
        <v>2491</v>
      </c>
      <c r="I187" s="853">
        <v>21.899999618530273</v>
      </c>
      <c r="J187" s="853">
        <v>250</v>
      </c>
      <c r="K187" s="854">
        <v>5475.25</v>
      </c>
    </row>
    <row r="188" spans="1:11" ht="14.45" customHeight="1" x14ac:dyDescent="0.2">
      <c r="A188" s="832" t="s">
        <v>573</v>
      </c>
      <c r="B188" s="833" t="s">
        <v>574</v>
      </c>
      <c r="C188" s="836" t="s">
        <v>592</v>
      </c>
      <c r="D188" s="852" t="s">
        <v>593</v>
      </c>
      <c r="E188" s="836" t="s">
        <v>2295</v>
      </c>
      <c r="F188" s="852" t="s">
        <v>2296</v>
      </c>
      <c r="G188" s="836" t="s">
        <v>2308</v>
      </c>
      <c r="H188" s="836" t="s">
        <v>2310</v>
      </c>
      <c r="I188" s="853">
        <v>17.979999542236328</v>
      </c>
      <c r="J188" s="853">
        <v>350</v>
      </c>
      <c r="K188" s="854">
        <v>6293</v>
      </c>
    </row>
    <row r="189" spans="1:11" ht="14.45" customHeight="1" x14ac:dyDescent="0.2">
      <c r="A189" s="832" t="s">
        <v>573</v>
      </c>
      <c r="B189" s="833" t="s">
        <v>574</v>
      </c>
      <c r="C189" s="836" t="s">
        <v>592</v>
      </c>
      <c r="D189" s="852" t="s">
        <v>593</v>
      </c>
      <c r="E189" s="836" t="s">
        <v>2295</v>
      </c>
      <c r="F189" s="852" t="s">
        <v>2296</v>
      </c>
      <c r="G189" s="836" t="s">
        <v>2311</v>
      </c>
      <c r="H189" s="836" t="s">
        <v>2312</v>
      </c>
      <c r="I189" s="853">
        <v>17.979999542236328</v>
      </c>
      <c r="J189" s="853">
        <v>50</v>
      </c>
      <c r="K189" s="854">
        <v>899</v>
      </c>
    </row>
    <row r="190" spans="1:11" ht="14.45" customHeight="1" x14ac:dyDescent="0.2">
      <c r="A190" s="832" t="s">
        <v>573</v>
      </c>
      <c r="B190" s="833" t="s">
        <v>574</v>
      </c>
      <c r="C190" s="836" t="s">
        <v>592</v>
      </c>
      <c r="D190" s="852" t="s">
        <v>593</v>
      </c>
      <c r="E190" s="836" t="s">
        <v>2295</v>
      </c>
      <c r="F190" s="852" t="s">
        <v>2296</v>
      </c>
      <c r="G190" s="836" t="s">
        <v>2311</v>
      </c>
      <c r="H190" s="836" t="s">
        <v>2313</v>
      </c>
      <c r="I190" s="853">
        <v>17.979999542236328</v>
      </c>
      <c r="J190" s="853">
        <v>50</v>
      </c>
      <c r="K190" s="854">
        <v>899</v>
      </c>
    </row>
    <row r="191" spans="1:11" ht="14.45" customHeight="1" x14ac:dyDescent="0.2">
      <c r="A191" s="832" t="s">
        <v>573</v>
      </c>
      <c r="B191" s="833" t="s">
        <v>574</v>
      </c>
      <c r="C191" s="836" t="s">
        <v>592</v>
      </c>
      <c r="D191" s="852" t="s">
        <v>593</v>
      </c>
      <c r="E191" s="836" t="s">
        <v>2295</v>
      </c>
      <c r="F191" s="852" t="s">
        <v>2296</v>
      </c>
      <c r="G191" s="836" t="s">
        <v>2318</v>
      </c>
      <c r="H191" s="836" t="s">
        <v>2319</v>
      </c>
      <c r="I191" s="853">
        <v>22.989999771118164</v>
      </c>
      <c r="J191" s="853">
        <v>20</v>
      </c>
      <c r="K191" s="854">
        <v>459.79998779296875</v>
      </c>
    </row>
    <row r="192" spans="1:11" ht="14.45" customHeight="1" x14ac:dyDescent="0.2">
      <c r="A192" s="832" t="s">
        <v>573</v>
      </c>
      <c r="B192" s="833" t="s">
        <v>574</v>
      </c>
      <c r="C192" s="836" t="s">
        <v>592</v>
      </c>
      <c r="D192" s="852" t="s">
        <v>593</v>
      </c>
      <c r="E192" s="836" t="s">
        <v>2295</v>
      </c>
      <c r="F192" s="852" t="s">
        <v>2296</v>
      </c>
      <c r="G192" s="836" t="s">
        <v>2492</v>
      </c>
      <c r="H192" s="836" t="s">
        <v>2493</v>
      </c>
      <c r="I192" s="853">
        <v>22.989999771118164</v>
      </c>
      <c r="J192" s="853">
        <v>20</v>
      </c>
      <c r="K192" s="854">
        <v>459.79998779296875</v>
      </c>
    </row>
    <row r="193" spans="1:11" ht="14.45" customHeight="1" x14ac:dyDescent="0.2">
      <c r="A193" s="832" t="s">
        <v>573</v>
      </c>
      <c r="B193" s="833" t="s">
        <v>574</v>
      </c>
      <c r="C193" s="836" t="s">
        <v>592</v>
      </c>
      <c r="D193" s="852" t="s">
        <v>593</v>
      </c>
      <c r="E193" s="836" t="s">
        <v>2295</v>
      </c>
      <c r="F193" s="852" t="s">
        <v>2296</v>
      </c>
      <c r="G193" s="836" t="s">
        <v>2318</v>
      </c>
      <c r="H193" s="836" t="s">
        <v>2322</v>
      </c>
      <c r="I193" s="853">
        <v>22.989999771118164</v>
      </c>
      <c r="J193" s="853">
        <v>70</v>
      </c>
      <c r="K193" s="854">
        <v>1609.2999572753906</v>
      </c>
    </row>
    <row r="194" spans="1:11" ht="14.45" customHeight="1" x14ac:dyDescent="0.2">
      <c r="A194" s="832" t="s">
        <v>573</v>
      </c>
      <c r="B194" s="833" t="s">
        <v>574</v>
      </c>
      <c r="C194" s="836" t="s">
        <v>592</v>
      </c>
      <c r="D194" s="852" t="s">
        <v>593</v>
      </c>
      <c r="E194" s="836" t="s">
        <v>2295</v>
      </c>
      <c r="F194" s="852" t="s">
        <v>2296</v>
      </c>
      <c r="G194" s="836" t="s">
        <v>2323</v>
      </c>
      <c r="H194" s="836" t="s">
        <v>2324</v>
      </c>
      <c r="I194" s="853">
        <v>7.8600001335144043</v>
      </c>
      <c r="J194" s="853">
        <v>200</v>
      </c>
      <c r="K194" s="854">
        <v>1572</v>
      </c>
    </row>
    <row r="195" spans="1:11" ht="14.45" customHeight="1" x14ac:dyDescent="0.2">
      <c r="A195" s="832" t="s">
        <v>573</v>
      </c>
      <c r="B195" s="833" t="s">
        <v>574</v>
      </c>
      <c r="C195" s="836" t="s">
        <v>592</v>
      </c>
      <c r="D195" s="852" t="s">
        <v>593</v>
      </c>
      <c r="E195" s="836" t="s">
        <v>2295</v>
      </c>
      <c r="F195" s="852" t="s">
        <v>2296</v>
      </c>
      <c r="G195" s="836" t="s">
        <v>2323</v>
      </c>
      <c r="H195" s="836" t="s">
        <v>2325</v>
      </c>
      <c r="I195" s="853">
        <v>8.6650000413258876</v>
      </c>
      <c r="J195" s="853">
        <v>800</v>
      </c>
      <c r="K195" s="854">
        <v>6937</v>
      </c>
    </row>
    <row r="196" spans="1:11" ht="14.45" customHeight="1" x14ac:dyDescent="0.2">
      <c r="A196" s="832" t="s">
        <v>573</v>
      </c>
      <c r="B196" s="833" t="s">
        <v>574</v>
      </c>
      <c r="C196" s="836" t="s">
        <v>592</v>
      </c>
      <c r="D196" s="852" t="s">
        <v>593</v>
      </c>
      <c r="E196" s="836" t="s">
        <v>2295</v>
      </c>
      <c r="F196" s="852" t="s">
        <v>2296</v>
      </c>
      <c r="G196" s="836" t="s">
        <v>2326</v>
      </c>
      <c r="H196" s="836" t="s">
        <v>2327</v>
      </c>
      <c r="I196" s="853">
        <v>1.9199999968210857</v>
      </c>
      <c r="J196" s="853">
        <v>700</v>
      </c>
      <c r="K196" s="854">
        <v>1339.5700073242188</v>
      </c>
    </row>
    <row r="197" spans="1:11" ht="14.45" customHeight="1" x14ac:dyDescent="0.2">
      <c r="A197" s="832" t="s">
        <v>573</v>
      </c>
      <c r="B197" s="833" t="s">
        <v>574</v>
      </c>
      <c r="C197" s="836" t="s">
        <v>592</v>
      </c>
      <c r="D197" s="852" t="s">
        <v>593</v>
      </c>
      <c r="E197" s="836" t="s">
        <v>2295</v>
      </c>
      <c r="F197" s="852" t="s">
        <v>2296</v>
      </c>
      <c r="G197" s="836" t="s">
        <v>2326</v>
      </c>
      <c r="H197" s="836" t="s">
        <v>2328</v>
      </c>
      <c r="I197" s="853">
        <v>1.9399999976158142</v>
      </c>
      <c r="J197" s="853">
        <v>300</v>
      </c>
      <c r="K197" s="854">
        <v>575</v>
      </c>
    </row>
    <row r="198" spans="1:11" ht="14.45" customHeight="1" x14ac:dyDescent="0.2">
      <c r="A198" s="832" t="s">
        <v>573</v>
      </c>
      <c r="B198" s="833" t="s">
        <v>574</v>
      </c>
      <c r="C198" s="836" t="s">
        <v>592</v>
      </c>
      <c r="D198" s="852" t="s">
        <v>593</v>
      </c>
      <c r="E198" s="836" t="s">
        <v>2295</v>
      </c>
      <c r="F198" s="852" t="s">
        <v>2296</v>
      </c>
      <c r="G198" s="836" t="s">
        <v>2494</v>
      </c>
      <c r="H198" s="836" t="s">
        <v>2495</v>
      </c>
      <c r="I198" s="853">
        <v>272.25</v>
      </c>
      <c r="J198" s="853">
        <v>2</v>
      </c>
      <c r="K198" s="854">
        <v>544.5</v>
      </c>
    </row>
    <row r="199" spans="1:11" ht="14.45" customHeight="1" x14ac:dyDescent="0.2">
      <c r="A199" s="832" t="s">
        <v>573</v>
      </c>
      <c r="B199" s="833" t="s">
        <v>574</v>
      </c>
      <c r="C199" s="836" t="s">
        <v>592</v>
      </c>
      <c r="D199" s="852" t="s">
        <v>593</v>
      </c>
      <c r="E199" s="836" t="s">
        <v>2295</v>
      </c>
      <c r="F199" s="852" t="s">
        <v>2296</v>
      </c>
      <c r="G199" s="836" t="s">
        <v>2335</v>
      </c>
      <c r="H199" s="836" t="s">
        <v>2336</v>
      </c>
      <c r="I199" s="853">
        <v>13.310000419616699</v>
      </c>
      <c r="J199" s="853">
        <v>30</v>
      </c>
      <c r="K199" s="854">
        <v>399.30001831054688</v>
      </c>
    </row>
    <row r="200" spans="1:11" ht="14.45" customHeight="1" x14ac:dyDescent="0.2">
      <c r="A200" s="832" t="s">
        <v>573</v>
      </c>
      <c r="B200" s="833" t="s">
        <v>574</v>
      </c>
      <c r="C200" s="836" t="s">
        <v>592</v>
      </c>
      <c r="D200" s="852" t="s">
        <v>593</v>
      </c>
      <c r="E200" s="836" t="s">
        <v>2295</v>
      </c>
      <c r="F200" s="852" t="s">
        <v>2296</v>
      </c>
      <c r="G200" s="836" t="s">
        <v>2333</v>
      </c>
      <c r="H200" s="836" t="s">
        <v>2337</v>
      </c>
      <c r="I200" s="853">
        <v>11.739999771118164</v>
      </c>
      <c r="J200" s="853">
        <v>6</v>
      </c>
      <c r="K200" s="854">
        <v>70.44000244140625</v>
      </c>
    </row>
    <row r="201" spans="1:11" ht="14.45" customHeight="1" x14ac:dyDescent="0.2">
      <c r="A201" s="832" t="s">
        <v>573</v>
      </c>
      <c r="B201" s="833" t="s">
        <v>574</v>
      </c>
      <c r="C201" s="836" t="s">
        <v>592</v>
      </c>
      <c r="D201" s="852" t="s">
        <v>593</v>
      </c>
      <c r="E201" s="836" t="s">
        <v>2295</v>
      </c>
      <c r="F201" s="852" t="s">
        <v>2296</v>
      </c>
      <c r="G201" s="836" t="s">
        <v>2335</v>
      </c>
      <c r="H201" s="836" t="s">
        <v>2338</v>
      </c>
      <c r="I201" s="853">
        <v>13.310000419616699</v>
      </c>
      <c r="J201" s="853">
        <v>38</v>
      </c>
      <c r="K201" s="854">
        <v>505.78002166748047</v>
      </c>
    </row>
    <row r="202" spans="1:11" ht="14.45" customHeight="1" x14ac:dyDescent="0.2">
      <c r="A202" s="832" t="s">
        <v>573</v>
      </c>
      <c r="B202" s="833" t="s">
        <v>574</v>
      </c>
      <c r="C202" s="836" t="s">
        <v>592</v>
      </c>
      <c r="D202" s="852" t="s">
        <v>593</v>
      </c>
      <c r="E202" s="836" t="s">
        <v>2295</v>
      </c>
      <c r="F202" s="852" t="s">
        <v>2296</v>
      </c>
      <c r="G202" s="836" t="s">
        <v>2339</v>
      </c>
      <c r="H202" s="836" t="s">
        <v>2340</v>
      </c>
      <c r="I202" s="853">
        <v>2.2899999618530273</v>
      </c>
      <c r="J202" s="853">
        <v>50</v>
      </c>
      <c r="K202" s="854">
        <v>114.5</v>
      </c>
    </row>
    <row r="203" spans="1:11" ht="14.45" customHeight="1" x14ac:dyDescent="0.2">
      <c r="A203" s="832" t="s">
        <v>573</v>
      </c>
      <c r="B203" s="833" t="s">
        <v>574</v>
      </c>
      <c r="C203" s="836" t="s">
        <v>592</v>
      </c>
      <c r="D203" s="852" t="s">
        <v>593</v>
      </c>
      <c r="E203" s="836" t="s">
        <v>2295</v>
      </c>
      <c r="F203" s="852" t="s">
        <v>2296</v>
      </c>
      <c r="G203" s="836" t="s">
        <v>2496</v>
      </c>
      <c r="H203" s="836" t="s">
        <v>2497</v>
      </c>
      <c r="I203" s="853">
        <v>7.9899997711181641</v>
      </c>
      <c r="J203" s="853">
        <v>100</v>
      </c>
      <c r="K203" s="854">
        <v>798.5999755859375</v>
      </c>
    </row>
    <row r="204" spans="1:11" ht="14.45" customHeight="1" x14ac:dyDescent="0.2">
      <c r="A204" s="832" t="s">
        <v>573</v>
      </c>
      <c r="B204" s="833" t="s">
        <v>574</v>
      </c>
      <c r="C204" s="836" t="s">
        <v>592</v>
      </c>
      <c r="D204" s="852" t="s">
        <v>593</v>
      </c>
      <c r="E204" s="836" t="s">
        <v>2295</v>
      </c>
      <c r="F204" s="852" t="s">
        <v>2296</v>
      </c>
      <c r="G204" s="836" t="s">
        <v>2496</v>
      </c>
      <c r="H204" s="836" t="s">
        <v>2498</v>
      </c>
      <c r="I204" s="853">
        <v>7.9899997711181641</v>
      </c>
      <c r="J204" s="853">
        <v>100</v>
      </c>
      <c r="K204" s="854">
        <v>798.5999755859375</v>
      </c>
    </row>
    <row r="205" spans="1:11" ht="14.45" customHeight="1" x14ac:dyDescent="0.2">
      <c r="A205" s="832" t="s">
        <v>573</v>
      </c>
      <c r="B205" s="833" t="s">
        <v>574</v>
      </c>
      <c r="C205" s="836" t="s">
        <v>592</v>
      </c>
      <c r="D205" s="852" t="s">
        <v>593</v>
      </c>
      <c r="E205" s="836" t="s">
        <v>2295</v>
      </c>
      <c r="F205" s="852" t="s">
        <v>2296</v>
      </c>
      <c r="G205" s="836" t="s">
        <v>2499</v>
      </c>
      <c r="H205" s="836" t="s">
        <v>2500</v>
      </c>
      <c r="I205" s="853">
        <v>975.260009765625</v>
      </c>
      <c r="J205" s="853">
        <v>2</v>
      </c>
      <c r="K205" s="854">
        <v>1950.52001953125</v>
      </c>
    </row>
    <row r="206" spans="1:11" ht="14.45" customHeight="1" x14ac:dyDescent="0.2">
      <c r="A206" s="832" t="s">
        <v>573</v>
      </c>
      <c r="B206" s="833" t="s">
        <v>574</v>
      </c>
      <c r="C206" s="836" t="s">
        <v>592</v>
      </c>
      <c r="D206" s="852" t="s">
        <v>593</v>
      </c>
      <c r="E206" s="836" t="s">
        <v>2295</v>
      </c>
      <c r="F206" s="852" t="s">
        <v>2296</v>
      </c>
      <c r="G206" s="836" t="s">
        <v>2347</v>
      </c>
      <c r="H206" s="836" t="s">
        <v>2348</v>
      </c>
      <c r="I206" s="853">
        <v>1289.8599853515625</v>
      </c>
      <c r="J206" s="853">
        <v>1</v>
      </c>
      <c r="K206" s="854">
        <v>1289.8599853515625</v>
      </c>
    </row>
    <row r="207" spans="1:11" ht="14.45" customHeight="1" x14ac:dyDescent="0.2">
      <c r="A207" s="832" t="s">
        <v>573</v>
      </c>
      <c r="B207" s="833" t="s">
        <v>574</v>
      </c>
      <c r="C207" s="836" t="s">
        <v>592</v>
      </c>
      <c r="D207" s="852" t="s">
        <v>593</v>
      </c>
      <c r="E207" s="836" t="s">
        <v>2295</v>
      </c>
      <c r="F207" s="852" t="s">
        <v>2296</v>
      </c>
      <c r="G207" s="836" t="s">
        <v>2349</v>
      </c>
      <c r="H207" s="836" t="s">
        <v>2350</v>
      </c>
      <c r="I207" s="853">
        <v>9.1999998092651367</v>
      </c>
      <c r="J207" s="853">
        <v>150</v>
      </c>
      <c r="K207" s="854">
        <v>1380</v>
      </c>
    </row>
    <row r="208" spans="1:11" ht="14.45" customHeight="1" x14ac:dyDescent="0.2">
      <c r="A208" s="832" t="s">
        <v>573</v>
      </c>
      <c r="B208" s="833" t="s">
        <v>574</v>
      </c>
      <c r="C208" s="836" t="s">
        <v>592</v>
      </c>
      <c r="D208" s="852" t="s">
        <v>593</v>
      </c>
      <c r="E208" s="836" t="s">
        <v>2295</v>
      </c>
      <c r="F208" s="852" t="s">
        <v>2296</v>
      </c>
      <c r="G208" s="836" t="s">
        <v>2349</v>
      </c>
      <c r="H208" s="836" t="s">
        <v>2351</v>
      </c>
      <c r="I208" s="853">
        <v>9.1999998092651367</v>
      </c>
      <c r="J208" s="853">
        <v>750</v>
      </c>
      <c r="K208" s="854">
        <v>6900</v>
      </c>
    </row>
    <row r="209" spans="1:11" ht="14.45" customHeight="1" x14ac:dyDescent="0.2">
      <c r="A209" s="832" t="s">
        <v>573</v>
      </c>
      <c r="B209" s="833" t="s">
        <v>574</v>
      </c>
      <c r="C209" s="836" t="s">
        <v>592</v>
      </c>
      <c r="D209" s="852" t="s">
        <v>593</v>
      </c>
      <c r="E209" s="836" t="s">
        <v>2295</v>
      </c>
      <c r="F209" s="852" t="s">
        <v>2296</v>
      </c>
      <c r="G209" s="836" t="s">
        <v>2349</v>
      </c>
      <c r="H209" s="836" t="s">
        <v>2352</v>
      </c>
      <c r="I209" s="853">
        <v>9.1999998092651367</v>
      </c>
      <c r="J209" s="853">
        <v>100</v>
      </c>
      <c r="K209" s="854">
        <v>920</v>
      </c>
    </row>
    <row r="210" spans="1:11" ht="14.45" customHeight="1" x14ac:dyDescent="0.2">
      <c r="A210" s="832" t="s">
        <v>573</v>
      </c>
      <c r="B210" s="833" t="s">
        <v>574</v>
      </c>
      <c r="C210" s="836" t="s">
        <v>592</v>
      </c>
      <c r="D210" s="852" t="s">
        <v>593</v>
      </c>
      <c r="E210" s="836" t="s">
        <v>2295</v>
      </c>
      <c r="F210" s="852" t="s">
        <v>2296</v>
      </c>
      <c r="G210" s="836" t="s">
        <v>2353</v>
      </c>
      <c r="H210" s="836" t="s">
        <v>2501</v>
      </c>
      <c r="I210" s="853">
        <v>7.0100002288818359</v>
      </c>
      <c r="J210" s="853">
        <v>40</v>
      </c>
      <c r="K210" s="854">
        <v>280.39999389648438</v>
      </c>
    </row>
    <row r="211" spans="1:11" ht="14.45" customHeight="1" x14ac:dyDescent="0.2">
      <c r="A211" s="832" t="s">
        <v>573</v>
      </c>
      <c r="B211" s="833" t="s">
        <v>574</v>
      </c>
      <c r="C211" s="836" t="s">
        <v>592</v>
      </c>
      <c r="D211" s="852" t="s">
        <v>593</v>
      </c>
      <c r="E211" s="836" t="s">
        <v>2295</v>
      </c>
      <c r="F211" s="852" t="s">
        <v>2296</v>
      </c>
      <c r="G211" s="836" t="s">
        <v>2353</v>
      </c>
      <c r="H211" s="836" t="s">
        <v>2354</v>
      </c>
      <c r="I211" s="853">
        <v>6.2899999618530273</v>
      </c>
      <c r="J211" s="853">
        <v>30</v>
      </c>
      <c r="K211" s="854">
        <v>188.69999694824219</v>
      </c>
    </row>
    <row r="212" spans="1:11" ht="14.45" customHeight="1" x14ac:dyDescent="0.2">
      <c r="A212" s="832" t="s">
        <v>573</v>
      </c>
      <c r="B212" s="833" t="s">
        <v>574</v>
      </c>
      <c r="C212" s="836" t="s">
        <v>592</v>
      </c>
      <c r="D212" s="852" t="s">
        <v>593</v>
      </c>
      <c r="E212" s="836" t="s">
        <v>2295</v>
      </c>
      <c r="F212" s="852" t="s">
        <v>2296</v>
      </c>
      <c r="G212" s="836" t="s">
        <v>2355</v>
      </c>
      <c r="H212" s="836" t="s">
        <v>2356</v>
      </c>
      <c r="I212" s="853">
        <v>172.5</v>
      </c>
      <c r="J212" s="853">
        <v>2</v>
      </c>
      <c r="K212" s="854">
        <v>345</v>
      </c>
    </row>
    <row r="213" spans="1:11" ht="14.45" customHeight="1" x14ac:dyDescent="0.2">
      <c r="A213" s="832" t="s">
        <v>573</v>
      </c>
      <c r="B213" s="833" t="s">
        <v>574</v>
      </c>
      <c r="C213" s="836" t="s">
        <v>592</v>
      </c>
      <c r="D213" s="852" t="s">
        <v>593</v>
      </c>
      <c r="E213" s="836" t="s">
        <v>2295</v>
      </c>
      <c r="F213" s="852" t="s">
        <v>2296</v>
      </c>
      <c r="G213" s="836" t="s">
        <v>2357</v>
      </c>
      <c r="H213" s="836" t="s">
        <v>2502</v>
      </c>
      <c r="I213" s="853">
        <v>7.5</v>
      </c>
      <c r="J213" s="853">
        <v>20</v>
      </c>
      <c r="K213" s="854">
        <v>150</v>
      </c>
    </row>
    <row r="214" spans="1:11" ht="14.45" customHeight="1" x14ac:dyDescent="0.2">
      <c r="A214" s="832" t="s">
        <v>573</v>
      </c>
      <c r="B214" s="833" t="s">
        <v>574</v>
      </c>
      <c r="C214" s="836" t="s">
        <v>592</v>
      </c>
      <c r="D214" s="852" t="s">
        <v>593</v>
      </c>
      <c r="E214" s="836" t="s">
        <v>2295</v>
      </c>
      <c r="F214" s="852" t="s">
        <v>2296</v>
      </c>
      <c r="G214" s="836" t="s">
        <v>2503</v>
      </c>
      <c r="H214" s="836" t="s">
        <v>2504</v>
      </c>
      <c r="I214" s="853">
        <v>292.22000122070313</v>
      </c>
      <c r="J214" s="853">
        <v>35</v>
      </c>
      <c r="K214" s="854">
        <v>10188.35009765625</v>
      </c>
    </row>
    <row r="215" spans="1:11" ht="14.45" customHeight="1" x14ac:dyDescent="0.2">
      <c r="A215" s="832" t="s">
        <v>573</v>
      </c>
      <c r="B215" s="833" t="s">
        <v>574</v>
      </c>
      <c r="C215" s="836" t="s">
        <v>592</v>
      </c>
      <c r="D215" s="852" t="s">
        <v>593</v>
      </c>
      <c r="E215" s="836" t="s">
        <v>2295</v>
      </c>
      <c r="F215" s="852" t="s">
        <v>2296</v>
      </c>
      <c r="G215" s="836" t="s">
        <v>2357</v>
      </c>
      <c r="H215" s="836" t="s">
        <v>2358</v>
      </c>
      <c r="I215" s="853">
        <v>7.5</v>
      </c>
      <c r="J215" s="853">
        <v>60</v>
      </c>
      <c r="K215" s="854">
        <v>450</v>
      </c>
    </row>
    <row r="216" spans="1:11" ht="14.45" customHeight="1" x14ac:dyDescent="0.2">
      <c r="A216" s="832" t="s">
        <v>573</v>
      </c>
      <c r="B216" s="833" t="s">
        <v>574</v>
      </c>
      <c r="C216" s="836" t="s">
        <v>592</v>
      </c>
      <c r="D216" s="852" t="s">
        <v>593</v>
      </c>
      <c r="E216" s="836" t="s">
        <v>2295</v>
      </c>
      <c r="F216" s="852" t="s">
        <v>2296</v>
      </c>
      <c r="G216" s="836" t="s">
        <v>2505</v>
      </c>
      <c r="H216" s="836" t="s">
        <v>2506</v>
      </c>
      <c r="I216" s="853">
        <v>197.57000732421875</v>
      </c>
      <c r="J216" s="853">
        <v>2</v>
      </c>
      <c r="K216" s="854">
        <v>395.1400146484375</v>
      </c>
    </row>
    <row r="217" spans="1:11" ht="14.45" customHeight="1" x14ac:dyDescent="0.2">
      <c r="A217" s="832" t="s">
        <v>573</v>
      </c>
      <c r="B217" s="833" t="s">
        <v>574</v>
      </c>
      <c r="C217" s="836" t="s">
        <v>592</v>
      </c>
      <c r="D217" s="852" t="s">
        <v>593</v>
      </c>
      <c r="E217" s="836" t="s">
        <v>2295</v>
      </c>
      <c r="F217" s="852" t="s">
        <v>2296</v>
      </c>
      <c r="G217" s="836" t="s">
        <v>2359</v>
      </c>
      <c r="H217" s="836" t="s">
        <v>2360</v>
      </c>
      <c r="I217" s="853">
        <v>0.82999998331069946</v>
      </c>
      <c r="J217" s="853">
        <v>400</v>
      </c>
      <c r="K217" s="854">
        <v>332</v>
      </c>
    </row>
    <row r="218" spans="1:11" ht="14.45" customHeight="1" x14ac:dyDescent="0.2">
      <c r="A218" s="832" t="s">
        <v>573</v>
      </c>
      <c r="B218" s="833" t="s">
        <v>574</v>
      </c>
      <c r="C218" s="836" t="s">
        <v>592</v>
      </c>
      <c r="D218" s="852" t="s">
        <v>593</v>
      </c>
      <c r="E218" s="836" t="s">
        <v>2295</v>
      </c>
      <c r="F218" s="852" t="s">
        <v>2296</v>
      </c>
      <c r="G218" s="836" t="s">
        <v>2361</v>
      </c>
      <c r="H218" s="836" t="s">
        <v>2362</v>
      </c>
      <c r="I218" s="853">
        <v>1.0900000333786011</v>
      </c>
      <c r="J218" s="853">
        <v>400</v>
      </c>
      <c r="K218" s="854">
        <v>436</v>
      </c>
    </row>
    <row r="219" spans="1:11" ht="14.45" customHeight="1" x14ac:dyDescent="0.2">
      <c r="A219" s="832" t="s">
        <v>573</v>
      </c>
      <c r="B219" s="833" t="s">
        <v>574</v>
      </c>
      <c r="C219" s="836" t="s">
        <v>592</v>
      </c>
      <c r="D219" s="852" t="s">
        <v>593</v>
      </c>
      <c r="E219" s="836" t="s">
        <v>2295</v>
      </c>
      <c r="F219" s="852" t="s">
        <v>2296</v>
      </c>
      <c r="G219" s="836" t="s">
        <v>2363</v>
      </c>
      <c r="H219" s="836" t="s">
        <v>2364</v>
      </c>
      <c r="I219" s="853">
        <v>0.47999998927116394</v>
      </c>
      <c r="J219" s="853">
        <v>200</v>
      </c>
      <c r="K219" s="854">
        <v>96</v>
      </c>
    </row>
    <row r="220" spans="1:11" ht="14.45" customHeight="1" x14ac:dyDescent="0.2">
      <c r="A220" s="832" t="s">
        <v>573</v>
      </c>
      <c r="B220" s="833" t="s">
        <v>574</v>
      </c>
      <c r="C220" s="836" t="s">
        <v>592</v>
      </c>
      <c r="D220" s="852" t="s">
        <v>593</v>
      </c>
      <c r="E220" s="836" t="s">
        <v>2295</v>
      </c>
      <c r="F220" s="852" t="s">
        <v>2296</v>
      </c>
      <c r="G220" s="836" t="s">
        <v>2363</v>
      </c>
      <c r="H220" s="836" t="s">
        <v>2365</v>
      </c>
      <c r="I220" s="853">
        <v>0.4699999988079071</v>
      </c>
      <c r="J220" s="853">
        <v>200</v>
      </c>
      <c r="K220" s="854">
        <v>94</v>
      </c>
    </row>
    <row r="221" spans="1:11" ht="14.45" customHeight="1" x14ac:dyDescent="0.2">
      <c r="A221" s="832" t="s">
        <v>573</v>
      </c>
      <c r="B221" s="833" t="s">
        <v>574</v>
      </c>
      <c r="C221" s="836" t="s">
        <v>592</v>
      </c>
      <c r="D221" s="852" t="s">
        <v>593</v>
      </c>
      <c r="E221" s="836" t="s">
        <v>2295</v>
      </c>
      <c r="F221" s="852" t="s">
        <v>2296</v>
      </c>
      <c r="G221" s="836" t="s">
        <v>2366</v>
      </c>
      <c r="H221" s="836" t="s">
        <v>2367</v>
      </c>
      <c r="I221" s="853">
        <v>1.1200000047683716</v>
      </c>
      <c r="J221" s="853">
        <v>160</v>
      </c>
      <c r="K221" s="854">
        <v>179.19999694824219</v>
      </c>
    </row>
    <row r="222" spans="1:11" ht="14.45" customHeight="1" x14ac:dyDescent="0.2">
      <c r="A222" s="832" t="s">
        <v>573</v>
      </c>
      <c r="B222" s="833" t="s">
        <v>574</v>
      </c>
      <c r="C222" s="836" t="s">
        <v>592</v>
      </c>
      <c r="D222" s="852" t="s">
        <v>593</v>
      </c>
      <c r="E222" s="836" t="s">
        <v>2295</v>
      </c>
      <c r="F222" s="852" t="s">
        <v>2296</v>
      </c>
      <c r="G222" s="836" t="s">
        <v>2368</v>
      </c>
      <c r="H222" s="836" t="s">
        <v>2369</v>
      </c>
      <c r="I222" s="853">
        <v>1.6799999475479126</v>
      </c>
      <c r="J222" s="853">
        <v>100</v>
      </c>
      <c r="K222" s="854">
        <v>168</v>
      </c>
    </row>
    <row r="223" spans="1:11" ht="14.45" customHeight="1" x14ac:dyDescent="0.2">
      <c r="A223" s="832" t="s">
        <v>573</v>
      </c>
      <c r="B223" s="833" t="s">
        <v>574</v>
      </c>
      <c r="C223" s="836" t="s">
        <v>592</v>
      </c>
      <c r="D223" s="852" t="s">
        <v>593</v>
      </c>
      <c r="E223" s="836" t="s">
        <v>2295</v>
      </c>
      <c r="F223" s="852" t="s">
        <v>2296</v>
      </c>
      <c r="G223" s="836" t="s">
        <v>2507</v>
      </c>
      <c r="H223" s="836" t="s">
        <v>2508</v>
      </c>
      <c r="I223" s="853">
        <v>0.57999998331069946</v>
      </c>
      <c r="J223" s="853">
        <v>100</v>
      </c>
      <c r="K223" s="854">
        <v>58</v>
      </c>
    </row>
    <row r="224" spans="1:11" ht="14.45" customHeight="1" x14ac:dyDescent="0.2">
      <c r="A224" s="832" t="s">
        <v>573</v>
      </c>
      <c r="B224" s="833" t="s">
        <v>574</v>
      </c>
      <c r="C224" s="836" t="s">
        <v>592</v>
      </c>
      <c r="D224" s="852" t="s">
        <v>593</v>
      </c>
      <c r="E224" s="836" t="s">
        <v>2295</v>
      </c>
      <c r="F224" s="852" t="s">
        <v>2296</v>
      </c>
      <c r="G224" s="836" t="s">
        <v>2509</v>
      </c>
      <c r="H224" s="836" t="s">
        <v>2510</v>
      </c>
      <c r="I224" s="853">
        <v>1.5499999523162842</v>
      </c>
      <c r="J224" s="853">
        <v>200</v>
      </c>
      <c r="K224" s="854">
        <v>310</v>
      </c>
    </row>
    <row r="225" spans="1:11" ht="14.45" customHeight="1" x14ac:dyDescent="0.2">
      <c r="A225" s="832" t="s">
        <v>573</v>
      </c>
      <c r="B225" s="833" t="s">
        <v>574</v>
      </c>
      <c r="C225" s="836" t="s">
        <v>592</v>
      </c>
      <c r="D225" s="852" t="s">
        <v>593</v>
      </c>
      <c r="E225" s="836" t="s">
        <v>2295</v>
      </c>
      <c r="F225" s="852" t="s">
        <v>2296</v>
      </c>
      <c r="G225" s="836" t="s">
        <v>2361</v>
      </c>
      <c r="H225" s="836" t="s">
        <v>2372</v>
      </c>
      <c r="I225" s="853">
        <v>1.0883333683013916</v>
      </c>
      <c r="J225" s="853">
        <v>2400</v>
      </c>
      <c r="K225" s="854">
        <v>2614</v>
      </c>
    </row>
    <row r="226" spans="1:11" ht="14.45" customHeight="1" x14ac:dyDescent="0.2">
      <c r="A226" s="832" t="s">
        <v>573</v>
      </c>
      <c r="B226" s="833" t="s">
        <v>574</v>
      </c>
      <c r="C226" s="836" t="s">
        <v>592</v>
      </c>
      <c r="D226" s="852" t="s">
        <v>593</v>
      </c>
      <c r="E226" s="836" t="s">
        <v>2295</v>
      </c>
      <c r="F226" s="852" t="s">
        <v>2296</v>
      </c>
      <c r="G226" s="836" t="s">
        <v>2363</v>
      </c>
      <c r="H226" s="836" t="s">
        <v>2373</v>
      </c>
      <c r="I226" s="853">
        <v>0.47249999642372131</v>
      </c>
      <c r="J226" s="853">
        <v>1200</v>
      </c>
      <c r="K226" s="854">
        <v>566</v>
      </c>
    </row>
    <row r="227" spans="1:11" ht="14.45" customHeight="1" x14ac:dyDescent="0.2">
      <c r="A227" s="832" t="s">
        <v>573</v>
      </c>
      <c r="B227" s="833" t="s">
        <v>574</v>
      </c>
      <c r="C227" s="836" t="s">
        <v>592</v>
      </c>
      <c r="D227" s="852" t="s">
        <v>593</v>
      </c>
      <c r="E227" s="836" t="s">
        <v>2295</v>
      </c>
      <c r="F227" s="852" t="s">
        <v>2296</v>
      </c>
      <c r="G227" s="836" t="s">
        <v>2368</v>
      </c>
      <c r="H227" s="836" t="s">
        <v>2374</v>
      </c>
      <c r="I227" s="853">
        <v>1.6733332872390747</v>
      </c>
      <c r="J227" s="853">
        <v>400</v>
      </c>
      <c r="K227" s="854">
        <v>670</v>
      </c>
    </row>
    <row r="228" spans="1:11" ht="14.45" customHeight="1" x14ac:dyDescent="0.2">
      <c r="A228" s="832" t="s">
        <v>573</v>
      </c>
      <c r="B228" s="833" t="s">
        <v>574</v>
      </c>
      <c r="C228" s="836" t="s">
        <v>592</v>
      </c>
      <c r="D228" s="852" t="s">
        <v>593</v>
      </c>
      <c r="E228" s="836" t="s">
        <v>2295</v>
      </c>
      <c r="F228" s="852" t="s">
        <v>2296</v>
      </c>
      <c r="G228" s="836" t="s">
        <v>2375</v>
      </c>
      <c r="H228" s="836" t="s">
        <v>2376</v>
      </c>
      <c r="I228" s="853">
        <v>0.67000001668930054</v>
      </c>
      <c r="J228" s="853">
        <v>200</v>
      </c>
      <c r="K228" s="854">
        <v>134</v>
      </c>
    </row>
    <row r="229" spans="1:11" ht="14.45" customHeight="1" x14ac:dyDescent="0.2">
      <c r="A229" s="832" t="s">
        <v>573</v>
      </c>
      <c r="B229" s="833" t="s">
        <v>574</v>
      </c>
      <c r="C229" s="836" t="s">
        <v>592</v>
      </c>
      <c r="D229" s="852" t="s">
        <v>593</v>
      </c>
      <c r="E229" s="836" t="s">
        <v>2295</v>
      </c>
      <c r="F229" s="852" t="s">
        <v>2296</v>
      </c>
      <c r="G229" s="836" t="s">
        <v>2370</v>
      </c>
      <c r="H229" s="836" t="s">
        <v>2379</v>
      </c>
      <c r="I229" s="853">
        <v>1.559999942779541</v>
      </c>
      <c r="J229" s="853">
        <v>100</v>
      </c>
      <c r="K229" s="854">
        <v>156</v>
      </c>
    </row>
    <row r="230" spans="1:11" ht="14.45" customHeight="1" x14ac:dyDescent="0.2">
      <c r="A230" s="832" t="s">
        <v>573</v>
      </c>
      <c r="B230" s="833" t="s">
        <v>574</v>
      </c>
      <c r="C230" s="836" t="s">
        <v>592</v>
      </c>
      <c r="D230" s="852" t="s">
        <v>593</v>
      </c>
      <c r="E230" s="836" t="s">
        <v>2295</v>
      </c>
      <c r="F230" s="852" t="s">
        <v>2296</v>
      </c>
      <c r="G230" s="836" t="s">
        <v>2509</v>
      </c>
      <c r="H230" s="836" t="s">
        <v>2511</v>
      </c>
      <c r="I230" s="853">
        <v>1.5516666173934937</v>
      </c>
      <c r="J230" s="853">
        <v>1300</v>
      </c>
      <c r="K230" s="854">
        <v>2016.7999877929688</v>
      </c>
    </row>
    <row r="231" spans="1:11" ht="14.45" customHeight="1" x14ac:dyDescent="0.2">
      <c r="A231" s="832" t="s">
        <v>573</v>
      </c>
      <c r="B231" s="833" t="s">
        <v>574</v>
      </c>
      <c r="C231" s="836" t="s">
        <v>592</v>
      </c>
      <c r="D231" s="852" t="s">
        <v>593</v>
      </c>
      <c r="E231" s="836" t="s">
        <v>2295</v>
      </c>
      <c r="F231" s="852" t="s">
        <v>2296</v>
      </c>
      <c r="G231" s="836" t="s">
        <v>2512</v>
      </c>
      <c r="H231" s="836" t="s">
        <v>2513</v>
      </c>
      <c r="I231" s="853">
        <v>25.409999847412109</v>
      </c>
      <c r="J231" s="853">
        <v>30</v>
      </c>
      <c r="K231" s="854">
        <v>762.29998779296875</v>
      </c>
    </row>
    <row r="232" spans="1:11" ht="14.45" customHeight="1" x14ac:dyDescent="0.2">
      <c r="A232" s="832" t="s">
        <v>573</v>
      </c>
      <c r="B232" s="833" t="s">
        <v>574</v>
      </c>
      <c r="C232" s="836" t="s">
        <v>592</v>
      </c>
      <c r="D232" s="852" t="s">
        <v>593</v>
      </c>
      <c r="E232" s="836" t="s">
        <v>2295</v>
      </c>
      <c r="F232" s="852" t="s">
        <v>2296</v>
      </c>
      <c r="G232" s="836" t="s">
        <v>2382</v>
      </c>
      <c r="H232" s="836" t="s">
        <v>2383</v>
      </c>
      <c r="I232" s="853">
        <v>35.090000152587891</v>
      </c>
      <c r="J232" s="853">
        <v>4</v>
      </c>
      <c r="K232" s="854">
        <v>140.36000061035156</v>
      </c>
    </row>
    <row r="233" spans="1:11" ht="14.45" customHeight="1" x14ac:dyDescent="0.2">
      <c r="A233" s="832" t="s">
        <v>573</v>
      </c>
      <c r="B233" s="833" t="s">
        <v>574</v>
      </c>
      <c r="C233" s="836" t="s">
        <v>592</v>
      </c>
      <c r="D233" s="852" t="s">
        <v>593</v>
      </c>
      <c r="E233" s="836" t="s">
        <v>2295</v>
      </c>
      <c r="F233" s="852" t="s">
        <v>2296</v>
      </c>
      <c r="G233" s="836" t="s">
        <v>2514</v>
      </c>
      <c r="H233" s="836" t="s">
        <v>2515</v>
      </c>
      <c r="I233" s="853">
        <v>1.0266666412353516</v>
      </c>
      <c r="J233" s="853">
        <v>225</v>
      </c>
      <c r="K233" s="854">
        <v>231</v>
      </c>
    </row>
    <row r="234" spans="1:11" ht="14.45" customHeight="1" x14ac:dyDescent="0.2">
      <c r="A234" s="832" t="s">
        <v>573</v>
      </c>
      <c r="B234" s="833" t="s">
        <v>574</v>
      </c>
      <c r="C234" s="836" t="s">
        <v>592</v>
      </c>
      <c r="D234" s="852" t="s">
        <v>593</v>
      </c>
      <c r="E234" s="836" t="s">
        <v>2295</v>
      </c>
      <c r="F234" s="852" t="s">
        <v>2296</v>
      </c>
      <c r="G234" s="836" t="s">
        <v>2386</v>
      </c>
      <c r="H234" s="836" t="s">
        <v>2387</v>
      </c>
      <c r="I234" s="853">
        <v>0.4699999988079071</v>
      </c>
      <c r="J234" s="853">
        <v>300</v>
      </c>
      <c r="K234" s="854">
        <v>141</v>
      </c>
    </row>
    <row r="235" spans="1:11" ht="14.45" customHeight="1" x14ac:dyDescent="0.2">
      <c r="A235" s="832" t="s">
        <v>573</v>
      </c>
      <c r="B235" s="833" t="s">
        <v>574</v>
      </c>
      <c r="C235" s="836" t="s">
        <v>592</v>
      </c>
      <c r="D235" s="852" t="s">
        <v>593</v>
      </c>
      <c r="E235" s="836" t="s">
        <v>2295</v>
      </c>
      <c r="F235" s="852" t="s">
        <v>2296</v>
      </c>
      <c r="G235" s="836" t="s">
        <v>2386</v>
      </c>
      <c r="H235" s="836" t="s">
        <v>2388</v>
      </c>
      <c r="I235" s="853">
        <v>0.47499999403953552</v>
      </c>
      <c r="J235" s="853">
        <v>900</v>
      </c>
      <c r="K235" s="854">
        <v>428</v>
      </c>
    </row>
    <row r="236" spans="1:11" ht="14.45" customHeight="1" x14ac:dyDescent="0.2">
      <c r="A236" s="832" t="s">
        <v>573</v>
      </c>
      <c r="B236" s="833" t="s">
        <v>574</v>
      </c>
      <c r="C236" s="836" t="s">
        <v>592</v>
      </c>
      <c r="D236" s="852" t="s">
        <v>593</v>
      </c>
      <c r="E236" s="836" t="s">
        <v>2295</v>
      </c>
      <c r="F236" s="852" t="s">
        <v>2296</v>
      </c>
      <c r="G236" s="836" t="s">
        <v>2389</v>
      </c>
      <c r="H236" s="836" t="s">
        <v>2390</v>
      </c>
      <c r="I236" s="853">
        <v>1.9800000190734863</v>
      </c>
      <c r="J236" s="853">
        <v>50</v>
      </c>
      <c r="K236" s="854">
        <v>99</v>
      </c>
    </row>
    <row r="237" spans="1:11" ht="14.45" customHeight="1" x14ac:dyDescent="0.2">
      <c r="A237" s="832" t="s">
        <v>573</v>
      </c>
      <c r="B237" s="833" t="s">
        <v>574</v>
      </c>
      <c r="C237" s="836" t="s">
        <v>592</v>
      </c>
      <c r="D237" s="852" t="s">
        <v>593</v>
      </c>
      <c r="E237" s="836" t="s">
        <v>2295</v>
      </c>
      <c r="F237" s="852" t="s">
        <v>2296</v>
      </c>
      <c r="G237" s="836" t="s">
        <v>2389</v>
      </c>
      <c r="H237" s="836" t="s">
        <v>2391</v>
      </c>
      <c r="I237" s="853">
        <v>1.9800000190734863</v>
      </c>
      <c r="J237" s="853">
        <v>50</v>
      </c>
      <c r="K237" s="854">
        <v>99</v>
      </c>
    </row>
    <row r="238" spans="1:11" ht="14.45" customHeight="1" x14ac:dyDescent="0.2">
      <c r="A238" s="832" t="s">
        <v>573</v>
      </c>
      <c r="B238" s="833" t="s">
        <v>574</v>
      </c>
      <c r="C238" s="836" t="s">
        <v>592</v>
      </c>
      <c r="D238" s="852" t="s">
        <v>593</v>
      </c>
      <c r="E238" s="836" t="s">
        <v>2295</v>
      </c>
      <c r="F238" s="852" t="s">
        <v>2296</v>
      </c>
      <c r="G238" s="836" t="s">
        <v>2516</v>
      </c>
      <c r="H238" s="836" t="s">
        <v>2517</v>
      </c>
      <c r="I238" s="853">
        <v>3.0699999332427979</v>
      </c>
      <c r="J238" s="853">
        <v>50</v>
      </c>
      <c r="K238" s="854">
        <v>153.5</v>
      </c>
    </row>
    <row r="239" spans="1:11" ht="14.45" customHeight="1" x14ac:dyDescent="0.2">
      <c r="A239" s="832" t="s">
        <v>573</v>
      </c>
      <c r="B239" s="833" t="s">
        <v>574</v>
      </c>
      <c r="C239" s="836" t="s">
        <v>592</v>
      </c>
      <c r="D239" s="852" t="s">
        <v>593</v>
      </c>
      <c r="E239" s="836" t="s">
        <v>2295</v>
      </c>
      <c r="F239" s="852" t="s">
        <v>2296</v>
      </c>
      <c r="G239" s="836" t="s">
        <v>2516</v>
      </c>
      <c r="H239" s="836" t="s">
        <v>2518</v>
      </c>
      <c r="I239" s="853">
        <v>3.0799999237060547</v>
      </c>
      <c r="J239" s="853">
        <v>50</v>
      </c>
      <c r="K239" s="854">
        <v>154</v>
      </c>
    </row>
    <row r="240" spans="1:11" ht="14.45" customHeight="1" x14ac:dyDescent="0.2">
      <c r="A240" s="832" t="s">
        <v>573</v>
      </c>
      <c r="B240" s="833" t="s">
        <v>574</v>
      </c>
      <c r="C240" s="836" t="s">
        <v>592</v>
      </c>
      <c r="D240" s="852" t="s">
        <v>593</v>
      </c>
      <c r="E240" s="836" t="s">
        <v>2295</v>
      </c>
      <c r="F240" s="852" t="s">
        <v>2296</v>
      </c>
      <c r="G240" s="836" t="s">
        <v>2402</v>
      </c>
      <c r="H240" s="836" t="s">
        <v>2403</v>
      </c>
      <c r="I240" s="853">
        <v>2.1650000810623169</v>
      </c>
      <c r="J240" s="853">
        <v>100</v>
      </c>
      <c r="K240" s="854">
        <v>216.5</v>
      </c>
    </row>
    <row r="241" spans="1:11" ht="14.45" customHeight="1" x14ac:dyDescent="0.2">
      <c r="A241" s="832" t="s">
        <v>573</v>
      </c>
      <c r="B241" s="833" t="s">
        <v>574</v>
      </c>
      <c r="C241" s="836" t="s">
        <v>592</v>
      </c>
      <c r="D241" s="852" t="s">
        <v>593</v>
      </c>
      <c r="E241" s="836" t="s">
        <v>2295</v>
      </c>
      <c r="F241" s="852" t="s">
        <v>2296</v>
      </c>
      <c r="G241" s="836" t="s">
        <v>2402</v>
      </c>
      <c r="H241" s="836" t="s">
        <v>2404</v>
      </c>
      <c r="I241" s="853">
        <v>2.1600000858306885</v>
      </c>
      <c r="J241" s="853">
        <v>50</v>
      </c>
      <c r="K241" s="854">
        <v>108</v>
      </c>
    </row>
    <row r="242" spans="1:11" ht="14.45" customHeight="1" x14ac:dyDescent="0.2">
      <c r="A242" s="832" t="s">
        <v>573</v>
      </c>
      <c r="B242" s="833" t="s">
        <v>574</v>
      </c>
      <c r="C242" s="836" t="s">
        <v>592</v>
      </c>
      <c r="D242" s="852" t="s">
        <v>593</v>
      </c>
      <c r="E242" s="836" t="s">
        <v>2295</v>
      </c>
      <c r="F242" s="852" t="s">
        <v>2296</v>
      </c>
      <c r="G242" s="836" t="s">
        <v>2519</v>
      </c>
      <c r="H242" s="836" t="s">
        <v>2520</v>
      </c>
      <c r="I242" s="853">
        <v>4.7800002098083496</v>
      </c>
      <c r="J242" s="853">
        <v>10</v>
      </c>
      <c r="K242" s="854">
        <v>47.799999237060547</v>
      </c>
    </row>
    <row r="243" spans="1:11" ht="14.45" customHeight="1" x14ac:dyDescent="0.2">
      <c r="A243" s="832" t="s">
        <v>573</v>
      </c>
      <c r="B243" s="833" t="s">
        <v>574</v>
      </c>
      <c r="C243" s="836" t="s">
        <v>592</v>
      </c>
      <c r="D243" s="852" t="s">
        <v>593</v>
      </c>
      <c r="E243" s="836" t="s">
        <v>2295</v>
      </c>
      <c r="F243" s="852" t="s">
        <v>2296</v>
      </c>
      <c r="G243" s="836" t="s">
        <v>2519</v>
      </c>
      <c r="H243" s="836" t="s">
        <v>2521</v>
      </c>
      <c r="I243" s="853">
        <v>4.7800002098083496</v>
      </c>
      <c r="J243" s="853">
        <v>20</v>
      </c>
      <c r="K243" s="854">
        <v>95.599998474121094</v>
      </c>
    </row>
    <row r="244" spans="1:11" ht="14.45" customHeight="1" x14ac:dyDescent="0.2">
      <c r="A244" s="832" t="s">
        <v>573</v>
      </c>
      <c r="B244" s="833" t="s">
        <v>574</v>
      </c>
      <c r="C244" s="836" t="s">
        <v>592</v>
      </c>
      <c r="D244" s="852" t="s">
        <v>593</v>
      </c>
      <c r="E244" s="836" t="s">
        <v>2295</v>
      </c>
      <c r="F244" s="852" t="s">
        <v>2296</v>
      </c>
      <c r="G244" s="836" t="s">
        <v>2407</v>
      </c>
      <c r="H244" s="836" t="s">
        <v>2410</v>
      </c>
      <c r="I244" s="853">
        <v>2.5199999809265137</v>
      </c>
      <c r="J244" s="853">
        <v>50</v>
      </c>
      <c r="K244" s="854">
        <v>126</v>
      </c>
    </row>
    <row r="245" spans="1:11" ht="14.45" customHeight="1" x14ac:dyDescent="0.2">
      <c r="A245" s="832" t="s">
        <v>573</v>
      </c>
      <c r="B245" s="833" t="s">
        <v>574</v>
      </c>
      <c r="C245" s="836" t="s">
        <v>592</v>
      </c>
      <c r="D245" s="852" t="s">
        <v>593</v>
      </c>
      <c r="E245" s="836" t="s">
        <v>2295</v>
      </c>
      <c r="F245" s="852" t="s">
        <v>2296</v>
      </c>
      <c r="G245" s="836" t="s">
        <v>2411</v>
      </c>
      <c r="H245" s="836" t="s">
        <v>2522</v>
      </c>
      <c r="I245" s="853">
        <v>21.239999771118164</v>
      </c>
      <c r="J245" s="853">
        <v>5</v>
      </c>
      <c r="K245" s="854">
        <v>106.19999694824219</v>
      </c>
    </row>
    <row r="246" spans="1:11" ht="14.45" customHeight="1" x14ac:dyDescent="0.2">
      <c r="A246" s="832" t="s">
        <v>573</v>
      </c>
      <c r="B246" s="833" t="s">
        <v>574</v>
      </c>
      <c r="C246" s="836" t="s">
        <v>592</v>
      </c>
      <c r="D246" s="852" t="s">
        <v>593</v>
      </c>
      <c r="E246" s="836" t="s">
        <v>2295</v>
      </c>
      <c r="F246" s="852" t="s">
        <v>2296</v>
      </c>
      <c r="G246" s="836" t="s">
        <v>2411</v>
      </c>
      <c r="H246" s="836" t="s">
        <v>2412</v>
      </c>
      <c r="I246" s="853">
        <v>21.229999542236328</v>
      </c>
      <c r="J246" s="853">
        <v>5</v>
      </c>
      <c r="K246" s="854">
        <v>106.15000152587891</v>
      </c>
    </row>
    <row r="247" spans="1:11" ht="14.45" customHeight="1" x14ac:dyDescent="0.2">
      <c r="A247" s="832" t="s">
        <v>573</v>
      </c>
      <c r="B247" s="833" t="s">
        <v>574</v>
      </c>
      <c r="C247" s="836" t="s">
        <v>592</v>
      </c>
      <c r="D247" s="852" t="s">
        <v>593</v>
      </c>
      <c r="E247" s="836" t="s">
        <v>2413</v>
      </c>
      <c r="F247" s="852" t="s">
        <v>2414</v>
      </c>
      <c r="G247" s="836" t="s">
        <v>2415</v>
      </c>
      <c r="H247" s="836" t="s">
        <v>2417</v>
      </c>
      <c r="I247" s="853">
        <v>10.159999847412109</v>
      </c>
      <c r="J247" s="853">
        <v>800</v>
      </c>
      <c r="K247" s="854">
        <v>8128</v>
      </c>
    </row>
    <row r="248" spans="1:11" ht="14.45" customHeight="1" x14ac:dyDescent="0.2">
      <c r="A248" s="832" t="s">
        <v>573</v>
      </c>
      <c r="B248" s="833" t="s">
        <v>574</v>
      </c>
      <c r="C248" s="836" t="s">
        <v>592</v>
      </c>
      <c r="D248" s="852" t="s">
        <v>593</v>
      </c>
      <c r="E248" s="836" t="s">
        <v>2418</v>
      </c>
      <c r="F248" s="852" t="s">
        <v>2419</v>
      </c>
      <c r="G248" s="836" t="s">
        <v>2420</v>
      </c>
      <c r="H248" s="836" t="s">
        <v>2421</v>
      </c>
      <c r="I248" s="853">
        <v>0.31000000238418579</v>
      </c>
      <c r="J248" s="853">
        <v>400</v>
      </c>
      <c r="K248" s="854">
        <v>124</v>
      </c>
    </row>
    <row r="249" spans="1:11" ht="14.45" customHeight="1" x14ac:dyDescent="0.2">
      <c r="A249" s="832" t="s">
        <v>573</v>
      </c>
      <c r="B249" s="833" t="s">
        <v>574</v>
      </c>
      <c r="C249" s="836" t="s">
        <v>592</v>
      </c>
      <c r="D249" s="852" t="s">
        <v>593</v>
      </c>
      <c r="E249" s="836" t="s">
        <v>2418</v>
      </c>
      <c r="F249" s="852" t="s">
        <v>2419</v>
      </c>
      <c r="G249" s="836" t="s">
        <v>2426</v>
      </c>
      <c r="H249" s="836" t="s">
        <v>2427</v>
      </c>
      <c r="I249" s="853">
        <v>0.54500001668930054</v>
      </c>
      <c r="J249" s="853">
        <v>700</v>
      </c>
      <c r="K249" s="854">
        <v>381</v>
      </c>
    </row>
    <row r="250" spans="1:11" ht="14.45" customHeight="1" x14ac:dyDescent="0.2">
      <c r="A250" s="832" t="s">
        <v>573</v>
      </c>
      <c r="B250" s="833" t="s">
        <v>574</v>
      </c>
      <c r="C250" s="836" t="s">
        <v>592</v>
      </c>
      <c r="D250" s="852" t="s">
        <v>593</v>
      </c>
      <c r="E250" s="836" t="s">
        <v>2418</v>
      </c>
      <c r="F250" s="852" t="s">
        <v>2419</v>
      </c>
      <c r="G250" s="836" t="s">
        <v>2523</v>
      </c>
      <c r="H250" s="836" t="s">
        <v>2524</v>
      </c>
      <c r="I250" s="853">
        <v>0.30666667222976685</v>
      </c>
      <c r="J250" s="853">
        <v>300</v>
      </c>
      <c r="K250" s="854">
        <v>92</v>
      </c>
    </row>
    <row r="251" spans="1:11" ht="14.45" customHeight="1" x14ac:dyDescent="0.2">
      <c r="A251" s="832" t="s">
        <v>573</v>
      </c>
      <c r="B251" s="833" t="s">
        <v>574</v>
      </c>
      <c r="C251" s="836" t="s">
        <v>592</v>
      </c>
      <c r="D251" s="852" t="s">
        <v>593</v>
      </c>
      <c r="E251" s="836" t="s">
        <v>2418</v>
      </c>
      <c r="F251" s="852" t="s">
        <v>2419</v>
      </c>
      <c r="G251" s="836" t="s">
        <v>2420</v>
      </c>
      <c r="H251" s="836" t="s">
        <v>2428</v>
      </c>
      <c r="I251" s="853">
        <v>0.30250000953674316</v>
      </c>
      <c r="J251" s="853">
        <v>800</v>
      </c>
      <c r="K251" s="854">
        <v>242</v>
      </c>
    </row>
    <row r="252" spans="1:11" ht="14.45" customHeight="1" x14ac:dyDescent="0.2">
      <c r="A252" s="832" t="s">
        <v>573</v>
      </c>
      <c r="B252" s="833" t="s">
        <v>574</v>
      </c>
      <c r="C252" s="836" t="s">
        <v>592</v>
      </c>
      <c r="D252" s="852" t="s">
        <v>593</v>
      </c>
      <c r="E252" s="836" t="s">
        <v>2418</v>
      </c>
      <c r="F252" s="852" t="s">
        <v>2419</v>
      </c>
      <c r="G252" s="836" t="s">
        <v>2426</v>
      </c>
      <c r="H252" s="836" t="s">
        <v>2431</v>
      </c>
      <c r="I252" s="853">
        <v>0.54500001668930054</v>
      </c>
      <c r="J252" s="853">
        <v>1500</v>
      </c>
      <c r="K252" s="854">
        <v>817</v>
      </c>
    </row>
    <row r="253" spans="1:11" ht="14.45" customHeight="1" x14ac:dyDescent="0.2">
      <c r="A253" s="832" t="s">
        <v>573</v>
      </c>
      <c r="B253" s="833" t="s">
        <v>574</v>
      </c>
      <c r="C253" s="836" t="s">
        <v>592</v>
      </c>
      <c r="D253" s="852" t="s">
        <v>593</v>
      </c>
      <c r="E253" s="836" t="s">
        <v>2418</v>
      </c>
      <c r="F253" s="852" t="s">
        <v>2419</v>
      </c>
      <c r="G253" s="836" t="s">
        <v>2525</v>
      </c>
      <c r="H253" s="836" t="s">
        <v>2526</v>
      </c>
      <c r="I253" s="853">
        <v>48.830001831054688</v>
      </c>
      <c r="J253" s="853">
        <v>25</v>
      </c>
      <c r="K253" s="854">
        <v>1220.75</v>
      </c>
    </row>
    <row r="254" spans="1:11" ht="14.45" customHeight="1" x14ac:dyDescent="0.2">
      <c r="A254" s="832" t="s">
        <v>573</v>
      </c>
      <c r="B254" s="833" t="s">
        <v>574</v>
      </c>
      <c r="C254" s="836" t="s">
        <v>592</v>
      </c>
      <c r="D254" s="852" t="s">
        <v>593</v>
      </c>
      <c r="E254" s="836" t="s">
        <v>2418</v>
      </c>
      <c r="F254" s="852" t="s">
        <v>2419</v>
      </c>
      <c r="G254" s="836" t="s">
        <v>2432</v>
      </c>
      <c r="H254" s="836" t="s">
        <v>2433</v>
      </c>
      <c r="I254" s="853">
        <v>1.8049999475479126</v>
      </c>
      <c r="J254" s="853">
        <v>300</v>
      </c>
      <c r="K254" s="854">
        <v>541</v>
      </c>
    </row>
    <row r="255" spans="1:11" ht="14.45" customHeight="1" x14ac:dyDescent="0.2">
      <c r="A255" s="832" t="s">
        <v>573</v>
      </c>
      <c r="B255" s="833" t="s">
        <v>574</v>
      </c>
      <c r="C255" s="836" t="s">
        <v>592</v>
      </c>
      <c r="D255" s="852" t="s">
        <v>593</v>
      </c>
      <c r="E255" s="836" t="s">
        <v>2418</v>
      </c>
      <c r="F255" s="852" t="s">
        <v>2419</v>
      </c>
      <c r="G255" s="836" t="s">
        <v>2527</v>
      </c>
      <c r="H255" s="836" t="s">
        <v>2528</v>
      </c>
      <c r="I255" s="853">
        <v>1.7999999523162842</v>
      </c>
      <c r="J255" s="853">
        <v>100</v>
      </c>
      <c r="K255" s="854">
        <v>180</v>
      </c>
    </row>
    <row r="256" spans="1:11" ht="14.45" customHeight="1" x14ac:dyDescent="0.2">
      <c r="A256" s="832" t="s">
        <v>573</v>
      </c>
      <c r="B256" s="833" t="s">
        <v>574</v>
      </c>
      <c r="C256" s="836" t="s">
        <v>592</v>
      </c>
      <c r="D256" s="852" t="s">
        <v>593</v>
      </c>
      <c r="E256" s="836" t="s">
        <v>2434</v>
      </c>
      <c r="F256" s="852" t="s">
        <v>2435</v>
      </c>
      <c r="G256" s="836" t="s">
        <v>2529</v>
      </c>
      <c r="H256" s="836" t="s">
        <v>2530</v>
      </c>
      <c r="I256" s="853">
        <v>15.729999542236328</v>
      </c>
      <c r="J256" s="853">
        <v>100</v>
      </c>
      <c r="K256" s="854">
        <v>1573</v>
      </c>
    </row>
    <row r="257" spans="1:11" ht="14.45" customHeight="1" x14ac:dyDescent="0.2">
      <c r="A257" s="832" t="s">
        <v>573</v>
      </c>
      <c r="B257" s="833" t="s">
        <v>574</v>
      </c>
      <c r="C257" s="836" t="s">
        <v>592</v>
      </c>
      <c r="D257" s="852" t="s">
        <v>593</v>
      </c>
      <c r="E257" s="836" t="s">
        <v>2434</v>
      </c>
      <c r="F257" s="852" t="s">
        <v>2435</v>
      </c>
      <c r="G257" s="836" t="s">
        <v>2438</v>
      </c>
      <c r="H257" s="836" t="s">
        <v>2443</v>
      </c>
      <c r="I257" s="853">
        <v>15.729999542236328</v>
      </c>
      <c r="J257" s="853">
        <v>50</v>
      </c>
      <c r="K257" s="854">
        <v>786.5</v>
      </c>
    </row>
    <row r="258" spans="1:11" ht="14.45" customHeight="1" x14ac:dyDescent="0.2">
      <c r="A258" s="832" t="s">
        <v>573</v>
      </c>
      <c r="B258" s="833" t="s">
        <v>574</v>
      </c>
      <c r="C258" s="836" t="s">
        <v>592</v>
      </c>
      <c r="D258" s="852" t="s">
        <v>593</v>
      </c>
      <c r="E258" s="836" t="s">
        <v>2434</v>
      </c>
      <c r="F258" s="852" t="s">
        <v>2435</v>
      </c>
      <c r="G258" s="836" t="s">
        <v>2446</v>
      </c>
      <c r="H258" s="836" t="s">
        <v>2447</v>
      </c>
      <c r="I258" s="853">
        <v>0.62999999523162842</v>
      </c>
      <c r="J258" s="853">
        <v>3400</v>
      </c>
      <c r="K258" s="854">
        <v>2142</v>
      </c>
    </row>
    <row r="259" spans="1:11" ht="14.45" customHeight="1" x14ac:dyDescent="0.2">
      <c r="A259" s="832" t="s">
        <v>573</v>
      </c>
      <c r="B259" s="833" t="s">
        <v>574</v>
      </c>
      <c r="C259" s="836" t="s">
        <v>592</v>
      </c>
      <c r="D259" s="852" t="s">
        <v>593</v>
      </c>
      <c r="E259" s="836" t="s">
        <v>2434</v>
      </c>
      <c r="F259" s="852" t="s">
        <v>2435</v>
      </c>
      <c r="G259" s="836" t="s">
        <v>2444</v>
      </c>
      <c r="H259" s="836" t="s">
        <v>2448</v>
      </c>
      <c r="I259" s="853">
        <v>0.62999999523162842</v>
      </c>
      <c r="J259" s="853">
        <v>200</v>
      </c>
      <c r="K259" s="854">
        <v>126</v>
      </c>
    </row>
    <row r="260" spans="1:11" ht="14.45" customHeight="1" x14ac:dyDescent="0.2">
      <c r="A260" s="832" t="s">
        <v>573</v>
      </c>
      <c r="B260" s="833" t="s">
        <v>574</v>
      </c>
      <c r="C260" s="836" t="s">
        <v>592</v>
      </c>
      <c r="D260" s="852" t="s">
        <v>593</v>
      </c>
      <c r="E260" s="836" t="s">
        <v>2434</v>
      </c>
      <c r="F260" s="852" t="s">
        <v>2435</v>
      </c>
      <c r="G260" s="836" t="s">
        <v>2446</v>
      </c>
      <c r="H260" s="836" t="s">
        <v>2449</v>
      </c>
      <c r="I260" s="853">
        <v>0.62833333015441895</v>
      </c>
      <c r="J260" s="853">
        <v>10000</v>
      </c>
      <c r="K260" s="854">
        <v>6280</v>
      </c>
    </row>
    <row r="261" spans="1:11" ht="14.45" customHeight="1" x14ac:dyDescent="0.2">
      <c r="A261" s="832" t="s">
        <v>573</v>
      </c>
      <c r="B261" s="833" t="s">
        <v>574</v>
      </c>
      <c r="C261" s="836" t="s">
        <v>592</v>
      </c>
      <c r="D261" s="852" t="s">
        <v>593</v>
      </c>
      <c r="E261" s="836" t="s">
        <v>2434</v>
      </c>
      <c r="F261" s="852" t="s">
        <v>2435</v>
      </c>
      <c r="G261" s="836" t="s">
        <v>2531</v>
      </c>
      <c r="H261" s="836" t="s">
        <v>2532</v>
      </c>
      <c r="I261" s="853">
        <v>0.62999999523162842</v>
      </c>
      <c r="J261" s="853">
        <v>1200</v>
      </c>
      <c r="K261" s="854">
        <v>756</v>
      </c>
    </row>
    <row r="262" spans="1:11" ht="14.45" customHeight="1" x14ac:dyDescent="0.2">
      <c r="A262" s="832" t="s">
        <v>573</v>
      </c>
      <c r="B262" s="833" t="s">
        <v>574</v>
      </c>
      <c r="C262" s="836" t="s">
        <v>592</v>
      </c>
      <c r="D262" s="852" t="s">
        <v>593</v>
      </c>
      <c r="E262" s="836" t="s">
        <v>2450</v>
      </c>
      <c r="F262" s="852" t="s">
        <v>2451</v>
      </c>
      <c r="G262" s="836" t="s">
        <v>2533</v>
      </c>
      <c r="H262" s="836" t="s">
        <v>2534</v>
      </c>
      <c r="I262" s="853">
        <v>15.609999656677246</v>
      </c>
      <c r="J262" s="853">
        <v>20</v>
      </c>
      <c r="K262" s="854">
        <v>312.20001220703125</v>
      </c>
    </row>
    <row r="263" spans="1:11" ht="14.45" customHeight="1" x14ac:dyDescent="0.2">
      <c r="A263" s="832" t="s">
        <v>573</v>
      </c>
      <c r="B263" s="833" t="s">
        <v>574</v>
      </c>
      <c r="C263" s="836" t="s">
        <v>592</v>
      </c>
      <c r="D263" s="852" t="s">
        <v>593</v>
      </c>
      <c r="E263" s="836" t="s">
        <v>2450</v>
      </c>
      <c r="F263" s="852" t="s">
        <v>2451</v>
      </c>
      <c r="G263" s="836" t="s">
        <v>2533</v>
      </c>
      <c r="H263" s="836" t="s">
        <v>2535</v>
      </c>
      <c r="I263" s="853">
        <v>15.609999656677246</v>
      </c>
      <c r="J263" s="853">
        <v>70</v>
      </c>
      <c r="K263" s="854">
        <v>1092.7000122070313</v>
      </c>
    </row>
    <row r="264" spans="1:11" ht="14.45" customHeight="1" x14ac:dyDescent="0.2">
      <c r="A264" s="832" t="s">
        <v>573</v>
      </c>
      <c r="B264" s="833" t="s">
        <v>574</v>
      </c>
      <c r="C264" s="836" t="s">
        <v>595</v>
      </c>
      <c r="D264" s="852" t="s">
        <v>596</v>
      </c>
      <c r="E264" s="836" t="s">
        <v>2229</v>
      </c>
      <c r="F264" s="852" t="s">
        <v>2230</v>
      </c>
      <c r="G264" s="836" t="s">
        <v>2536</v>
      </c>
      <c r="H264" s="836" t="s">
        <v>2537</v>
      </c>
      <c r="I264" s="853">
        <v>0.87999999523162842</v>
      </c>
      <c r="J264" s="853">
        <v>1200</v>
      </c>
      <c r="K264" s="854">
        <v>1056</v>
      </c>
    </row>
    <row r="265" spans="1:11" ht="14.45" customHeight="1" x14ac:dyDescent="0.2">
      <c r="A265" s="832" t="s">
        <v>573</v>
      </c>
      <c r="B265" s="833" t="s">
        <v>574</v>
      </c>
      <c r="C265" s="836" t="s">
        <v>595</v>
      </c>
      <c r="D265" s="852" t="s">
        <v>596</v>
      </c>
      <c r="E265" s="836" t="s">
        <v>2229</v>
      </c>
      <c r="F265" s="852" t="s">
        <v>2230</v>
      </c>
      <c r="G265" s="836" t="s">
        <v>2538</v>
      </c>
      <c r="H265" s="836" t="s">
        <v>2539</v>
      </c>
      <c r="I265" s="853">
        <v>3.0099999904632568</v>
      </c>
      <c r="J265" s="853">
        <v>120</v>
      </c>
      <c r="K265" s="854">
        <v>361.20001220703125</v>
      </c>
    </row>
    <row r="266" spans="1:11" ht="14.45" customHeight="1" x14ac:dyDescent="0.2">
      <c r="A266" s="832" t="s">
        <v>573</v>
      </c>
      <c r="B266" s="833" t="s">
        <v>574</v>
      </c>
      <c r="C266" s="836" t="s">
        <v>595</v>
      </c>
      <c r="D266" s="852" t="s">
        <v>596</v>
      </c>
      <c r="E266" s="836" t="s">
        <v>2229</v>
      </c>
      <c r="F266" s="852" t="s">
        <v>2230</v>
      </c>
      <c r="G266" s="836" t="s">
        <v>2471</v>
      </c>
      <c r="H266" s="836" t="s">
        <v>2474</v>
      </c>
      <c r="I266" s="853">
        <v>0.85000002384185791</v>
      </c>
      <c r="J266" s="853">
        <v>100</v>
      </c>
      <c r="K266" s="854">
        <v>85</v>
      </c>
    </row>
    <row r="267" spans="1:11" ht="14.45" customHeight="1" x14ac:dyDescent="0.2">
      <c r="A267" s="832" t="s">
        <v>573</v>
      </c>
      <c r="B267" s="833" t="s">
        <v>574</v>
      </c>
      <c r="C267" s="836" t="s">
        <v>595</v>
      </c>
      <c r="D267" s="852" t="s">
        <v>596</v>
      </c>
      <c r="E267" s="836" t="s">
        <v>2229</v>
      </c>
      <c r="F267" s="852" t="s">
        <v>2230</v>
      </c>
      <c r="G267" s="836" t="s">
        <v>2247</v>
      </c>
      <c r="H267" s="836" t="s">
        <v>2260</v>
      </c>
      <c r="I267" s="853">
        <v>1.5099999904632568</v>
      </c>
      <c r="J267" s="853">
        <v>50</v>
      </c>
      <c r="K267" s="854">
        <v>75.5</v>
      </c>
    </row>
    <row r="268" spans="1:11" ht="14.45" customHeight="1" x14ac:dyDescent="0.2">
      <c r="A268" s="832" t="s">
        <v>573</v>
      </c>
      <c r="B268" s="833" t="s">
        <v>574</v>
      </c>
      <c r="C268" s="836" t="s">
        <v>595</v>
      </c>
      <c r="D268" s="852" t="s">
        <v>596</v>
      </c>
      <c r="E268" s="836" t="s">
        <v>2229</v>
      </c>
      <c r="F268" s="852" t="s">
        <v>2230</v>
      </c>
      <c r="G268" s="836" t="s">
        <v>2251</v>
      </c>
      <c r="H268" s="836" t="s">
        <v>2262</v>
      </c>
      <c r="I268" s="853">
        <v>3.3599998950958252</v>
      </c>
      <c r="J268" s="853">
        <v>50</v>
      </c>
      <c r="K268" s="854">
        <v>168</v>
      </c>
    </row>
    <row r="269" spans="1:11" ht="14.45" customHeight="1" x14ac:dyDescent="0.2">
      <c r="A269" s="832" t="s">
        <v>573</v>
      </c>
      <c r="B269" s="833" t="s">
        <v>574</v>
      </c>
      <c r="C269" s="836" t="s">
        <v>595</v>
      </c>
      <c r="D269" s="852" t="s">
        <v>596</v>
      </c>
      <c r="E269" s="836" t="s">
        <v>2229</v>
      </c>
      <c r="F269" s="852" t="s">
        <v>2230</v>
      </c>
      <c r="G269" s="836" t="s">
        <v>2540</v>
      </c>
      <c r="H269" s="836" t="s">
        <v>2541</v>
      </c>
      <c r="I269" s="853">
        <v>0.37999999523162842</v>
      </c>
      <c r="J269" s="853">
        <v>100</v>
      </c>
      <c r="K269" s="854">
        <v>38</v>
      </c>
    </row>
    <row r="270" spans="1:11" ht="14.45" customHeight="1" x14ac:dyDescent="0.2">
      <c r="A270" s="832" t="s">
        <v>573</v>
      </c>
      <c r="B270" s="833" t="s">
        <v>574</v>
      </c>
      <c r="C270" s="836" t="s">
        <v>595</v>
      </c>
      <c r="D270" s="852" t="s">
        <v>596</v>
      </c>
      <c r="E270" s="836" t="s">
        <v>2229</v>
      </c>
      <c r="F270" s="852" t="s">
        <v>2230</v>
      </c>
      <c r="G270" s="836" t="s">
        <v>2257</v>
      </c>
      <c r="H270" s="836" t="s">
        <v>2542</v>
      </c>
      <c r="I270" s="853">
        <v>18.959999084472656</v>
      </c>
      <c r="J270" s="853">
        <v>12</v>
      </c>
      <c r="K270" s="854">
        <v>227.52000427246094</v>
      </c>
    </row>
    <row r="271" spans="1:11" ht="14.45" customHeight="1" x14ac:dyDescent="0.2">
      <c r="A271" s="832" t="s">
        <v>573</v>
      </c>
      <c r="B271" s="833" t="s">
        <v>574</v>
      </c>
      <c r="C271" s="836" t="s">
        <v>595</v>
      </c>
      <c r="D271" s="852" t="s">
        <v>596</v>
      </c>
      <c r="E271" s="836" t="s">
        <v>2229</v>
      </c>
      <c r="F271" s="852" t="s">
        <v>2230</v>
      </c>
      <c r="G271" s="836" t="s">
        <v>2543</v>
      </c>
      <c r="H271" s="836" t="s">
        <v>2544</v>
      </c>
      <c r="I271" s="853">
        <v>2.5099999904632568</v>
      </c>
      <c r="J271" s="853">
        <v>20</v>
      </c>
      <c r="K271" s="854">
        <v>50.200000762939453</v>
      </c>
    </row>
    <row r="272" spans="1:11" ht="14.45" customHeight="1" x14ac:dyDescent="0.2">
      <c r="A272" s="832" t="s">
        <v>573</v>
      </c>
      <c r="B272" s="833" t="s">
        <v>574</v>
      </c>
      <c r="C272" s="836" t="s">
        <v>595</v>
      </c>
      <c r="D272" s="852" t="s">
        <v>596</v>
      </c>
      <c r="E272" s="836" t="s">
        <v>2229</v>
      </c>
      <c r="F272" s="852" t="s">
        <v>2230</v>
      </c>
      <c r="G272" s="836" t="s">
        <v>2273</v>
      </c>
      <c r="H272" s="836" t="s">
        <v>2274</v>
      </c>
      <c r="I272" s="853">
        <v>72.220001220703125</v>
      </c>
      <c r="J272" s="853">
        <v>2</v>
      </c>
      <c r="K272" s="854">
        <v>144.44000244140625</v>
      </c>
    </row>
    <row r="273" spans="1:11" ht="14.45" customHeight="1" x14ac:dyDescent="0.2">
      <c r="A273" s="832" t="s">
        <v>573</v>
      </c>
      <c r="B273" s="833" t="s">
        <v>574</v>
      </c>
      <c r="C273" s="836" t="s">
        <v>595</v>
      </c>
      <c r="D273" s="852" t="s">
        <v>596</v>
      </c>
      <c r="E273" s="836" t="s">
        <v>2229</v>
      </c>
      <c r="F273" s="852" t="s">
        <v>2230</v>
      </c>
      <c r="G273" s="836" t="s">
        <v>2286</v>
      </c>
      <c r="H273" s="836" t="s">
        <v>2287</v>
      </c>
      <c r="I273" s="853">
        <v>0.6600000262260437</v>
      </c>
      <c r="J273" s="853">
        <v>300</v>
      </c>
      <c r="K273" s="854">
        <v>198</v>
      </c>
    </row>
    <row r="274" spans="1:11" ht="14.45" customHeight="1" x14ac:dyDescent="0.2">
      <c r="A274" s="832" t="s">
        <v>573</v>
      </c>
      <c r="B274" s="833" t="s">
        <v>574</v>
      </c>
      <c r="C274" s="836" t="s">
        <v>595</v>
      </c>
      <c r="D274" s="852" t="s">
        <v>596</v>
      </c>
      <c r="E274" s="836" t="s">
        <v>2229</v>
      </c>
      <c r="F274" s="852" t="s">
        <v>2230</v>
      </c>
      <c r="G274" s="836" t="s">
        <v>2286</v>
      </c>
      <c r="H274" s="836" t="s">
        <v>2288</v>
      </c>
      <c r="I274" s="853">
        <v>0.6600000262260437</v>
      </c>
      <c r="J274" s="853">
        <v>600</v>
      </c>
      <c r="K274" s="854">
        <v>396</v>
      </c>
    </row>
    <row r="275" spans="1:11" ht="14.45" customHeight="1" x14ac:dyDescent="0.2">
      <c r="A275" s="832" t="s">
        <v>573</v>
      </c>
      <c r="B275" s="833" t="s">
        <v>574</v>
      </c>
      <c r="C275" s="836" t="s">
        <v>595</v>
      </c>
      <c r="D275" s="852" t="s">
        <v>596</v>
      </c>
      <c r="E275" s="836" t="s">
        <v>2229</v>
      </c>
      <c r="F275" s="852" t="s">
        <v>2230</v>
      </c>
      <c r="G275" s="836" t="s">
        <v>2289</v>
      </c>
      <c r="H275" s="836" t="s">
        <v>2290</v>
      </c>
      <c r="I275" s="853">
        <v>30.510000228881836</v>
      </c>
      <c r="J275" s="853">
        <v>1</v>
      </c>
      <c r="K275" s="854">
        <v>30.510000228881836</v>
      </c>
    </row>
    <row r="276" spans="1:11" ht="14.45" customHeight="1" x14ac:dyDescent="0.2">
      <c r="A276" s="832" t="s">
        <v>573</v>
      </c>
      <c r="B276" s="833" t="s">
        <v>574</v>
      </c>
      <c r="C276" s="836" t="s">
        <v>595</v>
      </c>
      <c r="D276" s="852" t="s">
        <v>596</v>
      </c>
      <c r="E276" s="836" t="s">
        <v>2229</v>
      </c>
      <c r="F276" s="852" t="s">
        <v>2230</v>
      </c>
      <c r="G276" s="836" t="s">
        <v>2289</v>
      </c>
      <c r="H276" s="836" t="s">
        <v>2293</v>
      </c>
      <c r="I276" s="853">
        <v>29.329999923706055</v>
      </c>
      <c r="J276" s="853">
        <v>1</v>
      </c>
      <c r="K276" s="854">
        <v>29.329999923706055</v>
      </c>
    </row>
    <row r="277" spans="1:11" ht="14.45" customHeight="1" x14ac:dyDescent="0.2">
      <c r="A277" s="832" t="s">
        <v>573</v>
      </c>
      <c r="B277" s="833" t="s">
        <v>574</v>
      </c>
      <c r="C277" s="836" t="s">
        <v>595</v>
      </c>
      <c r="D277" s="852" t="s">
        <v>596</v>
      </c>
      <c r="E277" s="836" t="s">
        <v>2295</v>
      </c>
      <c r="F277" s="852" t="s">
        <v>2296</v>
      </c>
      <c r="G277" s="836" t="s">
        <v>2299</v>
      </c>
      <c r="H277" s="836" t="s">
        <v>2300</v>
      </c>
      <c r="I277" s="853">
        <v>1.9999999552965164E-2</v>
      </c>
      <c r="J277" s="853">
        <v>30</v>
      </c>
      <c r="K277" s="854">
        <v>0.60000002384185791</v>
      </c>
    </row>
    <row r="278" spans="1:11" ht="14.45" customHeight="1" x14ac:dyDescent="0.2">
      <c r="A278" s="832" t="s">
        <v>573</v>
      </c>
      <c r="B278" s="833" t="s">
        <v>574</v>
      </c>
      <c r="C278" s="836" t="s">
        <v>595</v>
      </c>
      <c r="D278" s="852" t="s">
        <v>596</v>
      </c>
      <c r="E278" s="836" t="s">
        <v>2295</v>
      </c>
      <c r="F278" s="852" t="s">
        <v>2296</v>
      </c>
      <c r="G278" s="836" t="s">
        <v>2299</v>
      </c>
      <c r="H278" s="836" t="s">
        <v>2303</v>
      </c>
      <c r="I278" s="853">
        <v>1.9999999552965164E-2</v>
      </c>
      <c r="J278" s="853">
        <v>80</v>
      </c>
      <c r="K278" s="854">
        <v>1.6000000238418579</v>
      </c>
    </row>
    <row r="279" spans="1:11" ht="14.45" customHeight="1" x14ac:dyDescent="0.2">
      <c r="A279" s="832" t="s">
        <v>573</v>
      </c>
      <c r="B279" s="833" t="s">
        <v>574</v>
      </c>
      <c r="C279" s="836" t="s">
        <v>595</v>
      </c>
      <c r="D279" s="852" t="s">
        <v>596</v>
      </c>
      <c r="E279" s="836" t="s">
        <v>2295</v>
      </c>
      <c r="F279" s="852" t="s">
        <v>2296</v>
      </c>
      <c r="G279" s="836" t="s">
        <v>2305</v>
      </c>
      <c r="H279" s="836" t="s">
        <v>2306</v>
      </c>
      <c r="I279" s="853">
        <v>3.4800000190734863</v>
      </c>
      <c r="J279" s="853">
        <v>50</v>
      </c>
      <c r="K279" s="854">
        <v>174</v>
      </c>
    </row>
    <row r="280" spans="1:11" ht="14.45" customHeight="1" x14ac:dyDescent="0.2">
      <c r="A280" s="832" t="s">
        <v>573</v>
      </c>
      <c r="B280" s="833" t="s">
        <v>574</v>
      </c>
      <c r="C280" s="836" t="s">
        <v>595</v>
      </c>
      <c r="D280" s="852" t="s">
        <v>596</v>
      </c>
      <c r="E280" s="836" t="s">
        <v>2295</v>
      </c>
      <c r="F280" s="852" t="s">
        <v>2296</v>
      </c>
      <c r="G280" s="836" t="s">
        <v>2333</v>
      </c>
      <c r="H280" s="836" t="s">
        <v>2337</v>
      </c>
      <c r="I280" s="853">
        <v>11.729999542236328</v>
      </c>
      <c r="J280" s="853">
        <v>5</v>
      </c>
      <c r="K280" s="854">
        <v>58.650001525878906</v>
      </c>
    </row>
    <row r="281" spans="1:11" ht="14.45" customHeight="1" x14ac:dyDescent="0.2">
      <c r="A281" s="832" t="s">
        <v>573</v>
      </c>
      <c r="B281" s="833" t="s">
        <v>574</v>
      </c>
      <c r="C281" s="836" t="s">
        <v>595</v>
      </c>
      <c r="D281" s="852" t="s">
        <v>596</v>
      </c>
      <c r="E281" s="836" t="s">
        <v>2295</v>
      </c>
      <c r="F281" s="852" t="s">
        <v>2296</v>
      </c>
      <c r="G281" s="836" t="s">
        <v>2339</v>
      </c>
      <c r="H281" s="836" t="s">
        <v>2340</v>
      </c>
      <c r="I281" s="853">
        <v>2.2799999713897705</v>
      </c>
      <c r="J281" s="853">
        <v>50</v>
      </c>
      <c r="K281" s="854">
        <v>114</v>
      </c>
    </row>
    <row r="282" spans="1:11" ht="14.45" customHeight="1" x14ac:dyDescent="0.2">
      <c r="A282" s="832" t="s">
        <v>573</v>
      </c>
      <c r="B282" s="833" t="s">
        <v>574</v>
      </c>
      <c r="C282" s="836" t="s">
        <v>595</v>
      </c>
      <c r="D282" s="852" t="s">
        <v>596</v>
      </c>
      <c r="E282" s="836" t="s">
        <v>2295</v>
      </c>
      <c r="F282" s="852" t="s">
        <v>2296</v>
      </c>
      <c r="G282" s="836" t="s">
        <v>2545</v>
      </c>
      <c r="H282" s="836" t="s">
        <v>2546</v>
      </c>
      <c r="I282" s="853">
        <v>5.3299999237060547</v>
      </c>
      <c r="J282" s="853">
        <v>100</v>
      </c>
      <c r="K282" s="854">
        <v>533</v>
      </c>
    </row>
    <row r="283" spans="1:11" ht="14.45" customHeight="1" x14ac:dyDescent="0.2">
      <c r="A283" s="832" t="s">
        <v>573</v>
      </c>
      <c r="B283" s="833" t="s">
        <v>574</v>
      </c>
      <c r="C283" s="836" t="s">
        <v>595</v>
      </c>
      <c r="D283" s="852" t="s">
        <v>596</v>
      </c>
      <c r="E283" s="836" t="s">
        <v>2295</v>
      </c>
      <c r="F283" s="852" t="s">
        <v>2296</v>
      </c>
      <c r="G283" s="836" t="s">
        <v>2361</v>
      </c>
      <c r="H283" s="836" t="s">
        <v>2372</v>
      </c>
      <c r="I283" s="853">
        <v>1.0900000333786011</v>
      </c>
      <c r="J283" s="853">
        <v>100</v>
      </c>
      <c r="K283" s="854">
        <v>109</v>
      </c>
    </row>
    <row r="284" spans="1:11" ht="14.45" customHeight="1" x14ac:dyDescent="0.2">
      <c r="A284" s="832" t="s">
        <v>573</v>
      </c>
      <c r="B284" s="833" t="s">
        <v>574</v>
      </c>
      <c r="C284" s="836" t="s">
        <v>595</v>
      </c>
      <c r="D284" s="852" t="s">
        <v>596</v>
      </c>
      <c r="E284" s="836" t="s">
        <v>2295</v>
      </c>
      <c r="F284" s="852" t="s">
        <v>2296</v>
      </c>
      <c r="G284" s="836" t="s">
        <v>2368</v>
      </c>
      <c r="H284" s="836" t="s">
        <v>2374</v>
      </c>
      <c r="I284" s="853">
        <v>1.6799999475479126</v>
      </c>
      <c r="J284" s="853">
        <v>100</v>
      </c>
      <c r="K284" s="854">
        <v>168</v>
      </c>
    </row>
    <row r="285" spans="1:11" ht="14.45" customHeight="1" x14ac:dyDescent="0.2">
      <c r="A285" s="832" t="s">
        <v>573</v>
      </c>
      <c r="B285" s="833" t="s">
        <v>574</v>
      </c>
      <c r="C285" s="836" t="s">
        <v>595</v>
      </c>
      <c r="D285" s="852" t="s">
        <v>596</v>
      </c>
      <c r="E285" s="836" t="s">
        <v>2295</v>
      </c>
      <c r="F285" s="852" t="s">
        <v>2296</v>
      </c>
      <c r="G285" s="836" t="s">
        <v>2389</v>
      </c>
      <c r="H285" s="836" t="s">
        <v>2390</v>
      </c>
      <c r="I285" s="853">
        <v>1.9866666793823242</v>
      </c>
      <c r="J285" s="853">
        <v>45</v>
      </c>
      <c r="K285" s="854">
        <v>89.349997520446777</v>
      </c>
    </row>
    <row r="286" spans="1:11" ht="14.45" customHeight="1" x14ac:dyDescent="0.2">
      <c r="A286" s="832" t="s">
        <v>573</v>
      </c>
      <c r="B286" s="833" t="s">
        <v>574</v>
      </c>
      <c r="C286" s="836" t="s">
        <v>595</v>
      </c>
      <c r="D286" s="852" t="s">
        <v>596</v>
      </c>
      <c r="E286" s="836" t="s">
        <v>2295</v>
      </c>
      <c r="F286" s="852" t="s">
        <v>2296</v>
      </c>
      <c r="G286" s="836" t="s">
        <v>2389</v>
      </c>
      <c r="H286" s="836" t="s">
        <v>2391</v>
      </c>
      <c r="I286" s="853">
        <v>1.9900000095367432</v>
      </c>
      <c r="J286" s="853">
        <v>10</v>
      </c>
      <c r="K286" s="854">
        <v>19.899999618530273</v>
      </c>
    </row>
    <row r="287" spans="1:11" ht="14.45" customHeight="1" x14ac:dyDescent="0.2">
      <c r="A287" s="832" t="s">
        <v>573</v>
      </c>
      <c r="B287" s="833" t="s">
        <v>574</v>
      </c>
      <c r="C287" s="836" t="s">
        <v>595</v>
      </c>
      <c r="D287" s="852" t="s">
        <v>596</v>
      </c>
      <c r="E287" s="836" t="s">
        <v>2295</v>
      </c>
      <c r="F287" s="852" t="s">
        <v>2296</v>
      </c>
      <c r="G287" s="836" t="s">
        <v>2516</v>
      </c>
      <c r="H287" s="836" t="s">
        <v>2517</v>
      </c>
      <c r="I287" s="853">
        <v>3.0799999237060547</v>
      </c>
      <c r="J287" s="853">
        <v>50</v>
      </c>
      <c r="K287" s="854">
        <v>154</v>
      </c>
    </row>
    <row r="288" spans="1:11" ht="14.45" customHeight="1" x14ac:dyDescent="0.2">
      <c r="A288" s="832" t="s">
        <v>573</v>
      </c>
      <c r="B288" s="833" t="s">
        <v>574</v>
      </c>
      <c r="C288" s="836" t="s">
        <v>595</v>
      </c>
      <c r="D288" s="852" t="s">
        <v>596</v>
      </c>
      <c r="E288" s="836" t="s">
        <v>2295</v>
      </c>
      <c r="F288" s="852" t="s">
        <v>2296</v>
      </c>
      <c r="G288" s="836" t="s">
        <v>2516</v>
      </c>
      <c r="H288" s="836" t="s">
        <v>2518</v>
      </c>
      <c r="I288" s="853">
        <v>3.0699999332427979</v>
      </c>
      <c r="J288" s="853">
        <v>50</v>
      </c>
      <c r="K288" s="854">
        <v>153.5</v>
      </c>
    </row>
    <row r="289" spans="1:11" ht="14.45" customHeight="1" x14ac:dyDescent="0.2">
      <c r="A289" s="832" t="s">
        <v>573</v>
      </c>
      <c r="B289" s="833" t="s">
        <v>574</v>
      </c>
      <c r="C289" s="836" t="s">
        <v>595</v>
      </c>
      <c r="D289" s="852" t="s">
        <v>596</v>
      </c>
      <c r="E289" s="836" t="s">
        <v>2295</v>
      </c>
      <c r="F289" s="852" t="s">
        <v>2296</v>
      </c>
      <c r="G289" s="836" t="s">
        <v>2402</v>
      </c>
      <c r="H289" s="836" t="s">
        <v>2403</v>
      </c>
      <c r="I289" s="853">
        <v>2.1600000858306885</v>
      </c>
      <c r="J289" s="853">
        <v>25</v>
      </c>
      <c r="K289" s="854">
        <v>54.000001907348633</v>
      </c>
    </row>
    <row r="290" spans="1:11" ht="14.45" customHeight="1" x14ac:dyDescent="0.2">
      <c r="A290" s="832" t="s">
        <v>573</v>
      </c>
      <c r="B290" s="833" t="s">
        <v>574</v>
      </c>
      <c r="C290" s="836" t="s">
        <v>595</v>
      </c>
      <c r="D290" s="852" t="s">
        <v>596</v>
      </c>
      <c r="E290" s="836" t="s">
        <v>2295</v>
      </c>
      <c r="F290" s="852" t="s">
        <v>2296</v>
      </c>
      <c r="G290" s="836" t="s">
        <v>2402</v>
      </c>
      <c r="H290" s="836" t="s">
        <v>2404</v>
      </c>
      <c r="I290" s="853">
        <v>2.1600000858306885</v>
      </c>
      <c r="J290" s="853">
        <v>10</v>
      </c>
      <c r="K290" s="854">
        <v>21.600000381469727</v>
      </c>
    </row>
    <row r="291" spans="1:11" ht="14.45" customHeight="1" x14ac:dyDescent="0.2">
      <c r="A291" s="832" t="s">
        <v>573</v>
      </c>
      <c r="B291" s="833" t="s">
        <v>574</v>
      </c>
      <c r="C291" s="836" t="s">
        <v>595</v>
      </c>
      <c r="D291" s="852" t="s">
        <v>596</v>
      </c>
      <c r="E291" s="836" t="s">
        <v>2295</v>
      </c>
      <c r="F291" s="852" t="s">
        <v>2296</v>
      </c>
      <c r="G291" s="836" t="s">
        <v>2407</v>
      </c>
      <c r="H291" s="836" t="s">
        <v>2410</v>
      </c>
      <c r="I291" s="853">
        <v>2.5199999809265137</v>
      </c>
      <c r="J291" s="853">
        <v>50</v>
      </c>
      <c r="K291" s="854">
        <v>126</v>
      </c>
    </row>
    <row r="292" spans="1:11" ht="14.45" customHeight="1" x14ac:dyDescent="0.2">
      <c r="A292" s="832" t="s">
        <v>573</v>
      </c>
      <c r="B292" s="833" t="s">
        <v>574</v>
      </c>
      <c r="C292" s="836" t="s">
        <v>595</v>
      </c>
      <c r="D292" s="852" t="s">
        <v>596</v>
      </c>
      <c r="E292" s="836" t="s">
        <v>2418</v>
      </c>
      <c r="F292" s="852" t="s">
        <v>2419</v>
      </c>
      <c r="G292" s="836" t="s">
        <v>2432</v>
      </c>
      <c r="H292" s="836" t="s">
        <v>2433</v>
      </c>
      <c r="I292" s="853">
        <v>1.809999942779541</v>
      </c>
      <c r="J292" s="853">
        <v>100</v>
      </c>
      <c r="K292" s="854">
        <v>181</v>
      </c>
    </row>
    <row r="293" spans="1:11" ht="14.45" customHeight="1" x14ac:dyDescent="0.2">
      <c r="A293" s="832" t="s">
        <v>573</v>
      </c>
      <c r="B293" s="833" t="s">
        <v>574</v>
      </c>
      <c r="C293" s="836" t="s">
        <v>595</v>
      </c>
      <c r="D293" s="852" t="s">
        <v>596</v>
      </c>
      <c r="E293" s="836" t="s">
        <v>2418</v>
      </c>
      <c r="F293" s="852" t="s">
        <v>2419</v>
      </c>
      <c r="G293" s="836" t="s">
        <v>2432</v>
      </c>
      <c r="H293" s="836" t="s">
        <v>2547</v>
      </c>
      <c r="I293" s="853">
        <v>1.809999942779541</v>
      </c>
      <c r="J293" s="853">
        <v>100</v>
      </c>
      <c r="K293" s="854">
        <v>181</v>
      </c>
    </row>
    <row r="294" spans="1:11" ht="14.45" customHeight="1" x14ac:dyDescent="0.2">
      <c r="A294" s="832" t="s">
        <v>573</v>
      </c>
      <c r="B294" s="833" t="s">
        <v>574</v>
      </c>
      <c r="C294" s="836" t="s">
        <v>595</v>
      </c>
      <c r="D294" s="852" t="s">
        <v>596</v>
      </c>
      <c r="E294" s="836" t="s">
        <v>2434</v>
      </c>
      <c r="F294" s="852" t="s">
        <v>2435</v>
      </c>
      <c r="G294" s="836" t="s">
        <v>2446</v>
      </c>
      <c r="H294" s="836" t="s">
        <v>2447</v>
      </c>
      <c r="I294" s="853">
        <v>0.62999999523162842</v>
      </c>
      <c r="J294" s="853">
        <v>600</v>
      </c>
      <c r="K294" s="854">
        <v>378</v>
      </c>
    </row>
    <row r="295" spans="1:11" ht="14.45" customHeight="1" x14ac:dyDescent="0.2">
      <c r="A295" s="832" t="s">
        <v>573</v>
      </c>
      <c r="B295" s="833" t="s">
        <v>574</v>
      </c>
      <c r="C295" s="836" t="s">
        <v>595</v>
      </c>
      <c r="D295" s="852" t="s">
        <v>596</v>
      </c>
      <c r="E295" s="836" t="s">
        <v>2434</v>
      </c>
      <c r="F295" s="852" t="s">
        <v>2435</v>
      </c>
      <c r="G295" s="836" t="s">
        <v>2446</v>
      </c>
      <c r="H295" s="836" t="s">
        <v>2449</v>
      </c>
      <c r="I295" s="853">
        <v>0.62333333492279053</v>
      </c>
      <c r="J295" s="853">
        <v>1600</v>
      </c>
      <c r="K295" s="854">
        <v>998</v>
      </c>
    </row>
    <row r="296" spans="1:11" ht="14.45" customHeight="1" x14ac:dyDescent="0.2">
      <c r="A296" s="832" t="s">
        <v>573</v>
      </c>
      <c r="B296" s="833" t="s">
        <v>574</v>
      </c>
      <c r="C296" s="836" t="s">
        <v>598</v>
      </c>
      <c r="D296" s="852" t="s">
        <v>599</v>
      </c>
      <c r="E296" s="836" t="s">
        <v>2548</v>
      </c>
      <c r="F296" s="852" t="s">
        <v>2549</v>
      </c>
      <c r="G296" s="836" t="s">
        <v>2550</v>
      </c>
      <c r="H296" s="836" t="s">
        <v>2551</v>
      </c>
      <c r="I296" s="853">
        <v>147.17999267578125</v>
      </c>
      <c r="J296" s="853">
        <v>10</v>
      </c>
      <c r="K296" s="854">
        <v>1471.800048828125</v>
      </c>
    </row>
    <row r="297" spans="1:11" ht="14.45" customHeight="1" x14ac:dyDescent="0.2">
      <c r="A297" s="832" t="s">
        <v>573</v>
      </c>
      <c r="B297" s="833" t="s">
        <v>574</v>
      </c>
      <c r="C297" s="836" t="s">
        <v>598</v>
      </c>
      <c r="D297" s="852" t="s">
        <v>599</v>
      </c>
      <c r="E297" s="836" t="s">
        <v>2548</v>
      </c>
      <c r="F297" s="852" t="s">
        <v>2549</v>
      </c>
      <c r="G297" s="836" t="s">
        <v>2552</v>
      </c>
      <c r="H297" s="836" t="s">
        <v>2553</v>
      </c>
      <c r="I297" s="853">
        <v>147.17999267578125</v>
      </c>
      <c r="J297" s="853">
        <v>10</v>
      </c>
      <c r="K297" s="854">
        <v>1471.800048828125</v>
      </c>
    </row>
    <row r="298" spans="1:11" ht="14.45" customHeight="1" x14ac:dyDescent="0.2">
      <c r="A298" s="832" t="s">
        <v>573</v>
      </c>
      <c r="B298" s="833" t="s">
        <v>574</v>
      </c>
      <c r="C298" s="836" t="s">
        <v>598</v>
      </c>
      <c r="D298" s="852" t="s">
        <v>599</v>
      </c>
      <c r="E298" s="836" t="s">
        <v>2554</v>
      </c>
      <c r="F298" s="852" t="s">
        <v>2555</v>
      </c>
      <c r="G298" s="836" t="s">
        <v>2556</v>
      </c>
      <c r="H298" s="836" t="s">
        <v>2557</v>
      </c>
      <c r="I298" s="853">
        <v>156.39999389648438</v>
      </c>
      <c r="J298" s="853">
        <v>1</v>
      </c>
      <c r="K298" s="854">
        <v>156.39999389648438</v>
      </c>
    </row>
    <row r="299" spans="1:11" ht="14.45" customHeight="1" x14ac:dyDescent="0.2">
      <c r="A299" s="832" t="s">
        <v>573</v>
      </c>
      <c r="B299" s="833" t="s">
        <v>574</v>
      </c>
      <c r="C299" s="836" t="s">
        <v>598</v>
      </c>
      <c r="D299" s="852" t="s">
        <v>599</v>
      </c>
      <c r="E299" s="836" t="s">
        <v>2229</v>
      </c>
      <c r="F299" s="852" t="s">
        <v>2230</v>
      </c>
      <c r="G299" s="836" t="s">
        <v>2558</v>
      </c>
      <c r="H299" s="836" t="s">
        <v>2559</v>
      </c>
      <c r="I299" s="853">
        <v>713.55999755859375</v>
      </c>
      <c r="J299" s="853">
        <v>3</v>
      </c>
      <c r="K299" s="854">
        <v>2140.679931640625</v>
      </c>
    </row>
    <row r="300" spans="1:11" ht="14.45" customHeight="1" x14ac:dyDescent="0.2">
      <c r="A300" s="832" t="s">
        <v>573</v>
      </c>
      <c r="B300" s="833" t="s">
        <v>574</v>
      </c>
      <c r="C300" s="836" t="s">
        <v>598</v>
      </c>
      <c r="D300" s="852" t="s">
        <v>599</v>
      </c>
      <c r="E300" s="836" t="s">
        <v>2229</v>
      </c>
      <c r="F300" s="852" t="s">
        <v>2230</v>
      </c>
      <c r="G300" s="836" t="s">
        <v>2560</v>
      </c>
      <c r="H300" s="836" t="s">
        <v>2561</v>
      </c>
      <c r="I300" s="853">
        <v>749.27001953125</v>
      </c>
      <c r="J300" s="853">
        <v>1</v>
      </c>
      <c r="K300" s="854">
        <v>749.27001953125</v>
      </c>
    </row>
    <row r="301" spans="1:11" ht="14.45" customHeight="1" x14ac:dyDescent="0.2">
      <c r="A301" s="832" t="s">
        <v>573</v>
      </c>
      <c r="B301" s="833" t="s">
        <v>574</v>
      </c>
      <c r="C301" s="836" t="s">
        <v>598</v>
      </c>
      <c r="D301" s="852" t="s">
        <v>599</v>
      </c>
      <c r="E301" s="836" t="s">
        <v>2229</v>
      </c>
      <c r="F301" s="852" t="s">
        <v>2230</v>
      </c>
      <c r="G301" s="836" t="s">
        <v>2231</v>
      </c>
      <c r="H301" s="836" t="s">
        <v>2562</v>
      </c>
      <c r="I301" s="853">
        <v>6.247499942779541</v>
      </c>
      <c r="J301" s="853">
        <v>1000</v>
      </c>
      <c r="K301" s="854">
        <v>6246.5</v>
      </c>
    </row>
    <row r="302" spans="1:11" ht="14.45" customHeight="1" x14ac:dyDescent="0.2">
      <c r="A302" s="832" t="s">
        <v>573</v>
      </c>
      <c r="B302" s="833" t="s">
        <v>574</v>
      </c>
      <c r="C302" s="836" t="s">
        <v>598</v>
      </c>
      <c r="D302" s="852" t="s">
        <v>599</v>
      </c>
      <c r="E302" s="836" t="s">
        <v>2229</v>
      </c>
      <c r="F302" s="852" t="s">
        <v>2230</v>
      </c>
      <c r="G302" s="836" t="s">
        <v>2231</v>
      </c>
      <c r="H302" s="836" t="s">
        <v>2232</v>
      </c>
      <c r="I302" s="853">
        <v>6.2466665903727217</v>
      </c>
      <c r="J302" s="853">
        <v>900</v>
      </c>
      <c r="K302" s="854">
        <v>5622</v>
      </c>
    </row>
    <row r="303" spans="1:11" ht="14.45" customHeight="1" x14ac:dyDescent="0.2">
      <c r="A303" s="832" t="s">
        <v>573</v>
      </c>
      <c r="B303" s="833" t="s">
        <v>574</v>
      </c>
      <c r="C303" s="836" t="s">
        <v>598</v>
      </c>
      <c r="D303" s="852" t="s">
        <v>599</v>
      </c>
      <c r="E303" s="836" t="s">
        <v>2229</v>
      </c>
      <c r="F303" s="852" t="s">
        <v>2230</v>
      </c>
      <c r="G303" s="836" t="s">
        <v>2233</v>
      </c>
      <c r="H303" s="836" t="s">
        <v>2235</v>
      </c>
      <c r="I303" s="853">
        <v>1.2933332920074463</v>
      </c>
      <c r="J303" s="853">
        <v>7500</v>
      </c>
      <c r="K303" s="854">
        <v>9700</v>
      </c>
    </row>
    <row r="304" spans="1:11" ht="14.45" customHeight="1" x14ac:dyDescent="0.2">
      <c r="A304" s="832" t="s">
        <v>573</v>
      </c>
      <c r="B304" s="833" t="s">
        <v>574</v>
      </c>
      <c r="C304" s="836" t="s">
        <v>598</v>
      </c>
      <c r="D304" s="852" t="s">
        <v>599</v>
      </c>
      <c r="E304" s="836" t="s">
        <v>2229</v>
      </c>
      <c r="F304" s="852" t="s">
        <v>2230</v>
      </c>
      <c r="G304" s="836" t="s">
        <v>2236</v>
      </c>
      <c r="H304" s="836" t="s">
        <v>2563</v>
      </c>
      <c r="I304" s="853">
        <v>0.43999999761581421</v>
      </c>
      <c r="J304" s="853">
        <v>12600</v>
      </c>
      <c r="K304" s="854">
        <v>5544</v>
      </c>
    </row>
    <row r="305" spans="1:11" ht="14.45" customHeight="1" x14ac:dyDescent="0.2">
      <c r="A305" s="832" t="s">
        <v>573</v>
      </c>
      <c r="B305" s="833" t="s">
        <v>574</v>
      </c>
      <c r="C305" s="836" t="s">
        <v>598</v>
      </c>
      <c r="D305" s="852" t="s">
        <v>599</v>
      </c>
      <c r="E305" s="836" t="s">
        <v>2229</v>
      </c>
      <c r="F305" s="852" t="s">
        <v>2230</v>
      </c>
      <c r="G305" s="836" t="s">
        <v>2236</v>
      </c>
      <c r="H305" s="836" t="s">
        <v>2237</v>
      </c>
      <c r="I305" s="853">
        <v>0.43999999761581421</v>
      </c>
      <c r="J305" s="853">
        <v>27400</v>
      </c>
      <c r="K305" s="854">
        <v>12055.249908447266</v>
      </c>
    </row>
    <row r="306" spans="1:11" ht="14.45" customHeight="1" x14ac:dyDescent="0.2">
      <c r="A306" s="832" t="s">
        <v>573</v>
      </c>
      <c r="B306" s="833" t="s">
        <v>574</v>
      </c>
      <c r="C306" s="836" t="s">
        <v>598</v>
      </c>
      <c r="D306" s="852" t="s">
        <v>599</v>
      </c>
      <c r="E306" s="836" t="s">
        <v>2229</v>
      </c>
      <c r="F306" s="852" t="s">
        <v>2230</v>
      </c>
      <c r="G306" s="836" t="s">
        <v>2458</v>
      </c>
      <c r="H306" s="836" t="s">
        <v>2564</v>
      </c>
      <c r="I306" s="853">
        <v>157.31500244140625</v>
      </c>
      <c r="J306" s="853">
        <v>28</v>
      </c>
      <c r="K306" s="854">
        <v>4404.8299560546875</v>
      </c>
    </row>
    <row r="307" spans="1:11" ht="14.45" customHeight="1" x14ac:dyDescent="0.2">
      <c r="A307" s="832" t="s">
        <v>573</v>
      </c>
      <c r="B307" s="833" t="s">
        <v>574</v>
      </c>
      <c r="C307" s="836" t="s">
        <v>598</v>
      </c>
      <c r="D307" s="852" t="s">
        <v>599</v>
      </c>
      <c r="E307" s="836" t="s">
        <v>2229</v>
      </c>
      <c r="F307" s="852" t="s">
        <v>2230</v>
      </c>
      <c r="G307" s="836" t="s">
        <v>2460</v>
      </c>
      <c r="H307" s="836" t="s">
        <v>2461</v>
      </c>
      <c r="I307" s="853">
        <v>355.35000610351563</v>
      </c>
      <c r="J307" s="853">
        <v>8</v>
      </c>
      <c r="K307" s="854">
        <v>2842.800048828125</v>
      </c>
    </row>
    <row r="308" spans="1:11" ht="14.45" customHeight="1" x14ac:dyDescent="0.2">
      <c r="A308" s="832" t="s">
        <v>573</v>
      </c>
      <c r="B308" s="833" t="s">
        <v>574</v>
      </c>
      <c r="C308" s="836" t="s">
        <v>598</v>
      </c>
      <c r="D308" s="852" t="s">
        <v>599</v>
      </c>
      <c r="E308" s="836" t="s">
        <v>2229</v>
      </c>
      <c r="F308" s="852" t="s">
        <v>2230</v>
      </c>
      <c r="G308" s="836" t="s">
        <v>2241</v>
      </c>
      <c r="H308" s="836" t="s">
        <v>2565</v>
      </c>
      <c r="I308" s="853">
        <v>22.149999618530273</v>
      </c>
      <c r="J308" s="853">
        <v>100</v>
      </c>
      <c r="K308" s="854">
        <v>2215</v>
      </c>
    </row>
    <row r="309" spans="1:11" ht="14.45" customHeight="1" x14ac:dyDescent="0.2">
      <c r="A309" s="832" t="s">
        <v>573</v>
      </c>
      <c r="B309" s="833" t="s">
        <v>574</v>
      </c>
      <c r="C309" s="836" t="s">
        <v>598</v>
      </c>
      <c r="D309" s="852" t="s">
        <v>599</v>
      </c>
      <c r="E309" s="836" t="s">
        <v>2229</v>
      </c>
      <c r="F309" s="852" t="s">
        <v>2230</v>
      </c>
      <c r="G309" s="836" t="s">
        <v>2243</v>
      </c>
      <c r="H309" s="836" t="s">
        <v>2566</v>
      </c>
      <c r="I309" s="853">
        <v>13.039999961853027</v>
      </c>
      <c r="J309" s="853">
        <v>100</v>
      </c>
      <c r="K309" s="854">
        <v>1304.0999755859375</v>
      </c>
    </row>
    <row r="310" spans="1:11" ht="14.45" customHeight="1" x14ac:dyDescent="0.2">
      <c r="A310" s="832" t="s">
        <v>573</v>
      </c>
      <c r="B310" s="833" t="s">
        <v>574</v>
      </c>
      <c r="C310" s="836" t="s">
        <v>598</v>
      </c>
      <c r="D310" s="852" t="s">
        <v>599</v>
      </c>
      <c r="E310" s="836" t="s">
        <v>2229</v>
      </c>
      <c r="F310" s="852" t="s">
        <v>2230</v>
      </c>
      <c r="G310" s="836" t="s">
        <v>2567</v>
      </c>
      <c r="H310" s="836" t="s">
        <v>2568</v>
      </c>
      <c r="I310" s="853">
        <v>227.55000305175781</v>
      </c>
      <c r="J310" s="853">
        <v>50</v>
      </c>
      <c r="K310" s="854">
        <v>11377.6396484375</v>
      </c>
    </row>
    <row r="311" spans="1:11" ht="14.45" customHeight="1" x14ac:dyDescent="0.2">
      <c r="A311" s="832" t="s">
        <v>573</v>
      </c>
      <c r="B311" s="833" t="s">
        <v>574</v>
      </c>
      <c r="C311" s="836" t="s">
        <v>598</v>
      </c>
      <c r="D311" s="852" t="s">
        <v>599</v>
      </c>
      <c r="E311" s="836" t="s">
        <v>2229</v>
      </c>
      <c r="F311" s="852" t="s">
        <v>2230</v>
      </c>
      <c r="G311" s="836" t="s">
        <v>2460</v>
      </c>
      <c r="H311" s="836" t="s">
        <v>2464</v>
      </c>
      <c r="I311" s="853">
        <v>355.35000610351563</v>
      </c>
      <c r="J311" s="853">
        <v>2</v>
      </c>
      <c r="K311" s="854">
        <v>710.70001220703125</v>
      </c>
    </row>
    <row r="312" spans="1:11" ht="14.45" customHeight="1" x14ac:dyDescent="0.2">
      <c r="A312" s="832" t="s">
        <v>573</v>
      </c>
      <c r="B312" s="833" t="s">
        <v>574</v>
      </c>
      <c r="C312" s="836" t="s">
        <v>598</v>
      </c>
      <c r="D312" s="852" t="s">
        <v>599</v>
      </c>
      <c r="E312" s="836" t="s">
        <v>2229</v>
      </c>
      <c r="F312" s="852" t="s">
        <v>2230</v>
      </c>
      <c r="G312" s="836" t="s">
        <v>2569</v>
      </c>
      <c r="H312" s="836" t="s">
        <v>2570</v>
      </c>
      <c r="I312" s="853">
        <v>98.379997253417969</v>
      </c>
      <c r="J312" s="853">
        <v>10</v>
      </c>
      <c r="K312" s="854">
        <v>983.79998779296875</v>
      </c>
    </row>
    <row r="313" spans="1:11" ht="14.45" customHeight="1" x14ac:dyDescent="0.2">
      <c r="A313" s="832" t="s">
        <v>573</v>
      </c>
      <c r="B313" s="833" t="s">
        <v>574</v>
      </c>
      <c r="C313" s="836" t="s">
        <v>598</v>
      </c>
      <c r="D313" s="852" t="s">
        <v>599</v>
      </c>
      <c r="E313" s="836" t="s">
        <v>2229</v>
      </c>
      <c r="F313" s="852" t="s">
        <v>2230</v>
      </c>
      <c r="G313" s="836" t="s">
        <v>2241</v>
      </c>
      <c r="H313" s="836" t="s">
        <v>2242</v>
      </c>
      <c r="I313" s="853">
        <v>22.149999618530273</v>
      </c>
      <c r="J313" s="853">
        <v>300</v>
      </c>
      <c r="K313" s="854">
        <v>6645</v>
      </c>
    </row>
    <row r="314" spans="1:11" ht="14.45" customHeight="1" x14ac:dyDescent="0.2">
      <c r="A314" s="832" t="s">
        <v>573</v>
      </c>
      <c r="B314" s="833" t="s">
        <v>574</v>
      </c>
      <c r="C314" s="836" t="s">
        <v>598</v>
      </c>
      <c r="D314" s="852" t="s">
        <v>599</v>
      </c>
      <c r="E314" s="836" t="s">
        <v>2229</v>
      </c>
      <c r="F314" s="852" t="s">
        <v>2230</v>
      </c>
      <c r="G314" s="836" t="s">
        <v>2243</v>
      </c>
      <c r="H314" s="836" t="s">
        <v>2244</v>
      </c>
      <c r="I314" s="853">
        <v>13.039999961853027</v>
      </c>
      <c r="J314" s="853">
        <v>150</v>
      </c>
      <c r="K314" s="854">
        <v>1956.1499633789063</v>
      </c>
    </row>
    <row r="315" spans="1:11" ht="14.45" customHeight="1" x14ac:dyDescent="0.2">
      <c r="A315" s="832" t="s">
        <v>573</v>
      </c>
      <c r="B315" s="833" t="s">
        <v>574</v>
      </c>
      <c r="C315" s="836" t="s">
        <v>598</v>
      </c>
      <c r="D315" s="852" t="s">
        <v>599</v>
      </c>
      <c r="E315" s="836" t="s">
        <v>2229</v>
      </c>
      <c r="F315" s="852" t="s">
        <v>2230</v>
      </c>
      <c r="G315" s="836" t="s">
        <v>2571</v>
      </c>
      <c r="H315" s="836" t="s">
        <v>2572</v>
      </c>
      <c r="I315" s="853">
        <v>293.25</v>
      </c>
      <c r="J315" s="853">
        <v>30</v>
      </c>
      <c r="K315" s="854">
        <v>8797.5</v>
      </c>
    </row>
    <row r="316" spans="1:11" ht="14.45" customHeight="1" x14ac:dyDescent="0.2">
      <c r="A316" s="832" t="s">
        <v>573</v>
      </c>
      <c r="B316" s="833" t="s">
        <v>574</v>
      </c>
      <c r="C316" s="836" t="s">
        <v>598</v>
      </c>
      <c r="D316" s="852" t="s">
        <v>599</v>
      </c>
      <c r="E316" s="836" t="s">
        <v>2229</v>
      </c>
      <c r="F316" s="852" t="s">
        <v>2230</v>
      </c>
      <c r="G316" s="836" t="s">
        <v>2573</v>
      </c>
      <c r="H316" s="836" t="s">
        <v>2574</v>
      </c>
      <c r="I316" s="853">
        <v>129.25999450683594</v>
      </c>
      <c r="J316" s="853">
        <v>15</v>
      </c>
      <c r="K316" s="854">
        <v>1938.9000244140625</v>
      </c>
    </row>
    <row r="317" spans="1:11" ht="14.45" customHeight="1" x14ac:dyDescent="0.2">
      <c r="A317" s="832" t="s">
        <v>573</v>
      </c>
      <c r="B317" s="833" t="s">
        <v>574</v>
      </c>
      <c r="C317" s="836" t="s">
        <v>598</v>
      </c>
      <c r="D317" s="852" t="s">
        <v>599</v>
      </c>
      <c r="E317" s="836" t="s">
        <v>2229</v>
      </c>
      <c r="F317" s="852" t="s">
        <v>2230</v>
      </c>
      <c r="G317" s="836" t="s">
        <v>2575</v>
      </c>
      <c r="H317" s="836" t="s">
        <v>2576</v>
      </c>
      <c r="I317" s="853">
        <v>283.01333618164063</v>
      </c>
      <c r="J317" s="853">
        <v>30</v>
      </c>
      <c r="K317" s="854">
        <v>8490.35009765625</v>
      </c>
    </row>
    <row r="318" spans="1:11" ht="14.45" customHeight="1" x14ac:dyDescent="0.2">
      <c r="A318" s="832" t="s">
        <v>573</v>
      </c>
      <c r="B318" s="833" t="s">
        <v>574</v>
      </c>
      <c r="C318" s="836" t="s">
        <v>598</v>
      </c>
      <c r="D318" s="852" t="s">
        <v>599</v>
      </c>
      <c r="E318" s="836" t="s">
        <v>2229</v>
      </c>
      <c r="F318" s="852" t="s">
        <v>2230</v>
      </c>
      <c r="G318" s="836" t="s">
        <v>2577</v>
      </c>
      <c r="H318" s="836" t="s">
        <v>2578</v>
      </c>
      <c r="I318" s="853">
        <v>380.8800048828125</v>
      </c>
      <c r="J318" s="853">
        <v>30</v>
      </c>
      <c r="K318" s="854">
        <v>11426.400146484375</v>
      </c>
    </row>
    <row r="319" spans="1:11" ht="14.45" customHeight="1" x14ac:dyDescent="0.2">
      <c r="A319" s="832" t="s">
        <v>573</v>
      </c>
      <c r="B319" s="833" t="s">
        <v>574</v>
      </c>
      <c r="C319" s="836" t="s">
        <v>598</v>
      </c>
      <c r="D319" s="852" t="s">
        <v>599</v>
      </c>
      <c r="E319" s="836" t="s">
        <v>2229</v>
      </c>
      <c r="F319" s="852" t="s">
        <v>2230</v>
      </c>
      <c r="G319" s="836" t="s">
        <v>2579</v>
      </c>
      <c r="H319" s="836" t="s">
        <v>2580</v>
      </c>
      <c r="I319" s="853">
        <v>153</v>
      </c>
      <c r="J319" s="853">
        <v>40</v>
      </c>
      <c r="K319" s="854">
        <v>6119.83984375</v>
      </c>
    </row>
    <row r="320" spans="1:11" ht="14.45" customHeight="1" x14ac:dyDescent="0.2">
      <c r="A320" s="832" t="s">
        <v>573</v>
      </c>
      <c r="B320" s="833" t="s">
        <v>574</v>
      </c>
      <c r="C320" s="836" t="s">
        <v>598</v>
      </c>
      <c r="D320" s="852" t="s">
        <v>599</v>
      </c>
      <c r="E320" s="836" t="s">
        <v>2229</v>
      </c>
      <c r="F320" s="852" t="s">
        <v>2230</v>
      </c>
      <c r="G320" s="836" t="s">
        <v>2467</v>
      </c>
      <c r="H320" s="836" t="s">
        <v>2468</v>
      </c>
      <c r="I320" s="853">
        <v>573.8499755859375</v>
      </c>
      <c r="J320" s="853">
        <v>12</v>
      </c>
      <c r="K320" s="854">
        <v>6886.199951171875</v>
      </c>
    </row>
    <row r="321" spans="1:11" ht="14.45" customHeight="1" x14ac:dyDescent="0.2">
      <c r="A321" s="832" t="s">
        <v>573</v>
      </c>
      <c r="B321" s="833" t="s">
        <v>574</v>
      </c>
      <c r="C321" s="836" t="s">
        <v>598</v>
      </c>
      <c r="D321" s="852" t="s">
        <v>599</v>
      </c>
      <c r="E321" s="836" t="s">
        <v>2229</v>
      </c>
      <c r="F321" s="852" t="s">
        <v>2230</v>
      </c>
      <c r="G321" s="836" t="s">
        <v>2567</v>
      </c>
      <c r="H321" s="836" t="s">
        <v>2581</v>
      </c>
      <c r="I321" s="853">
        <v>227.39500427246094</v>
      </c>
      <c r="J321" s="853">
        <v>175</v>
      </c>
      <c r="K321" s="854">
        <v>39790.45947265625</v>
      </c>
    </row>
    <row r="322" spans="1:11" ht="14.45" customHeight="1" x14ac:dyDescent="0.2">
      <c r="A322" s="832" t="s">
        <v>573</v>
      </c>
      <c r="B322" s="833" t="s">
        <v>574</v>
      </c>
      <c r="C322" s="836" t="s">
        <v>598</v>
      </c>
      <c r="D322" s="852" t="s">
        <v>599</v>
      </c>
      <c r="E322" s="836" t="s">
        <v>2229</v>
      </c>
      <c r="F322" s="852" t="s">
        <v>2230</v>
      </c>
      <c r="G322" s="836" t="s">
        <v>2245</v>
      </c>
      <c r="H322" s="836" t="s">
        <v>2246</v>
      </c>
      <c r="I322" s="853">
        <v>1.3799999952316284</v>
      </c>
      <c r="J322" s="853">
        <v>400</v>
      </c>
      <c r="K322" s="854">
        <v>552</v>
      </c>
    </row>
    <row r="323" spans="1:11" ht="14.45" customHeight="1" x14ac:dyDescent="0.2">
      <c r="A323" s="832" t="s">
        <v>573</v>
      </c>
      <c r="B323" s="833" t="s">
        <v>574</v>
      </c>
      <c r="C323" s="836" t="s">
        <v>598</v>
      </c>
      <c r="D323" s="852" t="s">
        <v>599</v>
      </c>
      <c r="E323" s="836" t="s">
        <v>2229</v>
      </c>
      <c r="F323" s="852" t="s">
        <v>2230</v>
      </c>
      <c r="G323" s="836" t="s">
        <v>2471</v>
      </c>
      <c r="H323" s="836" t="s">
        <v>2472</v>
      </c>
      <c r="I323" s="853">
        <v>0.85000002384185791</v>
      </c>
      <c r="J323" s="853">
        <v>300</v>
      </c>
      <c r="K323" s="854">
        <v>255</v>
      </c>
    </row>
    <row r="324" spans="1:11" ht="14.45" customHeight="1" x14ac:dyDescent="0.2">
      <c r="A324" s="832" t="s">
        <v>573</v>
      </c>
      <c r="B324" s="833" t="s">
        <v>574</v>
      </c>
      <c r="C324" s="836" t="s">
        <v>598</v>
      </c>
      <c r="D324" s="852" t="s">
        <v>599</v>
      </c>
      <c r="E324" s="836" t="s">
        <v>2229</v>
      </c>
      <c r="F324" s="852" t="s">
        <v>2230</v>
      </c>
      <c r="G324" s="836" t="s">
        <v>2582</v>
      </c>
      <c r="H324" s="836" t="s">
        <v>2583</v>
      </c>
      <c r="I324" s="853">
        <v>9.3000001907348633</v>
      </c>
      <c r="J324" s="853">
        <v>200</v>
      </c>
      <c r="K324" s="854">
        <v>1860</v>
      </c>
    </row>
    <row r="325" spans="1:11" ht="14.45" customHeight="1" x14ac:dyDescent="0.2">
      <c r="A325" s="832" t="s">
        <v>573</v>
      </c>
      <c r="B325" s="833" t="s">
        <v>574</v>
      </c>
      <c r="C325" s="836" t="s">
        <v>598</v>
      </c>
      <c r="D325" s="852" t="s">
        <v>599</v>
      </c>
      <c r="E325" s="836" t="s">
        <v>2229</v>
      </c>
      <c r="F325" s="852" t="s">
        <v>2230</v>
      </c>
      <c r="G325" s="836" t="s">
        <v>2253</v>
      </c>
      <c r="H325" s="836" t="s">
        <v>2254</v>
      </c>
      <c r="I325" s="853">
        <v>8.119999885559082</v>
      </c>
      <c r="J325" s="853">
        <v>100</v>
      </c>
      <c r="K325" s="854">
        <v>812</v>
      </c>
    </row>
    <row r="326" spans="1:11" ht="14.45" customHeight="1" x14ac:dyDescent="0.2">
      <c r="A326" s="832" t="s">
        <v>573</v>
      </c>
      <c r="B326" s="833" t="s">
        <v>574</v>
      </c>
      <c r="C326" s="836" t="s">
        <v>598</v>
      </c>
      <c r="D326" s="852" t="s">
        <v>599</v>
      </c>
      <c r="E326" s="836" t="s">
        <v>2229</v>
      </c>
      <c r="F326" s="852" t="s">
        <v>2230</v>
      </c>
      <c r="G326" s="836" t="s">
        <v>2257</v>
      </c>
      <c r="H326" s="836" t="s">
        <v>2258</v>
      </c>
      <c r="I326" s="853">
        <v>18.959999084472656</v>
      </c>
      <c r="J326" s="853">
        <v>60</v>
      </c>
      <c r="K326" s="854">
        <v>1137.5999755859375</v>
      </c>
    </row>
    <row r="327" spans="1:11" ht="14.45" customHeight="1" x14ac:dyDescent="0.2">
      <c r="A327" s="832" t="s">
        <v>573</v>
      </c>
      <c r="B327" s="833" t="s">
        <v>574</v>
      </c>
      <c r="C327" s="836" t="s">
        <v>598</v>
      </c>
      <c r="D327" s="852" t="s">
        <v>599</v>
      </c>
      <c r="E327" s="836" t="s">
        <v>2229</v>
      </c>
      <c r="F327" s="852" t="s">
        <v>2230</v>
      </c>
      <c r="G327" s="836" t="s">
        <v>2584</v>
      </c>
      <c r="H327" s="836" t="s">
        <v>2585</v>
      </c>
      <c r="I327" s="853">
        <v>25.559999465942383</v>
      </c>
      <c r="J327" s="853">
        <v>96</v>
      </c>
      <c r="K327" s="854">
        <v>2453.320068359375</v>
      </c>
    </row>
    <row r="328" spans="1:11" ht="14.45" customHeight="1" x14ac:dyDescent="0.2">
      <c r="A328" s="832" t="s">
        <v>573</v>
      </c>
      <c r="B328" s="833" t="s">
        <v>574</v>
      </c>
      <c r="C328" s="836" t="s">
        <v>598</v>
      </c>
      <c r="D328" s="852" t="s">
        <v>599</v>
      </c>
      <c r="E328" s="836" t="s">
        <v>2229</v>
      </c>
      <c r="F328" s="852" t="s">
        <v>2230</v>
      </c>
      <c r="G328" s="836" t="s">
        <v>2245</v>
      </c>
      <c r="H328" s="836" t="s">
        <v>2259</v>
      </c>
      <c r="I328" s="853">
        <v>1.3799999952316284</v>
      </c>
      <c r="J328" s="853">
        <v>1000</v>
      </c>
      <c r="K328" s="854">
        <v>1380</v>
      </c>
    </row>
    <row r="329" spans="1:11" ht="14.45" customHeight="1" x14ac:dyDescent="0.2">
      <c r="A329" s="832" t="s">
        <v>573</v>
      </c>
      <c r="B329" s="833" t="s">
        <v>574</v>
      </c>
      <c r="C329" s="836" t="s">
        <v>598</v>
      </c>
      <c r="D329" s="852" t="s">
        <v>599</v>
      </c>
      <c r="E329" s="836" t="s">
        <v>2229</v>
      </c>
      <c r="F329" s="852" t="s">
        <v>2230</v>
      </c>
      <c r="G329" s="836" t="s">
        <v>2471</v>
      </c>
      <c r="H329" s="836" t="s">
        <v>2474</v>
      </c>
      <c r="I329" s="853">
        <v>0.8566666841506958</v>
      </c>
      <c r="J329" s="853">
        <v>300</v>
      </c>
      <c r="K329" s="854">
        <v>257</v>
      </c>
    </row>
    <row r="330" spans="1:11" ht="14.45" customHeight="1" x14ac:dyDescent="0.2">
      <c r="A330" s="832" t="s">
        <v>573</v>
      </c>
      <c r="B330" s="833" t="s">
        <v>574</v>
      </c>
      <c r="C330" s="836" t="s">
        <v>598</v>
      </c>
      <c r="D330" s="852" t="s">
        <v>599</v>
      </c>
      <c r="E330" s="836" t="s">
        <v>2229</v>
      </c>
      <c r="F330" s="852" t="s">
        <v>2230</v>
      </c>
      <c r="G330" s="836" t="s">
        <v>2247</v>
      </c>
      <c r="H330" s="836" t="s">
        <v>2260</v>
      </c>
      <c r="I330" s="853">
        <v>1.5149999856948853</v>
      </c>
      <c r="J330" s="853">
        <v>400</v>
      </c>
      <c r="K330" s="854">
        <v>606</v>
      </c>
    </row>
    <row r="331" spans="1:11" ht="14.45" customHeight="1" x14ac:dyDescent="0.2">
      <c r="A331" s="832" t="s">
        <v>573</v>
      </c>
      <c r="B331" s="833" t="s">
        <v>574</v>
      </c>
      <c r="C331" s="836" t="s">
        <v>598</v>
      </c>
      <c r="D331" s="852" t="s">
        <v>599</v>
      </c>
      <c r="E331" s="836" t="s">
        <v>2229</v>
      </c>
      <c r="F331" s="852" t="s">
        <v>2230</v>
      </c>
      <c r="G331" s="836" t="s">
        <v>2249</v>
      </c>
      <c r="H331" s="836" t="s">
        <v>2261</v>
      </c>
      <c r="I331" s="853">
        <v>2.06333327293396</v>
      </c>
      <c r="J331" s="853">
        <v>300</v>
      </c>
      <c r="K331" s="854">
        <v>619</v>
      </c>
    </row>
    <row r="332" spans="1:11" ht="14.45" customHeight="1" x14ac:dyDescent="0.2">
      <c r="A332" s="832" t="s">
        <v>573</v>
      </c>
      <c r="B332" s="833" t="s">
        <v>574</v>
      </c>
      <c r="C332" s="836" t="s">
        <v>598</v>
      </c>
      <c r="D332" s="852" t="s">
        <v>599</v>
      </c>
      <c r="E332" s="836" t="s">
        <v>2229</v>
      </c>
      <c r="F332" s="852" t="s">
        <v>2230</v>
      </c>
      <c r="G332" s="836" t="s">
        <v>2251</v>
      </c>
      <c r="H332" s="836" t="s">
        <v>2262</v>
      </c>
      <c r="I332" s="853">
        <v>3.3649998903274536</v>
      </c>
      <c r="J332" s="853">
        <v>400</v>
      </c>
      <c r="K332" s="854">
        <v>1346</v>
      </c>
    </row>
    <row r="333" spans="1:11" ht="14.45" customHeight="1" x14ac:dyDescent="0.2">
      <c r="A333" s="832" t="s">
        <v>573</v>
      </c>
      <c r="B333" s="833" t="s">
        <v>574</v>
      </c>
      <c r="C333" s="836" t="s">
        <v>598</v>
      </c>
      <c r="D333" s="852" t="s">
        <v>599</v>
      </c>
      <c r="E333" s="836" t="s">
        <v>2229</v>
      </c>
      <c r="F333" s="852" t="s">
        <v>2230</v>
      </c>
      <c r="G333" s="836" t="s">
        <v>2586</v>
      </c>
      <c r="H333" s="836" t="s">
        <v>2587</v>
      </c>
      <c r="I333" s="853">
        <v>5.8766667048136396</v>
      </c>
      <c r="J333" s="853">
        <v>300</v>
      </c>
      <c r="K333" s="854">
        <v>1763</v>
      </c>
    </row>
    <row r="334" spans="1:11" ht="14.45" customHeight="1" x14ac:dyDescent="0.2">
      <c r="A334" s="832" t="s">
        <v>573</v>
      </c>
      <c r="B334" s="833" t="s">
        <v>574</v>
      </c>
      <c r="C334" s="836" t="s">
        <v>598</v>
      </c>
      <c r="D334" s="852" t="s">
        <v>599</v>
      </c>
      <c r="E334" s="836" t="s">
        <v>2229</v>
      </c>
      <c r="F334" s="852" t="s">
        <v>2230</v>
      </c>
      <c r="G334" s="836" t="s">
        <v>2582</v>
      </c>
      <c r="H334" s="836" t="s">
        <v>2588</v>
      </c>
      <c r="I334" s="853">
        <v>9.2950000762939453</v>
      </c>
      <c r="J334" s="853">
        <v>100</v>
      </c>
      <c r="K334" s="854">
        <v>929.510009765625</v>
      </c>
    </row>
    <row r="335" spans="1:11" ht="14.45" customHeight="1" x14ac:dyDescent="0.2">
      <c r="A335" s="832" t="s">
        <v>573</v>
      </c>
      <c r="B335" s="833" t="s">
        <v>574</v>
      </c>
      <c r="C335" s="836" t="s">
        <v>598</v>
      </c>
      <c r="D335" s="852" t="s">
        <v>599</v>
      </c>
      <c r="E335" s="836" t="s">
        <v>2229</v>
      </c>
      <c r="F335" s="852" t="s">
        <v>2230</v>
      </c>
      <c r="G335" s="836" t="s">
        <v>2253</v>
      </c>
      <c r="H335" s="836" t="s">
        <v>2263</v>
      </c>
      <c r="I335" s="853">
        <v>8.119999885559082</v>
      </c>
      <c r="J335" s="853">
        <v>400</v>
      </c>
      <c r="K335" s="854">
        <v>3248</v>
      </c>
    </row>
    <row r="336" spans="1:11" ht="14.45" customHeight="1" x14ac:dyDescent="0.2">
      <c r="A336" s="832" t="s">
        <v>573</v>
      </c>
      <c r="B336" s="833" t="s">
        <v>574</v>
      </c>
      <c r="C336" s="836" t="s">
        <v>598</v>
      </c>
      <c r="D336" s="852" t="s">
        <v>599</v>
      </c>
      <c r="E336" s="836" t="s">
        <v>2229</v>
      </c>
      <c r="F336" s="852" t="s">
        <v>2230</v>
      </c>
      <c r="G336" s="836" t="s">
        <v>2540</v>
      </c>
      <c r="H336" s="836" t="s">
        <v>2541</v>
      </c>
      <c r="I336" s="853">
        <v>0.37999999523162842</v>
      </c>
      <c r="J336" s="853">
        <v>5</v>
      </c>
      <c r="K336" s="854">
        <v>1.8999999761581421</v>
      </c>
    </row>
    <row r="337" spans="1:11" ht="14.45" customHeight="1" x14ac:dyDescent="0.2">
      <c r="A337" s="832" t="s">
        <v>573</v>
      </c>
      <c r="B337" s="833" t="s">
        <v>574</v>
      </c>
      <c r="C337" s="836" t="s">
        <v>598</v>
      </c>
      <c r="D337" s="852" t="s">
        <v>599</v>
      </c>
      <c r="E337" s="836" t="s">
        <v>2229</v>
      </c>
      <c r="F337" s="852" t="s">
        <v>2230</v>
      </c>
      <c r="G337" s="836" t="s">
        <v>2255</v>
      </c>
      <c r="H337" s="836" t="s">
        <v>2264</v>
      </c>
      <c r="I337" s="853">
        <v>8.3949999809265137</v>
      </c>
      <c r="J337" s="853">
        <v>500</v>
      </c>
      <c r="K337" s="854">
        <v>4198.679931640625</v>
      </c>
    </row>
    <row r="338" spans="1:11" ht="14.45" customHeight="1" x14ac:dyDescent="0.2">
      <c r="A338" s="832" t="s">
        <v>573</v>
      </c>
      <c r="B338" s="833" t="s">
        <v>574</v>
      </c>
      <c r="C338" s="836" t="s">
        <v>598</v>
      </c>
      <c r="D338" s="852" t="s">
        <v>599</v>
      </c>
      <c r="E338" s="836" t="s">
        <v>2229</v>
      </c>
      <c r="F338" s="852" t="s">
        <v>2230</v>
      </c>
      <c r="G338" s="836" t="s">
        <v>2257</v>
      </c>
      <c r="H338" s="836" t="s">
        <v>2542</v>
      </c>
      <c r="I338" s="853">
        <v>18.959999084472656</v>
      </c>
      <c r="J338" s="853">
        <v>240</v>
      </c>
      <c r="K338" s="854">
        <v>4550.4300079345703</v>
      </c>
    </row>
    <row r="339" spans="1:11" ht="14.45" customHeight="1" x14ac:dyDescent="0.2">
      <c r="A339" s="832" t="s">
        <v>573</v>
      </c>
      <c r="B339" s="833" t="s">
        <v>574</v>
      </c>
      <c r="C339" s="836" t="s">
        <v>598</v>
      </c>
      <c r="D339" s="852" t="s">
        <v>599</v>
      </c>
      <c r="E339" s="836" t="s">
        <v>2229</v>
      </c>
      <c r="F339" s="852" t="s">
        <v>2230</v>
      </c>
      <c r="G339" s="836" t="s">
        <v>2265</v>
      </c>
      <c r="H339" s="836" t="s">
        <v>2266</v>
      </c>
      <c r="I339" s="853">
        <v>10.520000457763672</v>
      </c>
      <c r="J339" s="853">
        <v>60</v>
      </c>
      <c r="K339" s="854">
        <v>631.20001220703125</v>
      </c>
    </row>
    <row r="340" spans="1:11" ht="14.45" customHeight="1" x14ac:dyDescent="0.2">
      <c r="A340" s="832" t="s">
        <v>573</v>
      </c>
      <c r="B340" s="833" t="s">
        <v>574</v>
      </c>
      <c r="C340" s="836" t="s">
        <v>598</v>
      </c>
      <c r="D340" s="852" t="s">
        <v>599</v>
      </c>
      <c r="E340" s="836" t="s">
        <v>2229</v>
      </c>
      <c r="F340" s="852" t="s">
        <v>2230</v>
      </c>
      <c r="G340" s="836" t="s">
        <v>2475</v>
      </c>
      <c r="H340" s="836" t="s">
        <v>2476</v>
      </c>
      <c r="I340" s="853">
        <v>13.224999904632568</v>
      </c>
      <c r="J340" s="853">
        <v>60</v>
      </c>
      <c r="K340" s="854">
        <v>793.5</v>
      </c>
    </row>
    <row r="341" spans="1:11" ht="14.45" customHeight="1" x14ac:dyDescent="0.2">
      <c r="A341" s="832" t="s">
        <v>573</v>
      </c>
      <c r="B341" s="833" t="s">
        <v>574</v>
      </c>
      <c r="C341" s="836" t="s">
        <v>598</v>
      </c>
      <c r="D341" s="852" t="s">
        <v>599</v>
      </c>
      <c r="E341" s="836" t="s">
        <v>2229</v>
      </c>
      <c r="F341" s="852" t="s">
        <v>2230</v>
      </c>
      <c r="G341" s="836" t="s">
        <v>2589</v>
      </c>
      <c r="H341" s="836" t="s">
        <v>2590</v>
      </c>
      <c r="I341" s="853">
        <v>7.5900001525878906</v>
      </c>
      <c r="J341" s="853">
        <v>1</v>
      </c>
      <c r="K341" s="854">
        <v>7.5900001525878906</v>
      </c>
    </row>
    <row r="342" spans="1:11" ht="14.45" customHeight="1" x14ac:dyDescent="0.2">
      <c r="A342" s="832" t="s">
        <v>573</v>
      </c>
      <c r="B342" s="833" t="s">
        <v>574</v>
      </c>
      <c r="C342" s="836" t="s">
        <v>598</v>
      </c>
      <c r="D342" s="852" t="s">
        <v>599</v>
      </c>
      <c r="E342" s="836" t="s">
        <v>2229</v>
      </c>
      <c r="F342" s="852" t="s">
        <v>2230</v>
      </c>
      <c r="G342" s="836" t="s">
        <v>2265</v>
      </c>
      <c r="H342" s="836" t="s">
        <v>2267</v>
      </c>
      <c r="I342" s="853">
        <v>10.521667003631592</v>
      </c>
      <c r="J342" s="853">
        <v>180</v>
      </c>
      <c r="K342" s="854">
        <v>1893.9000244140625</v>
      </c>
    </row>
    <row r="343" spans="1:11" ht="14.45" customHeight="1" x14ac:dyDescent="0.2">
      <c r="A343" s="832" t="s">
        <v>573</v>
      </c>
      <c r="B343" s="833" t="s">
        <v>574</v>
      </c>
      <c r="C343" s="836" t="s">
        <v>598</v>
      </c>
      <c r="D343" s="852" t="s">
        <v>599</v>
      </c>
      <c r="E343" s="836" t="s">
        <v>2229</v>
      </c>
      <c r="F343" s="852" t="s">
        <v>2230</v>
      </c>
      <c r="G343" s="836" t="s">
        <v>2475</v>
      </c>
      <c r="H343" s="836" t="s">
        <v>2477</v>
      </c>
      <c r="I343" s="853">
        <v>13.219999994550433</v>
      </c>
      <c r="J343" s="853">
        <v>180</v>
      </c>
      <c r="K343" s="854">
        <v>2380</v>
      </c>
    </row>
    <row r="344" spans="1:11" ht="14.45" customHeight="1" x14ac:dyDescent="0.2">
      <c r="A344" s="832" t="s">
        <v>573</v>
      </c>
      <c r="B344" s="833" t="s">
        <v>574</v>
      </c>
      <c r="C344" s="836" t="s">
        <v>598</v>
      </c>
      <c r="D344" s="852" t="s">
        <v>599</v>
      </c>
      <c r="E344" s="836" t="s">
        <v>2229</v>
      </c>
      <c r="F344" s="852" t="s">
        <v>2230</v>
      </c>
      <c r="G344" s="836" t="s">
        <v>2268</v>
      </c>
      <c r="H344" s="836" t="s">
        <v>2270</v>
      </c>
      <c r="I344" s="853">
        <v>96.200000762939453</v>
      </c>
      <c r="J344" s="853">
        <v>15</v>
      </c>
      <c r="K344" s="854">
        <v>1442.9200134277344</v>
      </c>
    </row>
    <row r="345" spans="1:11" ht="14.45" customHeight="1" x14ac:dyDescent="0.2">
      <c r="A345" s="832" t="s">
        <v>573</v>
      </c>
      <c r="B345" s="833" t="s">
        <v>574</v>
      </c>
      <c r="C345" s="836" t="s">
        <v>598</v>
      </c>
      <c r="D345" s="852" t="s">
        <v>599</v>
      </c>
      <c r="E345" s="836" t="s">
        <v>2229</v>
      </c>
      <c r="F345" s="852" t="s">
        <v>2230</v>
      </c>
      <c r="G345" s="836" t="s">
        <v>2591</v>
      </c>
      <c r="H345" s="836" t="s">
        <v>2592</v>
      </c>
      <c r="I345" s="853">
        <v>3.5699999332427979</v>
      </c>
      <c r="J345" s="853">
        <v>200</v>
      </c>
      <c r="K345" s="854">
        <v>714</v>
      </c>
    </row>
    <row r="346" spans="1:11" ht="14.45" customHeight="1" x14ac:dyDescent="0.2">
      <c r="A346" s="832" t="s">
        <v>573</v>
      </c>
      <c r="B346" s="833" t="s">
        <v>574</v>
      </c>
      <c r="C346" s="836" t="s">
        <v>598</v>
      </c>
      <c r="D346" s="852" t="s">
        <v>599</v>
      </c>
      <c r="E346" s="836" t="s">
        <v>2229</v>
      </c>
      <c r="F346" s="852" t="s">
        <v>2230</v>
      </c>
      <c r="G346" s="836" t="s">
        <v>2591</v>
      </c>
      <c r="H346" s="836" t="s">
        <v>2593</v>
      </c>
      <c r="I346" s="853">
        <v>3.5649999380111694</v>
      </c>
      <c r="J346" s="853">
        <v>100</v>
      </c>
      <c r="K346" s="854">
        <v>356.5</v>
      </c>
    </row>
    <row r="347" spans="1:11" ht="14.45" customHeight="1" x14ac:dyDescent="0.2">
      <c r="A347" s="832" t="s">
        <v>573</v>
      </c>
      <c r="B347" s="833" t="s">
        <v>574</v>
      </c>
      <c r="C347" s="836" t="s">
        <v>598</v>
      </c>
      <c r="D347" s="852" t="s">
        <v>599</v>
      </c>
      <c r="E347" s="836" t="s">
        <v>2229</v>
      </c>
      <c r="F347" s="852" t="s">
        <v>2230</v>
      </c>
      <c r="G347" s="836" t="s">
        <v>2594</v>
      </c>
      <c r="H347" s="836" t="s">
        <v>2595</v>
      </c>
      <c r="I347" s="853">
        <v>6.940000057220459</v>
      </c>
      <c r="J347" s="853">
        <v>2</v>
      </c>
      <c r="K347" s="854">
        <v>13.869999885559082</v>
      </c>
    </row>
    <row r="348" spans="1:11" ht="14.45" customHeight="1" x14ac:dyDescent="0.2">
      <c r="A348" s="832" t="s">
        <v>573</v>
      </c>
      <c r="B348" s="833" t="s">
        <v>574</v>
      </c>
      <c r="C348" s="836" t="s">
        <v>598</v>
      </c>
      <c r="D348" s="852" t="s">
        <v>599</v>
      </c>
      <c r="E348" s="836" t="s">
        <v>2229</v>
      </c>
      <c r="F348" s="852" t="s">
        <v>2230</v>
      </c>
      <c r="G348" s="836" t="s">
        <v>2596</v>
      </c>
      <c r="H348" s="836" t="s">
        <v>2597</v>
      </c>
      <c r="I348" s="853">
        <v>8.1700000762939453</v>
      </c>
      <c r="J348" s="853">
        <v>2</v>
      </c>
      <c r="K348" s="854">
        <v>16.329999923706055</v>
      </c>
    </row>
    <row r="349" spans="1:11" ht="14.45" customHeight="1" x14ac:dyDescent="0.2">
      <c r="A349" s="832" t="s">
        <v>573</v>
      </c>
      <c r="B349" s="833" t="s">
        <v>574</v>
      </c>
      <c r="C349" s="836" t="s">
        <v>598</v>
      </c>
      <c r="D349" s="852" t="s">
        <v>599</v>
      </c>
      <c r="E349" s="836" t="s">
        <v>2229</v>
      </c>
      <c r="F349" s="852" t="s">
        <v>2230</v>
      </c>
      <c r="G349" s="836" t="s">
        <v>2598</v>
      </c>
      <c r="H349" s="836" t="s">
        <v>2599</v>
      </c>
      <c r="I349" s="853">
        <v>9.380000114440918</v>
      </c>
      <c r="J349" s="853">
        <v>1</v>
      </c>
      <c r="K349" s="854">
        <v>9.380000114440918</v>
      </c>
    </row>
    <row r="350" spans="1:11" ht="14.45" customHeight="1" x14ac:dyDescent="0.2">
      <c r="A350" s="832" t="s">
        <v>573</v>
      </c>
      <c r="B350" s="833" t="s">
        <v>574</v>
      </c>
      <c r="C350" s="836" t="s">
        <v>598</v>
      </c>
      <c r="D350" s="852" t="s">
        <v>599</v>
      </c>
      <c r="E350" s="836" t="s">
        <v>2229</v>
      </c>
      <c r="F350" s="852" t="s">
        <v>2230</v>
      </c>
      <c r="G350" s="836" t="s">
        <v>2271</v>
      </c>
      <c r="H350" s="836" t="s">
        <v>2272</v>
      </c>
      <c r="I350" s="853">
        <v>15.640000343322754</v>
      </c>
      <c r="J350" s="853">
        <v>100</v>
      </c>
      <c r="K350" s="854">
        <v>1564</v>
      </c>
    </row>
    <row r="351" spans="1:11" ht="14.45" customHeight="1" x14ac:dyDescent="0.2">
      <c r="A351" s="832" t="s">
        <v>573</v>
      </c>
      <c r="B351" s="833" t="s">
        <v>574</v>
      </c>
      <c r="C351" s="836" t="s">
        <v>598</v>
      </c>
      <c r="D351" s="852" t="s">
        <v>599</v>
      </c>
      <c r="E351" s="836" t="s">
        <v>2229</v>
      </c>
      <c r="F351" s="852" t="s">
        <v>2230</v>
      </c>
      <c r="G351" s="836" t="s">
        <v>2600</v>
      </c>
      <c r="H351" s="836" t="s">
        <v>2601</v>
      </c>
      <c r="I351" s="853">
        <v>17.139999389648438</v>
      </c>
      <c r="J351" s="853">
        <v>100</v>
      </c>
      <c r="K351" s="854">
        <v>1713.5</v>
      </c>
    </row>
    <row r="352" spans="1:11" ht="14.45" customHeight="1" x14ac:dyDescent="0.2">
      <c r="A352" s="832" t="s">
        <v>573</v>
      </c>
      <c r="B352" s="833" t="s">
        <v>574</v>
      </c>
      <c r="C352" s="836" t="s">
        <v>598</v>
      </c>
      <c r="D352" s="852" t="s">
        <v>599</v>
      </c>
      <c r="E352" s="836" t="s">
        <v>2229</v>
      </c>
      <c r="F352" s="852" t="s">
        <v>2230</v>
      </c>
      <c r="G352" s="836" t="s">
        <v>2271</v>
      </c>
      <c r="H352" s="836" t="s">
        <v>2478</v>
      </c>
      <c r="I352" s="853">
        <v>15.640000343322754</v>
      </c>
      <c r="J352" s="853">
        <v>100</v>
      </c>
      <c r="K352" s="854">
        <v>1564</v>
      </c>
    </row>
    <row r="353" spans="1:11" ht="14.45" customHeight="1" x14ac:dyDescent="0.2">
      <c r="A353" s="832" t="s">
        <v>573</v>
      </c>
      <c r="B353" s="833" t="s">
        <v>574</v>
      </c>
      <c r="C353" s="836" t="s">
        <v>598</v>
      </c>
      <c r="D353" s="852" t="s">
        <v>599</v>
      </c>
      <c r="E353" s="836" t="s">
        <v>2229</v>
      </c>
      <c r="F353" s="852" t="s">
        <v>2230</v>
      </c>
      <c r="G353" s="836" t="s">
        <v>2600</v>
      </c>
      <c r="H353" s="836" t="s">
        <v>2602</v>
      </c>
      <c r="I353" s="853">
        <v>17.139999389648438</v>
      </c>
      <c r="J353" s="853">
        <v>150</v>
      </c>
      <c r="K353" s="854">
        <v>2570.25</v>
      </c>
    </row>
    <row r="354" spans="1:11" ht="14.45" customHeight="1" x14ac:dyDescent="0.2">
      <c r="A354" s="832" t="s">
        <v>573</v>
      </c>
      <c r="B354" s="833" t="s">
        <v>574</v>
      </c>
      <c r="C354" s="836" t="s">
        <v>598</v>
      </c>
      <c r="D354" s="852" t="s">
        <v>599</v>
      </c>
      <c r="E354" s="836" t="s">
        <v>2229</v>
      </c>
      <c r="F354" s="852" t="s">
        <v>2230</v>
      </c>
      <c r="G354" s="836" t="s">
        <v>2603</v>
      </c>
      <c r="H354" s="836" t="s">
        <v>2604</v>
      </c>
      <c r="I354" s="853">
        <v>855.21002197265625</v>
      </c>
      <c r="J354" s="853">
        <v>3</v>
      </c>
      <c r="K354" s="854">
        <v>2565.6298828125</v>
      </c>
    </row>
    <row r="355" spans="1:11" ht="14.45" customHeight="1" x14ac:dyDescent="0.2">
      <c r="A355" s="832" t="s">
        <v>573</v>
      </c>
      <c r="B355" s="833" t="s">
        <v>574</v>
      </c>
      <c r="C355" s="836" t="s">
        <v>598</v>
      </c>
      <c r="D355" s="852" t="s">
        <v>599</v>
      </c>
      <c r="E355" s="836" t="s">
        <v>2229</v>
      </c>
      <c r="F355" s="852" t="s">
        <v>2230</v>
      </c>
      <c r="G355" s="836" t="s">
        <v>2605</v>
      </c>
      <c r="H355" s="836" t="s">
        <v>2606</v>
      </c>
      <c r="I355" s="853">
        <v>1203.27001953125</v>
      </c>
      <c r="J355" s="853">
        <v>1</v>
      </c>
      <c r="K355" s="854">
        <v>1203.27001953125</v>
      </c>
    </row>
    <row r="356" spans="1:11" ht="14.45" customHeight="1" x14ac:dyDescent="0.2">
      <c r="A356" s="832" t="s">
        <v>573</v>
      </c>
      <c r="B356" s="833" t="s">
        <v>574</v>
      </c>
      <c r="C356" s="836" t="s">
        <v>598</v>
      </c>
      <c r="D356" s="852" t="s">
        <v>599</v>
      </c>
      <c r="E356" s="836" t="s">
        <v>2229</v>
      </c>
      <c r="F356" s="852" t="s">
        <v>2230</v>
      </c>
      <c r="G356" s="836" t="s">
        <v>2280</v>
      </c>
      <c r="H356" s="836" t="s">
        <v>2281</v>
      </c>
      <c r="I356" s="853">
        <v>2.7400000095367432</v>
      </c>
      <c r="J356" s="853">
        <v>6</v>
      </c>
      <c r="K356" s="854">
        <v>16.440000534057617</v>
      </c>
    </row>
    <row r="357" spans="1:11" ht="14.45" customHeight="1" x14ac:dyDescent="0.2">
      <c r="A357" s="832" t="s">
        <v>573</v>
      </c>
      <c r="B357" s="833" t="s">
        <v>574</v>
      </c>
      <c r="C357" s="836" t="s">
        <v>598</v>
      </c>
      <c r="D357" s="852" t="s">
        <v>599</v>
      </c>
      <c r="E357" s="836" t="s">
        <v>2229</v>
      </c>
      <c r="F357" s="852" t="s">
        <v>2230</v>
      </c>
      <c r="G357" s="836" t="s">
        <v>2607</v>
      </c>
      <c r="H357" s="836" t="s">
        <v>2608</v>
      </c>
      <c r="I357" s="853">
        <v>408.6400146484375</v>
      </c>
      <c r="J357" s="853">
        <v>20</v>
      </c>
      <c r="K357" s="854">
        <v>8172.81982421875</v>
      </c>
    </row>
    <row r="358" spans="1:11" ht="14.45" customHeight="1" x14ac:dyDescent="0.2">
      <c r="A358" s="832" t="s">
        <v>573</v>
      </c>
      <c r="B358" s="833" t="s">
        <v>574</v>
      </c>
      <c r="C358" s="836" t="s">
        <v>598</v>
      </c>
      <c r="D358" s="852" t="s">
        <v>599</v>
      </c>
      <c r="E358" s="836" t="s">
        <v>2229</v>
      </c>
      <c r="F358" s="852" t="s">
        <v>2230</v>
      </c>
      <c r="G358" s="836" t="s">
        <v>2609</v>
      </c>
      <c r="H358" s="836" t="s">
        <v>2610</v>
      </c>
      <c r="I358" s="853">
        <v>161.00999450683594</v>
      </c>
      <c r="J358" s="853">
        <v>60</v>
      </c>
      <c r="K358" s="854">
        <v>9660.73974609375</v>
      </c>
    </row>
    <row r="359" spans="1:11" ht="14.45" customHeight="1" x14ac:dyDescent="0.2">
      <c r="A359" s="832" t="s">
        <v>573</v>
      </c>
      <c r="B359" s="833" t="s">
        <v>574</v>
      </c>
      <c r="C359" s="836" t="s">
        <v>598</v>
      </c>
      <c r="D359" s="852" t="s">
        <v>599</v>
      </c>
      <c r="E359" s="836" t="s">
        <v>2229</v>
      </c>
      <c r="F359" s="852" t="s">
        <v>2230</v>
      </c>
      <c r="G359" s="836" t="s">
        <v>2282</v>
      </c>
      <c r="H359" s="836" t="s">
        <v>2611</v>
      </c>
      <c r="I359" s="853">
        <v>12.025000095367432</v>
      </c>
      <c r="J359" s="853">
        <v>150</v>
      </c>
      <c r="K359" s="854">
        <v>1803.9099731445313</v>
      </c>
    </row>
    <row r="360" spans="1:11" ht="14.45" customHeight="1" x14ac:dyDescent="0.2">
      <c r="A360" s="832" t="s">
        <v>573</v>
      </c>
      <c r="B360" s="833" t="s">
        <v>574</v>
      </c>
      <c r="C360" s="836" t="s">
        <v>598</v>
      </c>
      <c r="D360" s="852" t="s">
        <v>599</v>
      </c>
      <c r="E360" s="836" t="s">
        <v>2229</v>
      </c>
      <c r="F360" s="852" t="s">
        <v>2230</v>
      </c>
      <c r="G360" s="836" t="s">
        <v>2282</v>
      </c>
      <c r="H360" s="836" t="s">
        <v>2283</v>
      </c>
      <c r="I360" s="853">
        <v>12.022857393537249</v>
      </c>
      <c r="J360" s="853">
        <v>480</v>
      </c>
      <c r="K360" s="854">
        <v>5772.0300750732422</v>
      </c>
    </row>
    <row r="361" spans="1:11" ht="14.45" customHeight="1" x14ac:dyDescent="0.2">
      <c r="A361" s="832" t="s">
        <v>573</v>
      </c>
      <c r="B361" s="833" t="s">
        <v>574</v>
      </c>
      <c r="C361" s="836" t="s">
        <v>598</v>
      </c>
      <c r="D361" s="852" t="s">
        <v>599</v>
      </c>
      <c r="E361" s="836" t="s">
        <v>2229</v>
      </c>
      <c r="F361" s="852" t="s">
        <v>2230</v>
      </c>
      <c r="G361" s="836" t="s">
        <v>2612</v>
      </c>
      <c r="H361" s="836" t="s">
        <v>2613</v>
      </c>
      <c r="I361" s="853">
        <v>280.33832804361981</v>
      </c>
      <c r="J361" s="853">
        <v>28</v>
      </c>
      <c r="K361" s="854">
        <v>7849.369873046875</v>
      </c>
    </row>
    <row r="362" spans="1:11" ht="14.45" customHeight="1" x14ac:dyDescent="0.2">
      <c r="A362" s="832" t="s">
        <v>573</v>
      </c>
      <c r="B362" s="833" t="s">
        <v>574</v>
      </c>
      <c r="C362" s="836" t="s">
        <v>598</v>
      </c>
      <c r="D362" s="852" t="s">
        <v>599</v>
      </c>
      <c r="E362" s="836" t="s">
        <v>2229</v>
      </c>
      <c r="F362" s="852" t="s">
        <v>2230</v>
      </c>
      <c r="G362" s="836" t="s">
        <v>2612</v>
      </c>
      <c r="H362" s="836" t="s">
        <v>2614</v>
      </c>
      <c r="I362" s="853">
        <v>280.33999633789063</v>
      </c>
      <c r="J362" s="853">
        <v>4</v>
      </c>
      <c r="K362" s="854">
        <v>1121.3399658203125</v>
      </c>
    </row>
    <row r="363" spans="1:11" ht="14.45" customHeight="1" x14ac:dyDescent="0.2">
      <c r="A363" s="832" t="s">
        <v>573</v>
      </c>
      <c r="B363" s="833" t="s">
        <v>574</v>
      </c>
      <c r="C363" s="836" t="s">
        <v>598</v>
      </c>
      <c r="D363" s="852" t="s">
        <v>599</v>
      </c>
      <c r="E363" s="836" t="s">
        <v>2229</v>
      </c>
      <c r="F363" s="852" t="s">
        <v>2230</v>
      </c>
      <c r="G363" s="836" t="s">
        <v>2615</v>
      </c>
      <c r="H363" s="836" t="s">
        <v>2616</v>
      </c>
      <c r="I363" s="853">
        <v>22.520000457763672</v>
      </c>
      <c r="J363" s="853">
        <v>50</v>
      </c>
      <c r="K363" s="854">
        <v>1126.0799560546875</v>
      </c>
    </row>
    <row r="364" spans="1:11" ht="14.45" customHeight="1" x14ac:dyDescent="0.2">
      <c r="A364" s="832" t="s">
        <v>573</v>
      </c>
      <c r="B364" s="833" t="s">
        <v>574</v>
      </c>
      <c r="C364" s="836" t="s">
        <v>598</v>
      </c>
      <c r="D364" s="852" t="s">
        <v>599</v>
      </c>
      <c r="E364" s="836" t="s">
        <v>2229</v>
      </c>
      <c r="F364" s="852" t="s">
        <v>2230</v>
      </c>
      <c r="G364" s="836" t="s">
        <v>2617</v>
      </c>
      <c r="H364" s="836" t="s">
        <v>2618</v>
      </c>
      <c r="I364" s="853">
        <v>34.130001068115234</v>
      </c>
      <c r="J364" s="853">
        <v>50</v>
      </c>
      <c r="K364" s="854">
        <v>1706.5</v>
      </c>
    </row>
    <row r="365" spans="1:11" ht="14.45" customHeight="1" x14ac:dyDescent="0.2">
      <c r="A365" s="832" t="s">
        <v>573</v>
      </c>
      <c r="B365" s="833" t="s">
        <v>574</v>
      </c>
      <c r="C365" s="836" t="s">
        <v>598</v>
      </c>
      <c r="D365" s="852" t="s">
        <v>599</v>
      </c>
      <c r="E365" s="836" t="s">
        <v>2229</v>
      </c>
      <c r="F365" s="852" t="s">
        <v>2230</v>
      </c>
      <c r="G365" s="836" t="s">
        <v>2617</v>
      </c>
      <c r="H365" s="836" t="s">
        <v>2619</v>
      </c>
      <c r="I365" s="853">
        <v>34.132000732421872</v>
      </c>
      <c r="J365" s="853">
        <v>300</v>
      </c>
      <c r="K365" s="854">
        <v>10239.849975585938</v>
      </c>
    </row>
    <row r="366" spans="1:11" ht="14.45" customHeight="1" x14ac:dyDescent="0.2">
      <c r="A366" s="832" t="s">
        <v>573</v>
      </c>
      <c r="B366" s="833" t="s">
        <v>574</v>
      </c>
      <c r="C366" s="836" t="s">
        <v>598</v>
      </c>
      <c r="D366" s="852" t="s">
        <v>599</v>
      </c>
      <c r="E366" s="836" t="s">
        <v>2229</v>
      </c>
      <c r="F366" s="852" t="s">
        <v>2230</v>
      </c>
      <c r="G366" s="836" t="s">
        <v>2620</v>
      </c>
      <c r="H366" s="836" t="s">
        <v>2621</v>
      </c>
      <c r="I366" s="853">
        <v>0.5</v>
      </c>
      <c r="J366" s="853">
        <v>12000</v>
      </c>
      <c r="K366" s="854">
        <v>6000</v>
      </c>
    </row>
    <row r="367" spans="1:11" ht="14.45" customHeight="1" x14ac:dyDescent="0.2">
      <c r="A367" s="832" t="s">
        <v>573</v>
      </c>
      <c r="B367" s="833" t="s">
        <v>574</v>
      </c>
      <c r="C367" s="836" t="s">
        <v>598</v>
      </c>
      <c r="D367" s="852" t="s">
        <v>599</v>
      </c>
      <c r="E367" s="836" t="s">
        <v>2229</v>
      </c>
      <c r="F367" s="852" t="s">
        <v>2230</v>
      </c>
      <c r="G367" s="836" t="s">
        <v>2620</v>
      </c>
      <c r="H367" s="836" t="s">
        <v>2622</v>
      </c>
      <c r="I367" s="853">
        <v>0.49333333969116211</v>
      </c>
      <c r="J367" s="853">
        <v>6000</v>
      </c>
      <c r="K367" s="854">
        <v>2960</v>
      </c>
    </row>
    <row r="368" spans="1:11" ht="14.45" customHeight="1" x14ac:dyDescent="0.2">
      <c r="A368" s="832" t="s">
        <v>573</v>
      </c>
      <c r="B368" s="833" t="s">
        <v>574</v>
      </c>
      <c r="C368" s="836" t="s">
        <v>598</v>
      </c>
      <c r="D368" s="852" t="s">
        <v>599</v>
      </c>
      <c r="E368" s="836" t="s">
        <v>2229</v>
      </c>
      <c r="F368" s="852" t="s">
        <v>2230</v>
      </c>
      <c r="G368" s="836" t="s">
        <v>2623</v>
      </c>
      <c r="H368" s="836" t="s">
        <v>2624</v>
      </c>
      <c r="I368" s="853">
        <v>3.9433333873748779</v>
      </c>
      <c r="J368" s="853">
        <v>1500</v>
      </c>
      <c r="K368" s="854">
        <v>5918.050048828125</v>
      </c>
    </row>
    <row r="369" spans="1:11" ht="14.45" customHeight="1" x14ac:dyDescent="0.2">
      <c r="A369" s="832" t="s">
        <v>573</v>
      </c>
      <c r="B369" s="833" t="s">
        <v>574</v>
      </c>
      <c r="C369" s="836" t="s">
        <v>598</v>
      </c>
      <c r="D369" s="852" t="s">
        <v>599</v>
      </c>
      <c r="E369" s="836" t="s">
        <v>2229</v>
      </c>
      <c r="F369" s="852" t="s">
        <v>2230</v>
      </c>
      <c r="G369" s="836" t="s">
        <v>2623</v>
      </c>
      <c r="H369" s="836" t="s">
        <v>2625</v>
      </c>
      <c r="I369" s="853">
        <v>3.9414286272866383</v>
      </c>
      <c r="J369" s="853">
        <v>3500</v>
      </c>
      <c r="K369" s="854">
        <v>13802.650024414063</v>
      </c>
    </row>
    <row r="370" spans="1:11" ht="14.45" customHeight="1" x14ac:dyDescent="0.2">
      <c r="A370" s="832" t="s">
        <v>573</v>
      </c>
      <c r="B370" s="833" t="s">
        <v>574</v>
      </c>
      <c r="C370" s="836" t="s">
        <v>598</v>
      </c>
      <c r="D370" s="852" t="s">
        <v>599</v>
      </c>
      <c r="E370" s="836" t="s">
        <v>2229</v>
      </c>
      <c r="F370" s="852" t="s">
        <v>2230</v>
      </c>
      <c r="G370" s="836" t="s">
        <v>2626</v>
      </c>
      <c r="H370" s="836" t="s">
        <v>2627</v>
      </c>
      <c r="I370" s="853">
        <v>0.14000000059604645</v>
      </c>
      <c r="J370" s="853">
        <v>200</v>
      </c>
      <c r="K370" s="854">
        <v>28</v>
      </c>
    </row>
    <row r="371" spans="1:11" ht="14.45" customHeight="1" x14ac:dyDescent="0.2">
      <c r="A371" s="832" t="s">
        <v>573</v>
      </c>
      <c r="B371" s="833" t="s">
        <v>574</v>
      </c>
      <c r="C371" s="836" t="s">
        <v>598</v>
      </c>
      <c r="D371" s="852" t="s">
        <v>599</v>
      </c>
      <c r="E371" s="836" t="s">
        <v>2229</v>
      </c>
      <c r="F371" s="852" t="s">
        <v>2230</v>
      </c>
      <c r="G371" s="836" t="s">
        <v>2289</v>
      </c>
      <c r="H371" s="836" t="s">
        <v>2290</v>
      </c>
      <c r="I371" s="853">
        <v>30.510000228881836</v>
      </c>
      <c r="J371" s="853">
        <v>2</v>
      </c>
      <c r="K371" s="854">
        <v>61.020000457763672</v>
      </c>
    </row>
    <row r="372" spans="1:11" ht="14.45" customHeight="1" x14ac:dyDescent="0.2">
      <c r="A372" s="832" t="s">
        <v>573</v>
      </c>
      <c r="B372" s="833" t="s">
        <v>574</v>
      </c>
      <c r="C372" s="836" t="s">
        <v>598</v>
      </c>
      <c r="D372" s="852" t="s">
        <v>599</v>
      </c>
      <c r="E372" s="836" t="s">
        <v>2229</v>
      </c>
      <c r="F372" s="852" t="s">
        <v>2230</v>
      </c>
      <c r="G372" s="836" t="s">
        <v>2289</v>
      </c>
      <c r="H372" s="836" t="s">
        <v>2293</v>
      </c>
      <c r="I372" s="853">
        <v>30.068333307902019</v>
      </c>
      <c r="J372" s="853">
        <v>12</v>
      </c>
      <c r="K372" s="854">
        <v>360.81999969482422</v>
      </c>
    </row>
    <row r="373" spans="1:11" ht="14.45" customHeight="1" x14ac:dyDescent="0.2">
      <c r="A373" s="832" t="s">
        <v>573</v>
      </c>
      <c r="B373" s="833" t="s">
        <v>574</v>
      </c>
      <c r="C373" s="836" t="s">
        <v>598</v>
      </c>
      <c r="D373" s="852" t="s">
        <v>599</v>
      </c>
      <c r="E373" s="836" t="s">
        <v>2295</v>
      </c>
      <c r="F373" s="852" t="s">
        <v>2296</v>
      </c>
      <c r="G373" s="836" t="s">
        <v>2628</v>
      </c>
      <c r="H373" s="836" t="s">
        <v>2629</v>
      </c>
      <c r="I373" s="853">
        <v>2.0449999570846558</v>
      </c>
      <c r="J373" s="853">
        <v>1000</v>
      </c>
      <c r="K373" s="854">
        <v>2045</v>
      </c>
    </row>
    <row r="374" spans="1:11" ht="14.45" customHeight="1" x14ac:dyDescent="0.2">
      <c r="A374" s="832" t="s">
        <v>573</v>
      </c>
      <c r="B374" s="833" t="s">
        <v>574</v>
      </c>
      <c r="C374" s="836" t="s">
        <v>598</v>
      </c>
      <c r="D374" s="852" t="s">
        <v>599</v>
      </c>
      <c r="E374" s="836" t="s">
        <v>2295</v>
      </c>
      <c r="F374" s="852" t="s">
        <v>2296</v>
      </c>
      <c r="G374" s="836" t="s">
        <v>2630</v>
      </c>
      <c r="H374" s="836" t="s">
        <v>2631</v>
      </c>
      <c r="I374" s="853">
        <v>524.780029296875</v>
      </c>
      <c r="J374" s="853">
        <v>120</v>
      </c>
      <c r="K374" s="854">
        <v>62973.240234375</v>
      </c>
    </row>
    <row r="375" spans="1:11" ht="14.45" customHeight="1" x14ac:dyDescent="0.2">
      <c r="A375" s="832" t="s">
        <v>573</v>
      </c>
      <c r="B375" s="833" t="s">
        <v>574</v>
      </c>
      <c r="C375" s="836" t="s">
        <v>598</v>
      </c>
      <c r="D375" s="852" t="s">
        <v>599</v>
      </c>
      <c r="E375" s="836" t="s">
        <v>2295</v>
      </c>
      <c r="F375" s="852" t="s">
        <v>2296</v>
      </c>
      <c r="G375" s="836" t="s">
        <v>2632</v>
      </c>
      <c r="H375" s="836" t="s">
        <v>2633</v>
      </c>
      <c r="I375" s="853">
        <v>637.80001831054688</v>
      </c>
      <c r="J375" s="853">
        <v>100</v>
      </c>
      <c r="K375" s="854">
        <v>63753.271484375</v>
      </c>
    </row>
    <row r="376" spans="1:11" ht="14.45" customHeight="1" x14ac:dyDescent="0.2">
      <c r="A376" s="832" t="s">
        <v>573</v>
      </c>
      <c r="B376" s="833" t="s">
        <v>574</v>
      </c>
      <c r="C376" s="836" t="s">
        <v>598</v>
      </c>
      <c r="D376" s="852" t="s">
        <v>599</v>
      </c>
      <c r="E376" s="836" t="s">
        <v>2295</v>
      </c>
      <c r="F376" s="852" t="s">
        <v>2296</v>
      </c>
      <c r="G376" s="836" t="s">
        <v>2634</v>
      </c>
      <c r="H376" s="836" t="s">
        <v>2635</v>
      </c>
      <c r="I376" s="853">
        <v>907.5</v>
      </c>
      <c r="J376" s="853">
        <v>24</v>
      </c>
      <c r="K376" s="854">
        <v>21780</v>
      </c>
    </row>
    <row r="377" spans="1:11" ht="14.45" customHeight="1" x14ac:dyDescent="0.2">
      <c r="A377" s="832" t="s">
        <v>573</v>
      </c>
      <c r="B377" s="833" t="s">
        <v>574</v>
      </c>
      <c r="C377" s="836" t="s">
        <v>598</v>
      </c>
      <c r="D377" s="852" t="s">
        <v>599</v>
      </c>
      <c r="E377" s="836" t="s">
        <v>2295</v>
      </c>
      <c r="F377" s="852" t="s">
        <v>2296</v>
      </c>
      <c r="G377" s="836" t="s">
        <v>2636</v>
      </c>
      <c r="H377" s="836" t="s">
        <v>2637</v>
      </c>
      <c r="I377" s="853">
        <v>2.3599998950958252</v>
      </c>
      <c r="J377" s="853">
        <v>1000</v>
      </c>
      <c r="K377" s="854">
        <v>2360</v>
      </c>
    </row>
    <row r="378" spans="1:11" ht="14.45" customHeight="1" x14ac:dyDescent="0.2">
      <c r="A378" s="832" t="s">
        <v>573</v>
      </c>
      <c r="B378" s="833" t="s">
        <v>574</v>
      </c>
      <c r="C378" s="836" t="s">
        <v>598</v>
      </c>
      <c r="D378" s="852" t="s">
        <v>599</v>
      </c>
      <c r="E378" s="836" t="s">
        <v>2295</v>
      </c>
      <c r="F378" s="852" t="s">
        <v>2296</v>
      </c>
      <c r="G378" s="836" t="s">
        <v>2638</v>
      </c>
      <c r="H378" s="836" t="s">
        <v>2639</v>
      </c>
      <c r="I378" s="853">
        <v>2.3599998950958252</v>
      </c>
      <c r="J378" s="853">
        <v>1000</v>
      </c>
      <c r="K378" s="854">
        <v>2360</v>
      </c>
    </row>
    <row r="379" spans="1:11" ht="14.45" customHeight="1" x14ac:dyDescent="0.2">
      <c r="A379" s="832" t="s">
        <v>573</v>
      </c>
      <c r="B379" s="833" t="s">
        <v>574</v>
      </c>
      <c r="C379" s="836" t="s">
        <v>598</v>
      </c>
      <c r="D379" s="852" t="s">
        <v>599</v>
      </c>
      <c r="E379" s="836" t="s">
        <v>2295</v>
      </c>
      <c r="F379" s="852" t="s">
        <v>2296</v>
      </c>
      <c r="G379" s="836" t="s">
        <v>2634</v>
      </c>
      <c r="H379" s="836" t="s">
        <v>2640</v>
      </c>
      <c r="I379" s="853">
        <v>907.5</v>
      </c>
      <c r="J379" s="853">
        <v>168</v>
      </c>
      <c r="K379" s="854">
        <v>152460</v>
      </c>
    </row>
    <row r="380" spans="1:11" ht="14.45" customHeight="1" x14ac:dyDescent="0.2">
      <c r="A380" s="832" t="s">
        <v>573</v>
      </c>
      <c r="B380" s="833" t="s">
        <v>574</v>
      </c>
      <c r="C380" s="836" t="s">
        <v>598</v>
      </c>
      <c r="D380" s="852" t="s">
        <v>599</v>
      </c>
      <c r="E380" s="836" t="s">
        <v>2295</v>
      </c>
      <c r="F380" s="852" t="s">
        <v>2296</v>
      </c>
      <c r="G380" s="836" t="s">
        <v>2299</v>
      </c>
      <c r="H380" s="836" t="s">
        <v>2300</v>
      </c>
      <c r="I380" s="853">
        <v>1.4999999664723873E-2</v>
      </c>
      <c r="J380" s="853">
        <v>1000</v>
      </c>
      <c r="K380" s="854">
        <v>15</v>
      </c>
    </row>
    <row r="381" spans="1:11" ht="14.45" customHeight="1" x14ac:dyDescent="0.2">
      <c r="A381" s="832" t="s">
        <v>573</v>
      </c>
      <c r="B381" s="833" t="s">
        <v>574</v>
      </c>
      <c r="C381" s="836" t="s">
        <v>598</v>
      </c>
      <c r="D381" s="852" t="s">
        <v>599</v>
      </c>
      <c r="E381" s="836" t="s">
        <v>2295</v>
      </c>
      <c r="F381" s="852" t="s">
        <v>2296</v>
      </c>
      <c r="G381" s="836" t="s">
        <v>2299</v>
      </c>
      <c r="H381" s="836" t="s">
        <v>2303</v>
      </c>
      <c r="I381" s="853">
        <v>1.3999999687075614E-2</v>
      </c>
      <c r="J381" s="853">
        <v>2500</v>
      </c>
      <c r="K381" s="854">
        <v>35</v>
      </c>
    </row>
    <row r="382" spans="1:11" ht="14.45" customHeight="1" x14ac:dyDescent="0.2">
      <c r="A382" s="832" t="s">
        <v>573</v>
      </c>
      <c r="B382" s="833" t="s">
        <v>574</v>
      </c>
      <c r="C382" s="836" t="s">
        <v>598</v>
      </c>
      <c r="D382" s="852" t="s">
        <v>599</v>
      </c>
      <c r="E382" s="836" t="s">
        <v>2295</v>
      </c>
      <c r="F382" s="852" t="s">
        <v>2296</v>
      </c>
      <c r="G382" s="836" t="s">
        <v>2301</v>
      </c>
      <c r="H382" s="836" t="s">
        <v>2304</v>
      </c>
      <c r="I382" s="853">
        <v>6.0500001907348633</v>
      </c>
      <c r="J382" s="853">
        <v>120</v>
      </c>
      <c r="K382" s="854">
        <v>726</v>
      </c>
    </row>
    <row r="383" spans="1:11" ht="14.45" customHeight="1" x14ac:dyDescent="0.2">
      <c r="A383" s="832" t="s">
        <v>573</v>
      </c>
      <c r="B383" s="833" t="s">
        <v>574</v>
      </c>
      <c r="C383" s="836" t="s">
        <v>598</v>
      </c>
      <c r="D383" s="852" t="s">
        <v>599</v>
      </c>
      <c r="E383" s="836" t="s">
        <v>2295</v>
      </c>
      <c r="F383" s="852" t="s">
        <v>2296</v>
      </c>
      <c r="G383" s="836" t="s">
        <v>2641</v>
      </c>
      <c r="H383" s="836" t="s">
        <v>2642</v>
      </c>
      <c r="I383" s="853">
        <v>2.786249965429306</v>
      </c>
      <c r="J383" s="853">
        <v>3060</v>
      </c>
      <c r="K383" s="854">
        <v>8522.3999938964844</v>
      </c>
    </row>
    <row r="384" spans="1:11" ht="14.45" customHeight="1" x14ac:dyDescent="0.2">
      <c r="A384" s="832" t="s">
        <v>573</v>
      </c>
      <c r="B384" s="833" t="s">
        <v>574</v>
      </c>
      <c r="C384" s="836" t="s">
        <v>598</v>
      </c>
      <c r="D384" s="852" t="s">
        <v>599</v>
      </c>
      <c r="E384" s="836" t="s">
        <v>2295</v>
      </c>
      <c r="F384" s="852" t="s">
        <v>2296</v>
      </c>
      <c r="G384" s="836" t="s">
        <v>2481</v>
      </c>
      <c r="H384" s="836" t="s">
        <v>2482</v>
      </c>
      <c r="I384" s="853">
        <v>33.880001068115234</v>
      </c>
      <c r="J384" s="853">
        <v>10</v>
      </c>
      <c r="K384" s="854">
        <v>338.79998779296875</v>
      </c>
    </row>
    <row r="385" spans="1:11" ht="14.45" customHeight="1" x14ac:dyDescent="0.2">
      <c r="A385" s="832" t="s">
        <v>573</v>
      </c>
      <c r="B385" s="833" t="s">
        <v>574</v>
      </c>
      <c r="C385" s="836" t="s">
        <v>598</v>
      </c>
      <c r="D385" s="852" t="s">
        <v>599</v>
      </c>
      <c r="E385" s="836" t="s">
        <v>2295</v>
      </c>
      <c r="F385" s="852" t="s">
        <v>2296</v>
      </c>
      <c r="G385" s="836" t="s">
        <v>2643</v>
      </c>
      <c r="H385" s="836" t="s">
        <v>2644</v>
      </c>
      <c r="I385" s="853">
        <v>45.5</v>
      </c>
      <c r="J385" s="853">
        <v>80</v>
      </c>
      <c r="K385" s="854">
        <v>3639.679931640625</v>
      </c>
    </row>
    <row r="386" spans="1:11" ht="14.45" customHeight="1" x14ac:dyDescent="0.2">
      <c r="A386" s="832" t="s">
        <v>573</v>
      </c>
      <c r="B386" s="833" t="s">
        <v>574</v>
      </c>
      <c r="C386" s="836" t="s">
        <v>598</v>
      </c>
      <c r="D386" s="852" t="s">
        <v>599</v>
      </c>
      <c r="E386" s="836" t="s">
        <v>2295</v>
      </c>
      <c r="F386" s="852" t="s">
        <v>2296</v>
      </c>
      <c r="G386" s="836" t="s">
        <v>2643</v>
      </c>
      <c r="H386" s="836" t="s">
        <v>2645</v>
      </c>
      <c r="I386" s="853">
        <v>45.5</v>
      </c>
      <c r="J386" s="853">
        <v>320</v>
      </c>
      <c r="K386" s="854">
        <v>14558.880004882813</v>
      </c>
    </row>
    <row r="387" spans="1:11" ht="14.45" customHeight="1" x14ac:dyDescent="0.2">
      <c r="A387" s="832" t="s">
        <v>573</v>
      </c>
      <c r="B387" s="833" t="s">
        <v>574</v>
      </c>
      <c r="C387" s="836" t="s">
        <v>598</v>
      </c>
      <c r="D387" s="852" t="s">
        <v>599</v>
      </c>
      <c r="E387" s="836" t="s">
        <v>2295</v>
      </c>
      <c r="F387" s="852" t="s">
        <v>2296</v>
      </c>
      <c r="G387" s="836" t="s">
        <v>2646</v>
      </c>
      <c r="H387" s="836" t="s">
        <v>2647</v>
      </c>
      <c r="I387" s="853">
        <v>15.930000305175781</v>
      </c>
      <c r="J387" s="853">
        <v>200</v>
      </c>
      <c r="K387" s="854">
        <v>3186</v>
      </c>
    </row>
    <row r="388" spans="1:11" ht="14.45" customHeight="1" x14ac:dyDescent="0.2">
      <c r="A388" s="832" t="s">
        <v>573</v>
      </c>
      <c r="B388" s="833" t="s">
        <v>574</v>
      </c>
      <c r="C388" s="836" t="s">
        <v>598</v>
      </c>
      <c r="D388" s="852" t="s">
        <v>599</v>
      </c>
      <c r="E388" s="836" t="s">
        <v>2295</v>
      </c>
      <c r="F388" s="852" t="s">
        <v>2296</v>
      </c>
      <c r="G388" s="836" t="s">
        <v>2646</v>
      </c>
      <c r="H388" s="836" t="s">
        <v>2648</v>
      </c>
      <c r="I388" s="853">
        <v>15.92400016784668</v>
      </c>
      <c r="J388" s="853">
        <v>1000</v>
      </c>
      <c r="K388" s="854">
        <v>15924</v>
      </c>
    </row>
    <row r="389" spans="1:11" ht="14.45" customHeight="1" x14ac:dyDescent="0.2">
      <c r="A389" s="832" t="s">
        <v>573</v>
      </c>
      <c r="B389" s="833" t="s">
        <v>574</v>
      </c>
      <c r="C389" s="836" t="s">
        <v>598</v>
      </c>
      <c r="D389" s="852" t="s">
        <v>599</v>
      </c>
      <c r="E389" s="836" t="s">
        <v>2295</v>
      </c>
      <c r="F389" s="852" t="s">
        <v>2296</v>
      </c>
      <c r="G389" s="836" t="s">
        <v>2649</v>
      </c>
      <c r="H389" s="836" t="s">
        <v>2650</v>
      </c>
      <c r="I389" s="853">
        <v>26.045000076293945</v>
      </c>
      <c r="J389" s="853">
        <v>110</v>
      </c>
      <c r="K389" s="854">
        <v>2864.469970703125</v>
      </c>
    </row>
    <row r="390" spans="1:11" ht="14.45" customHeight="1" x14ac:dyDescent="0.2">
      <c r="A390" s="832" t="s">
        <v>573</v>
      </c>
      <c r="B390" s="833" t="s">
        <v>574</v>
      </c>
      <c r="C390" s="836" t="s">
        <v>598</v>
      </c>
      <c r="D390" s="852" t="s">
        <v>599</v>
      </c>
      <c r="E390" s="836" t="s">
        <v>2295</v>
      </c>
      <c r="F390" s="852" t="s">
        <v>2296</v>
      </c>
      <c r="G390" s="836" t="s">
        <v>2649</v>
      </c>
      <c r="H390" s="836" t="s">
        <v>2651</v>
      </c>
      <c r="I390" s="853">
        <v>25.989999771118164</v>
      </c>
      <c r="J390" s="853">
        <v>440</v>
      </c>
      <c r="K390" s="854">
        <v>11435.910034179688</v>
      </c>
    </row>
    <row r="391" spans="1:11" ht="14.45" customHeight="1" x14ac:dyDescent="0.2">
      <c r="A391" s="832" t="s">
        <v>573</v>
      </c>
      <c r="B391" s="833" t="s">
        <v>574</v>
      </c>
      <c r="C391" s="836" t="s">
        <v>598</v>
      </c>
      <c r="D391" s="852" t="s">
        <v>599</v>
      </c>
      <c r="E391" s="836" t="s">
        <v>2295</v>
      </c>
      <c r="F391" s="852" t="s">
        <v>2296</v>
      </c>
      <c r="G391" s="836" t="s">
        <v>2652</v>
      </c>
      <c r="H391" s="836" t="s">
        <v>2653</v>
      </c>
      <c r="I391" s="853">
        <v>27.840000152587891</v>
      </c>
      <c r="J391" s="853">
        <v>50</v>
      </c>
      <c r="K391" s="854">
        <v>1392.1099853515625</v>
      </c>
    </row>
    <row r="392" spans="1:11" ht="14.45" customHeight="1" x14ac:dyDescent="0.2">
      <c r="A392" s="832" t="s">
        <v>573</v>
      </c>
      <c r="B392" s="833" t="s">
        <v>574</v>
      </c>
      <c r="C392" s="836" t="s">
        <v>598</v>
      </c>
      <c r="D392" s="852" t="s">
        <v>599</v>
      </c>
      <c r="E392" s="836" t="s">
        <v>2295</v>
      </c>
      <c r="F392" s="852" t="s">
        <v>2296</v>
      </c>
      <c r="G392" s="836" t="s">
        <v>2654</v>
      </c>
      <c r="H392" s="836" t="s">
        <v>2655</v>
      </c>
      <c r="I392" s="853">
        <v>61.060001373291016</v>
      </c>
      <c r="J392" s="853">
        <v>100</v>
      </c>
      <c r="K392" s="854">
        <v>6105.66015625</v>
      </c>
    </row>
    <row r="393" spans="1:11" ht="14.45" customHeight="1" x14ac:dyDescent="0.2">
      <c r="A393" s="832" t="s">
        <v>573</v>
      </c>
      <c r="B393" s="833" t="s">
        <v>574</v>
      </c>
      <c r="C393" s="836" t="s">
        <v>598</v>
      </c>
      <c r="D393" s="852" t="s">
        <v>599</v>
      </c>
      <c r="E393" s="836" t="s">
        <v>2295</v>
      </c>
      <c r="F393" s="852" t="s">
        <v>2296</v>
      </c>
      <c r="G393" s="836" t="s">
        <v>2652</v>
      </c>
      <c r="H393" s="836" t="s">
        <v>2656</v>
      </c>
      <c r="I393" s="853">
        <v>27.840000152587891</v>
      </c>
      <c r="J393" s="853">
        <v>300</v>
      </c>
      <c r="K393" s="854">
        <v>8352.659912109375</v>
      </c>
    </row>
    <row r="394" spans="1:11" ht="14.45" customHeight="1" x14ac:dyDescent="0.2">
      <c r="A394" s="832" t="s">
        <v>573</v>
      </c>
      <c r="B394" s="833" t="s">
        <v>574</v>
      </c>
      <c r="C394" s="836" t="s">
        <v>598</v>
      </c>
      <c r="D394" s="852" t="s">
        <v>599</v>
      </c>
      <c r="E394" s="836" t="s">
        <v>2295</v>
      </c>
      <c r="F394" s="852" t="s">
        <v>2296</v>
      </c>
      <c r="G394" s="836" t="s">
        <v>2657</v>
      </c>
      <c r="H394" s="836" t="s">
        <v>2658</v>
      </c>
      <c r="I394" s="853">
        <v>6.0857141358511786</v>
      </c>
      <c r="J394" s="853">
        <v>1300</v>
      </c>
      <c r="K394" s="854">
        <v>7975</v>
      </c>
    </row>
    <row r="395" spans="1:11" ht="14.45" customHeight="1" x14ac:dyDescent="0.2">
      <c r="A395" s="832" t="s">
        <v>573</v>
      </c>
      <c r="B395" s="833" t="s">
        <v>574</v>
      </c>
      <c r="C395" s="836" t="s">
        <v>598</v>
      </c>
      <c r="D395" s="852" t="s">
        <v>599</v>
      </c>
      <c r="E395" s="836" t="s">
        <v>2295</v>
      </c>
      <c r="F395" s="852" t="s">
        <v>2296</v>
      </c>
      <c r="G395" s="836" t="s">
        <v>2659</v>
      </c>
      <c r="H395" s="836" t="s">
        <v>2660</v>
      </c>
      <c r="I395" s="853">
        <v>3.5328572137015208</v>
      </c>
      <c r="J395" s="853">
        <v>1400</v>
      </c>
      <c r="K395" s="854">
        <v>4946</v>
      </c>
    </row>
    <row r="396" spans="1:11" ht="14.45" customHeight="1" x14ac:dyDescent="0.2">
      <c r="A396" s="832" t="s">
        <v>573</v>
      </c>
      <c r="B396" s="833" t="s">
        <v>574</v>
      </c>
      <c r="C396" s="836" t="s">
        <v>598</v>
      </c>
      <c r="D396" s="852" t="s">
        <v>599</v>
      </c>
      <c r="E396" s="836" t="s">
        <v>2295</v>
      </c>
      <c r="F396" s="852" t="s">
        <v>2296</v>
      </c>
      <c r="G396" s="836" t="s">
        <v>2661</v>
      </c>
      <c r="H396" s="836" t="s">
        <v>2662</v>
      </c>
      <c r="I396" s="853">
        <v>24.409999847412109</v>
      </c>
      <c r="J396" s="853">
        <v>50</v>
      </c>
      <c r="K396" s="854">
        <v>1220.2900390625</v>
      </c>
    </row>
    <row r="397" spans="1:11" ht="14.45" customHeight="1" x14ac:dyDescent="0.2">
      <c r="A397" s="832" t="s">
        <v>573</v>
      </c>
      <c r="B397" s="833" t="s">
        <v>574</v>
      </c>
      <c r="C397" s="836" t="s">
        <v>598</v>
      </c>
      <c r="D397" s="852" t="s">
        <v>599</v>
      </c>
      <c r="E397" s="836" t="s">
        <v>2295</v>
      </c>
      <c r="F397" s="852" t="s">
        <v>2296</v>
      </c>
      <c r="G397" s="836" t="s">
        <v>2663</v>
      </c>
      <c r="H397" s="836" t="s">
        <v>2664</v>
      </c>
      <c r="I397" s="853">
        <v>32.900001525878906</v>
      </c>
      <c r="J397" s="853">
        <v>60</v>
      </c>
      <c r="K397" s="854">
        <v>1973.989990234375</v>
      </c>
    </row>
    <row r="398" spans="1:11" ht="14.45" customHeight="1" x14ac:dyDescent="0.2">
      <c r="A398" s="832" t="s">
        <v>573</v>
      </c>
      <c r="B398" s="833" t="s">
        <v>574</v>
      </c>
      <c r="C398" s="836" t="s">
        <v>598</v>
      </c>
      <c r="D398" s="852" t="s">
        <v>599</v>
      </c>
      <c r="E398" s="836" t="s">
        <v>2295</v>
      </c>
      <c r="F398" s="852" t="s">
        <v>2296</v>
      </c>
      <c r="G398" s="836" t="s">
        <v>2665</v>
      </c>
      <c r="H398" s="836" t="s">
        <v>2666</v>
      </c>
      <c r="I398" s="853">
        <v>45.979999542236328</v>
      </c>
      <c r="J398" s="853">
        <v>20</v>
      </c>
      <c r="K398" s="854">
        <v>919.5999755859375</v>
      </c>
    </row>
    <row r="399" spans="1:11" ht="14.45" customHeight="1" x14ac:dyDescent="0.2">
      <c r="A399" s="832" t="s">
        <v>573</v>
      </c>
      <c r="B399" s="833" t="s">
        <v>574</v>
      </c>
      <c r="C399" s="836" t="s">
        <v>598</v>
      </c>
      <c r="D399" s="852" t="s">
        <v>599</v>
      </c>
      <c r="E399" s="836" t="s">
        <v>2295</v>
      </c>
      <c r="F399" s="852" t="s">
        <v>2296</v>
      </c>
      <c r="G399" s="836" t="s">
        <v>2667</v>
      </c>
      <c r="H399" s="836" t="s">
        <v>2668</v>
      </c>
      <c r="I399" s="853">
        <v>171.82000732421875</v>
      </c>
      <c r="J399" s="853">
        <v>10</v>
      </c>
      <c r="K399" s="854">
        <v>1718.199951171875</v>
      </c>
    </row>
    <row r="400" spans="1:11" ht="14.45" customHeight="1" x14ac:dyDescent="0.2">
      <c r="A400" s="832" t="s">
        <v>573</v>
      </c>
      <c r="B400" s="833" t="s">
        <v>574</v>
      </c>
      <c r="C400" s="836" t="s">
        <v>598</v>
      </c>
      <c r="D400" s="852" t="s">
        <v>599</v>
      </c>
      <c r="E400" s="836" t="s">
        <v>2295</v>
      </c>
      <c r="F400" s="852" t="s">
        <v>2296</v>
      </c>
      <c r="G400" s="836" t="s">
        <v>2669</v>
      </c>
      <c r="H400" s="836" t="s">
        <v>2670</v>
      </c>
      <c r="I400" s="853">
        <v>171.82000732421875</v>
      </c>
      <c r="J400" s="853">
        <v>10</v>
      </c>
      <c r="K400" s="854">
        <v>1718.199951171875</v>
      </c>
    </row>
    <row r="401" spans="1:11" ht="14.45" customHeight="1" x14ac:dyDescent="0.2">
      <c r="A401" s="832" t="s">
        <v>573</v>
      </c>
      <c r="B401" s="833" t="s">
        <v>574</v>
      </c>
      <c r="C401" s="836" t="s">
        <v>598</v>
      </c>
      <c r="D401" s="852" t="s">
        <v>599</v>
      </c>
      <c r="E401" s="836" t="s">
        <v>2295</v>
      </c>
      <c r="F401" s="852" t="s">
        <v>2296</v>
      </c>
      <c r="G401" s="836" t="s">
        <v>2671</v>
      </c>
      <c r="H401" s="836" t="s">
        <v>2672</v>
      </c>
      <c r="I401" s="853">
        <v>171.82000732421875</v>
      </c>
      <c r="J401" s="853">
        <v>10</v>
      </c>
      <c r="K401" s="854">
        <v>1718.199951171875</v>
      </c>
    </row>
    <row r="402" spans="1:11" ht="14.45" customHeight="1" x14ac:dyDescent="0.2">
      <c r="A402" s="832" t="s">
        <v>573</v>
      </c>
      <c r="B402" s="833" t="s">
        <v>574</v>
      </c>
      <c r="C402" s="836" t="s">
        <v>598</v>
      </c>
      <c r="D402" s="852" t="s">
        <v>599</v>
      </c>
      <c r="E402" s="836" t="s">
        <v>2295</v>
      </c>
      <c r="F402" s="852" t="s">
        <v>2296</v>
      </c>
      <c r="G402" s="836" t="s">
        <v>2487</v>
      </c>
      <c r="H402" s="836" t="s">
        <v>2488</v>
      </c>
      <c r="I402" s="853">
        <v>21.899999618530273</v>
      </c>
      <c r="J402" s="853">
        <v>100</v>
      </c>
      <c r="K402" s="854">
        <v>2190.050048828125</v>
      </c>
    </row>
    <row r="403" spans="1:11" ht="14.45" customHeight="1" x14ac:dyDescent="0.2">
      <c r="A403" s="832" t="s">
        <v>573</v>
      </c>
      <c r="B403" s="833" t="s">
        <v>574</v>
      </c>
      <c r="C403" s="836" t="s">
        <v>598</v>
      </c>
      <c r="D403" s="852" t="s">
        <v>599</v>
      </c>
      <c r="E403" s="836" t="s">
        <v>2295</v>
      </c>
      <c r="F403" s="852" t="s">
        <v>2296</v>
      </c>
      <c r="G403" s="836" t="s">
        <v>2489</v>
      </c>
      <c r="H403" s="836" t="s">
        <v>2490</v>
      </c>
      <c r="I403" s="853">
        <v>21.899999618530273</v>
      </c>
      <c r="J403" s="853">
        <v>100</v>
      </c>
      <c r="K403" s="854">
        <v>2190</v>
      </c>
    </row>
    <row r="404" spans="1:11" ht="14.45" customHeight="1" x14ac:dyDescent="0.2">
      <c r="A404" s="832" t="s">
        <v>573</v>
      </c>
      <c r="B404" s="833" t="s">
        <v>574</v>
      </c>
      <c r="C404" s="836" t="s">
        <v>598</v>
      </c>
      <c r="D404" s="852" t="s">
        <v>599</v>
      </c>
      <c r="E404" s="836" t="s">
        <v>2295</v>
      </c>
      <c r="F404" s="852" t="s">
        <v>2296</v>
      </c>
      <c r="G404" s="836" t="s">
        <v>2489</v>
      </c>
      <c r="H404" s="836" t="s">
        <v>2491</v>
      </c>
      <c r="I404" s="853">
        <v>21.899999618530273</v>
      </c>
      <c r="J404" s="853">
        <v>450</v>
      </c>
      <c r="K404" s="854">
        <v>9855.4501953125</v>
      </c>
    </row>
    <row r="405" spans="1:11" ht="14.45" customHeight="1" x14ac:dyDescent="0.2">
      <c r="A405" s="832" t="s">
        <v>573</v>
      </c>
      <c r="B405" s="833" t="s">
        <v>574</v>
      </c>
      <c r="C405" s="836" t="s">
        <v>598</v>
      </c>
      <c r="D405" s="852" t="s">
        <v>599</v>
      </c>
      <c r="E405" s="836" t="s">
        <v>2295</v>
      </c>
      <c r="F405" s="852" t="s">
        <v>2296</v>
      </c>
      <c r="G405" s="836" t="s">
        <v>2673</v>
      </c>
      <c r="H405" s="836" t="s">
        <v>2674</v>
      </c>
      <c r="I405" s="853">
        <v>484.02999877929688</v>
      </c>
      <c r="J405" s="853">
        <v>5</v>
      </c>
      <c r="K405" s="854">
        <v>2420.14990234375</v>
      </c>
    </row>
    <row r="406" spans="1:11" ht="14.45" customHeight="1" x14ac:dyDescent="0.2">
      <c r="A406" s="832" t="s">
        <v>573</v>
      </c>
      <c r="B406" s="833" t="s">
        <v>574</v>
      </c>
      <c r="C406" s="836" t="s">
        <v>598</v>
      </c>
      <c r="D406" s="852" t="s">
        <v>599</v>
      </c>
      <c r="E406" s="836" t="s">
        <v>2295</v>
      </c>
      <c r="F406" s="852" t="s">
        <v>2296</v>
      </c>
      <c r="G406" s="836" t="s">
        <v>2675</v>
      </c>
      <c r="H406" s="836" t="s">
        <v>2676</v>
      </c>
      <c r="I406" s="853">
        <v>484.04000854492188</v>
      </c>
      <c r="J406" s="853">
        <v>10</v>
      </c>
      <c r="K406" s="854">
        <v>4840.39990234375</v>
      </c>
    </row>
    <row r="407" spans="1:11" ht="14.45" customHeight="1" x14ac:dyDescent="0.2">
      <c r="A407" s="832" t="s">
        <v>573</v>
      </c>
      <c r="B407" s="833" t="s">
        <v>574</v>
      </c>
      <c r="C407" s="836" t="s">
        <v>598</v>
      </c>
      <c r="D407" s="852" t="s">
        <v>599</v>
      </c>
      <c r="E407" s="836" t="s">
        <v>2295</v>
      </c>
      <c r="F407" s="852" t="s">
        <v>2296</v>
      </c>
      <c r="G407" s="836" t="s">
        <v>2675</v>
      </c>
      <c r="H407" s="836" t="s">
        <v>2677</v>
      </c>
      <c r="I407" s="853">
        <v>484.02999877929688</v>
      </c>
      <c r="J407" s="853">
        <v>5</v>
      </c>
      <c r="K407" s="854">
        <v>2420.14990234375</v>
      </c>
    </row>
    <row r="408" spans="1:11" ht="14.45" customHeight="1" x14ac:dyDescent="0.2">
      <c r="A408" s="832" t="s">
        <v>573</v>
      </c>
      <c r="B408" s="833" t="s">
        <v>574</v>
      </c>
      <c r="C408" s="836" t="s">
        <v>598</v>
      </c>
      <c r="D408" s="852" t="s">
        <v>599</v>
      </c>
      <c r="E408" s="836" t="s">
        <v>2295</v>
      </c>
      <c r="F408" s="852" t="s">
        <v>2296</v>
      </c>
      <c r="G408" s="836" t="s">
        <v>2318</v>
      </c>
      <c r="H408" s="836" t="s">
        <v>2319</v>
      </c>
      <c r="I408" s="853">
        <v>22.989999771118164</v>
      </c>
      <c r="J408" s="853">
        <v>10</v>
      </c>
      <c r="K408" s="854">
        <v>229.89999389648438</v>
      </c>
    </row>
    <row r="409" spans="1:11" ht="14.45" customHeight="1" x14ac:dyDescent="0.2">
      <c r="A409" s="832" t="s">
        <v>573</v>
      </c>
      <c r="B409" s="833" t="s">
        <v>574</v>
      </c>
      <c r="C409" s="836" t="s">
        <v>598</v>
      </c>
      <c r="D409" s="852" t="s">
        <v>599</v>
      </c>
      <c r="E409" s="836" t="s">
        <v>2295</v>
      </c>
      <c r="F409" s="852" t="s">
        <v>2296</v>
      </c>
      <c r="G409" s="836" t="s">
        <v>2318</v>
      </c>
      <c r="H409" s="836" t="s">
        <v>2322</v>
      </c>
      <c r="I409" s="853">
        <v>22.989999771118164</v>
      </c>
      <c r="J409" s="853">
        <v>30</v>
      </c>
      <c r="K409" s="854">
        <v>689.70001220703125</v>
      </c>
    </row>
    <row r="410" spans="1:11" ht="14.45" customHeight="1" x14ac:dyDescent="0.2">
      <c r="A410" s="832" t="s">
        <v>573</v>
      </c>
      <c r="B410" s="833" t="s">
        <v>574</v>
      </c>
      <c r="C410" s="836" t="s">
        <v>598</v>
      </c>
      <c r="D410" s="852" t="s">
        <v>599</v>
      </c>
      <c r="E410" s="836" t="s">
        <v>2295</v>
      </c>
      <c r="F410" s="852" t="s">
        <v>2296</v>
      </c>
      <c r="G410" s="836" t="s">
        <v>2678</v>
      </c>
      <c r="H410" s="836" t="s">
        <v>2679</v>
      </c>
      <c r="I410" s="853">
        <v>22.840000152587891</v>
      </c>
      <c r="J410" s="853">
        <v>12</v>
      </c>
      <c r="K410" s="854">
        <v>274.04000854492188</v>
      </c>
    </row>
    <row r="411" spans="1:11" ht="14.45" customHeight="1" x14ac:dyDescent="0.2">
      <c r="A411" s="832" t="s">
        <v>573</v>
      </c>
      <c r="B411" s="833" t="s">
        <v>574</v>
      </c>
      <c r="C411" s="836" t="s">
        <v>598</v>
      </c>
      <c r="D411" s="852" t="s">
        <v>599</v>
      </c>
      <c r="E411" s="836" t="s">
        <v>2295</v>
      </c>
      <c r="F411" s="852" t="s">
        <v>2296</v>
      </c>
      <c r="G411" s="836" t="s">
        <v>2680</v>
      </c>
      <c r="H411" s="836" t="s">
        <v>2681</v>
      </c>
      <c r="I411" s="853">
        <v>22.870000839233398</v>
      </c>
      <c r="J411" s="853">
        <v>12</v>
      </c>
      <c r="K411" s="854">
        <v>274.42999267578125</v>
      </c>
    </row>
    <row r="412" spans="1:11" ht="14.45" customHeight="1" x14ac:dyDescent="0.2">
      <c r="A412" s="832" t="s">
        <v>573</v>
      </c>
      <c r="B412" s="833" t="s">
        <v>574</v>
      </c>
      <c r="C412" s="836" t="s">
        <v>598</v>
      </c>
      <c r="D412" s="852" t="s">
        <v>599</v>
      </c>
      <c r="E412" s="836" t="s">
        <v>2295</v>
      </c>
      <c r="F412" s="852" t="s">
        <v>2296</v>
      </c>
      <c r="G412" s="836" t="s">
        <v>2682</v>
      </c>
      <c r="H412" s="836" t="s">
        <v>2683</v>
      </c>
      <c r="I412" s="853">
        <v>22.870000839233398</v>
      </c>
      <c r="J412" s="853">
        <v>12</v>
      </c>
      <c r="K412" s="854">
        <v>274.42999267578125</v>
      </c>
    </row>
    <row r="413" spans="1:11" ht="14.45" customHeight="1" x14ac:dyDescent="0.2">
      <c r="A413" s="832" t="s">
        <v>573</v>
      </c>
      <c r="B413" s="833" t="s">
        <v>574</v>
      </c>
      <c r="C413" s="836" t="s">
        <v>598</v>
      </c>
      <c r="D413" s="852" t="s">
        <v>599</v>
      </c>
      <c r="E413" s="836" t="s">
        <v>2295</v>
      </c>
      <c r="F413" s="852" t="s">
        <v>2296</v>
      </c>
      <c r="G413" s="836" t="s">
        <v>2684</v>
      </c>
      <c r="H413" s="836" t="s">
        <v>2685</v>
      </c>
      <c r="I413" s="853">
        <v>4.028571605682373</v>
      </c>
      <c r="J413" s="853">
        <v>2600</v>
      </c>
      <c r="K413" s="854">
        <v>10476</v>
      </c>
    </row>
    <row r="414" spans="1:11" ht="14.45" customHeight="1" x14ac:dyDescent="0.2">
      <c r="A414" s="832" t="s">
        <v>573</v>
      </c>
      <c r="B414" s="833" t="s">
        <v>574</v>
      </c>
      <c r="C414" s="836" t="s">
        <v>598</v>
      </c>
      <c r="D414" s="852" t="s">
        <v>599</v>
      </c>
      <c r="E414" s="836" t="s">
        <v>2295</v>
      </c>
      <c r="F414" s="852" t="s">
        <v>2296</v>
      </c>
      <c r="G414" s="836" t="s">
        <v>2686</v>
      </c>
      <c r="H414" s="836" t="s">
        <v>2687</v>
      </c>
      <c r="I414" s="853">
        <v>18.149999618530273</v>
      </c>
      <c r="J414" s="853">
        <v>200</v>
      </c>
      <c r="K414" s="854">
        <v>3630</v>
      </c>
    </row>
    <row r="415" spans="1:11" ht="14.45" customHeight="1" x14ac:dyDescent="0.2">
      <c r="A415" s="832" t="s">
        <v>573</v>
      </c>
      <c r="B415" s="833" t="s">
        <v>574</v>
      </c>
      <c r="C415" s="836" t="s">
        <v>598</v>
      </c>
      <c r="D415" s="852" t="s">
        <v>599</v>
      </c>
      <c r="E415" s="836" t="s">
        <v>2295</v>
      </c>
      <c r="F415" s="852" t="s">
        <v>2296</v>
      </c>
      <c r="G415" s="836" t="s">
        <v>2323</v>
      </c>
      <c r="H415" s="836" t="s">
        <v>2324</v>
      </c>
      <c r="I415" s="853">
        <v>7.8600001335144043</v>
      </c>
      <c r="J415" s="853">
        <v>100</v>
      </c>
      <c r="K415" s="854">
        <v>786</v>
      </c>
    </row>
    <row r="416" spans="1:11" ht="14.45" customHeight="1" x14ac:dyDescent="0.2">
      <c r="A416" s="832" t="s">
        <v>573</v>
      </c>
      <c r="B416" s="833" t="s">
        <v>574</v>
      </c>
      <c r="C416" s="836" t="s">
        <v>598</v>
      </c>
      <c r="D416" s="852" t="s">
        <v>599</v>
      </c>
      <c r="E416" s="836" t="s">
        <v>2295</v>
      </c>
      <c r="F416" s="852" t="s">
        <v>2296</v>
      </c>
      <c r="G416" s="836" t="s">
        <v>2323</v>
      </c>
      <c r="H416" s="836" t="s">
        <v>2325</v>
      </c>
      <c r="I416" s="853">
        <v>8.6683331330617275</v>
      </c>
      <c r="J416" s="853">
        <v>600</v>
      </c>
      <c r="K416" s="854">
        <v>5201</v>
      </c>
    </row>
    <row r="417" spans="1:11" ht="14.45" customHeight="1" x14ac:dyDescent="0.2">
      <c r="A417" s="832" t="s">
        <v>573</v>
      </c>
      <c r="B417" s="833" t="s">
        <v>574</v>
      </c>
      <c r="C417" s="836" t="s">
        <v>598</v>
      </c>
      <c r="D417" s="852" t="s">
        <v>599</v>
      </c>
      <c r="E417" s="836" t="s">
        <v>2295</v>
      </c>
      <c r="F417" s="852" t="s">
        <v>2296</v>
      </c>
      <c r="G417" s="836" t="s">
        <v>2688</v>
      </c>
      <c r="H417" s="836" t="s">
        <v>2689</v>
      </c>
      <c r="I417" s="853">
        <v>3.1450001001358032</v>
      </c>
      <c r="J417" s="853">
        <v>160</v>
      </c>
      <c r="K417" s="854">
        <v>503</v>
      </c>
    </row>
    <row r="418" spans="1:11" ht="14.45" customHeight="1" x14ac:dyDescent="0.2">
      <c r="A418" s="832" t="s">
        <v>573</v>
      </c>
      <c r="B418" s="833" t="s">
        <v>574</v>
      </c>
      <c r="C418" s="836" t="s">
        <v>598</v>
      </c>
      <c r="D418" s="852" t="s">
        <v>599</v>
      </c>
      <c r="E418" s="836" t="s">
        <v>2295</v>
      </c>
      <c r="F418" s="852" t="s">
        <v>2296</v>
      </c>
      <c r="G418" s="836" t="s">
        <v>2690</v>
      </c>
      <c r="H418" s="836" t="s">
        <v>2691</v>
      </c>
      <c r="I418" s="853">
        <v>80.578001403808599</v>
      </c>
      <c r="J418" s="853">
        <v>200</v>
      </c>
      <c r="K418" s="854">
        <v>16115.599853515625</v>
      </c>
    </row>
    <row r="419" spans="1:11" ht="14.45" customHeight="1" x14ac:dyDescent="0.2">
      <c r="A419" s="832" t="s">
        <v>573</v>
      </c>
      <c r="B419" s="833" t="s">
        <v>574</v>
      </c>
      <c r="C419" s="836" t="s">
        <v>598</v>
      </c>
      <c r="D419" s="852" t="s">
        <v>599</v>
      </c>
      <c r="E419" s="836" t="s">
        <v>2295</v>
      </c>
      <c r="F419" s="852" t="s">
        <v>2296</v>
      </c>
      <c r="G419" s="836" t="s">
        <v>2326</v>
      </c>
      <c r="H419" s="836" t="s">
        <v>2327</v>
      </c>
      <c r="I419" s="853">
        <v>1.8700000047683716</v>
      </c>
      <c r="J419" s="853">
        <v>200</v>
      </c>
      <c r="K419" s="854">
        <v>374.89999389648438</v>
      </c>
    </row>
    <row r="420" spans="1:11" ht="14.45" customHeight="1" x14ac:dyDescent="0.2">
      <c r="A420" s="832" t="s">
        <v>573</v>
      </c>
      <c r="B420" s="833" t="s">
        <v>574</v>
      </c>
      <c r="C420" s="836" t="s">
        <v>598</v>
      </c>
      <c r="D420" s="852" t="s">
        <v>599</v>
      </c>
      <c r="E420" s="836" t="s">
        <v>2295</v>
      </c>
      <c r="F420" s="852" t="s">
        <v>2296</v>
      </c>
      <c r="G420" s="836" t="s">
        <v>2326</v>
      </c>
      <c r="H420" s="836" t="s">
        <v>2328</v>
      </c>
      <c r="I420" s="853">
        <v>1.9449999928474426</v>
      </c>
      <c r="J420" s="853">
        <v>200</v>
      </c>
      <c r="K420" s="854">
        <v>388.85000610351563</v>
      </c>
    </row>
    <row r="421" spans="1:11" ht="14.45" customHeight="1" x14ac:dyDescent="0.2">
      <c r="A421" s="832" t="s">
        <v>573</v>
      </c>
      <c r="B421" s="833" t="s">
        <v>574</v>
      </c>
      <c r="C421" s="836" t="s">
        <v>598</v>
      </c>
      <c r="D421" s="852" t="s">
        <v>599</v>
      </c>
      <c r="E421" s="836" t="s">
        <v>2295</v>
      </c>
      <c r="F421" s="852" t="s">
        <v>2296</v>
      </c>
      <c r="G421" s="836" t="s">
        <v>2692</v>
      </c>
      <c r="H421" s="836" t="s">
        <v>2693</v>
      </c>
      <c r="I421" s="853">
        <v>0.25</v>
      </c>
      <c r="J421" s="853">
        <v>100</v>
      </c>
      <c r="K421" s="854">
        <v>25</v>
      </c>
    </row>
    <row r="422" spans="1:11" ht="14.45" customHeight="1" x14ac:dyDescent="0.2">
      <c r="A422" s="832" t="s">
        <v>573</v>
      </c>
      <c r="B422" s="833" t="s">
        <v>574</v>
      </c>
      <c r="C422" s="836" t="s">
        <v>598</v>
      </c>
      <c r="D422" s="852" t="s">
        <v>599</v>
      </c>
      <c r="E422" s="836" t="s">
        <v>2295</v>
      </c>
      <c r="F422" s="852" t="s">
        <v>2296</v>
      </c>
      <c r="G422" s="836" t="s">
        <v>2694</v>
      </c>
      <c r="H422" s="836" t="s">
        <v>2695</v>
      </c>
      <c r="I422" s="853">
        <v>133.10000610351563</v>
      </c>
      <c r="J422" s="853">
        <v>20</v>
      </c>
      <c r="K422" s="854">
        <v>2662</v>
      </c>
    </row>
    <row r="423" spans="1:11" ht="14.45" customHeight="1" x14ac:dyDescent="0.2">
      <c r="A423" s="832" t="s">
        <v>573</v>
      </c>
      <c r="B423" s="833" t="s">
        <v>574</v>
      </c>
      <c r="C423" s="836" t="s">
        <v>598</v>
      </c>
      <c r="D423" s="852" t="s">
        <v>599</v>
      </c>
      <c r="E423" s="836" t="s">
        <v>2295</v>
      </c>
      <c r="F423" s="852" t="s">
        <v>2296</v>
      </c>
      <c r="G423" s="836" t="s">
        <v>2696</v>
      </c>
      <c r="H423" s="836" t="s">
        <v>2697</v>
      </c>
      <c r="I423" s="853">
        <v>369.04998779296875</v>
      </c>
      <c r="J423" s="853">
        <v>5</v>
      </c>
      <c r="K423" s="854">
        <v>1845.25</v>
      </c>
    </row>
    <row r="424" spans="1:11" ht="14.45" customHeight="1" x14ac:dyDescent="0.2">
      <c r="A424" s="832" t="s">
        <v>573</v>
      </c>
      <c r="B424" s="833" t="s">
        <v>574</v>
      </c>
      <c r="C424" s="836" t="s">
        <v>598</v>
      </c>
      <c r="D424" s="852" t="s">
        <v>599</v>
      </c>
      <c r="E424" s="836" t="s">
        <v>2295</v>
      </c>
      <c r="F424" s="852" t="s">
        <v>2296</v>
      </c>
      <c r="G424" s="836" t="s">
        <v>2698</v>
      </c>
      <c r="H424" s="836" t="s">
        <v>2699</v>
      </c>
      <c r="I424" s="853">
        <v>369.04998779296875</v>
      </c>
      <c r="J424" s="853">
        <v>2</v>
      </c>
      <c r="K424" s="854">
        <v>738.0999755859375</v>
      </c>
    </row>
    <row r="425" spans="1:11" ht="14.45" customHeight="1" x14ac:dyDescent="0.2">
      <c r="A425" s="832" t="s">
        <v>573</v>
      </c>
      <c r="B425" s="833" t="s">
        <v>574</v>
      </c>
      <c r="C425" s="836" t="s">
        <v>598</v>
      </c>
      <c r="D425" s="852" t="s">
        <v>599</v>
      </c>
      <c r="E425" s="836" t="s">
        <v>2295</v>
      </c>
      <c r="F425" s="852" t="s">
        <v>2296</v>
      </c>
      <c r="G425" s="836" t="s">
        <v>2700</v>
      </c>
      <c r="H425" s="836" t="s">
        <v>2701</v>
      </c>
      <c r="I425" s="853">
        <v>405.34999084472656</v>
      </c>
      <c r="J425" s="853">
        <v>4</v>
      </c>
      <c r="K425" s="854">
        <v>1621.3999633789063</v>
      </c>
    </row>
    <row r="426" spans="1:11" ht="14.45" customHeight="1" x14ac:dyDescent="0.2">
      <c r="A426" s="832" t="s">
        <v>573</v>
      </c>
      <c r="B426" s="833" t="s">
        <v>574</v>
      </c>
      <c r="C426" s="836" t="s">
        <v>598</v>
      </c>
      <c r="D426" s="852" t="s">
        <v>599</v>
      </c>
      <c r="E426" s="836" t="s">
        <v>2295</v>
      </c>
      <c r="F426" s="852" t="s">
        <v>2296</v>
      </c>
      <c r="G426" s="836" t="s">
        <v>2702</v>
      </c>
      <c r="H426" s="836" t="s">
        <v>2703</v>
      </c>
      <c r="I426" s="853">
        <v>385.99748992919922</v>
      </c>
      <c r="J426" s="853">
        <v>15</v>
      </c>
      <c r="K426" s="854">
        <v>5789.9098510742188</v>
      </c>
    </row>
    <row r="427" spans="1:11" ht="14.45" customHeight="1" x14ac:dyDescent="0.2">
      <c r="A427" s="832" t="s">
        <v>573</v>
      </c>
      <c r="B427" s="833" t="s">
        <v>574</v>
      </c>
      <c r="C427" s="836" t="s">
        <v>598</v>
      </c>
      <c r="D427" s="852" t="s">
        <v>599</v>
      </c>
      <c r="E427" s="836" t="s">
        <v>2295</v>
      </c>
      <c r="F427" s="852" t="s">
        <v>2296</v>
      </c>
      <c r="G427" s="836" t="s">
        <v>2704</v>
      </c>
      <c r="H427" s="836" t="s">
        <v>2705</v>
      </c>
      <c r="I427" s="853">
        <v>958.969970703125</v>
      </c>
      <c r="J427" s="853">
        <v>1</v>
      </c>
      <c r="K427" s="854">
        <v>958.969970703125</v>
      </c>
    </row>
    <row r="428" spans="1:11" ht="14.45" customHeight="1" x14ac:dyDescent="0.2">
      <c r="A428" s="832" t="s">
        <v>573</v>
      </c>
      <c r="B428" s="833" t="s">
        <v>574</v>
      </c>
      <c r="C428" s="836" t="s">
        <v>598</v>
      </c>
      <c r="D428" s="852" t="s">
        <v>599</v>
      </c>
      <c r="E428" s="836" t="s">
        <v>2295</v>
      </c>
      <c r="F428" s="852" t="s">
        <v>2296</v>
      </c>
      <c r="G428" s="836" t="s">
        <v>2706</v>
      </c>
      <c r="H428" s="836" t="s">
        <v>2707</v>
      </c>
      <c r="I428" s="853">
        <v>762.739990234375</v>
      </c>
      <c r="J428" s="853">
        <v>2</v>
      </c>
      <c r="K428" s="854">
        <v>1525.469970703125</v>
      </c>
    </row>
    <row r="429" spans="1:11" ht="14.45" customHeight="1" x14ac:dyDescent="0.2">
      <c r="A429" s="832" t="s">
        <v>573</v>
      </c>
      <c r="B429" s="833" t="s">
        <v>574</v>
      </c>
      <c r="C429" s="836" t="s">
        <v>598</v>
      </c>
      <c r="D429" s="852" t="s">
        <v>599</v>
      </c>
      <c r="E429" s="836" t="s">
        <v>2295</v>
      </c>
      <c r="F429" s="852" t="s">
        <v>2296</v>
      </c>
      <c r="G429" s="836" t="s">
        <v>2708</v>
      </c>
      <c r="H429" s="836" t="s">
        <v>2709</v>
      </c>
      <c r="I429" s="853">
        <v>222.16000366210938</v>
      </c>
      <c r="J429" s="853">
        <v>1</v>
      </c>
      <c r="K429" s="854">
        <v>222.16000366210938</v>
      </c>
    </row>
    <row r="430" spans="1:11" ht="14.45" customHeight="1" x14ac:dyDescent="0.2">
      <c r="A430" s="832" t="s">
        <v>573</v>
      </c>
      <c r="B430" s="833" t="s">
        <v>574</v>
      </c>
      <c r="C430" s="836" t="s">
        <v>598</v>
      </c>
      <c r="D430" s="852" t="s">
        <v>599</v>
      </c>
      <c r="E430" s="836" t="s">
        <v>2295</v>
      </c>
      <c r="F430" s="852" t="s">
        <v>2296</v>
      </c>
      <c r="G430" s="836" t="s">
        <v>2333</v>
      </c>
      <c r="H430" s="836" t="s">
        <v>2334</v>
      </c>
      <c r="I430" s="853">
        <v>11.739999771118164</v>
      </c>
      <c r="J430" s="853">
        <v>20</v>
      </c>
      <c r="K430" s="854">
        <v>234.80000305175781</v>
      </c>
    </row>
    <row r="431" spans="1:11" ht="14.45" customHeight="1" x14ac:dyDescent="0.2">
      <c r="A431" s="832" t="s">
        <v>573</v>
      </c>
      <c r="B431" s="833" t="s">
        <v>574</v>
      </c>
      <c r="C431" s="836" t="s">
        <v>598</v>
      </c>
      <c r="D431" s="852" t="s">
        <v>599</v>
      </c>
      <c r="E431" s="836" t="s">
        <v>2295</v>
      </c>
      <c r="F431" s="852" t="s">
        <v>2296</v>
      </c>
      <c r="G431" s="836" t="s">
        <v>2335</v>
      </c>
      <c r="H431" s="836" t="s">
        <v>2336</v>
      </c>
      <c r="I431" s="853">
        <v>13.310000419616699</v>
      </c>
      <c r="J431" s="853">
        <v>20</v>
      </c>
      <c r="K431" s="854">
        <v>266.20001220703125</v>
      </c>
    </row>
    <row r="432" spans="1:11" ht="14.45" customHeight="1" x14ac:dyDescent="0.2">
      <c r="A432" s="832" t="s">
        <v>573</v>
      </c>
      <c r="B432" s="833" t="s">
        <v>574</v>
      </c>
      <c r="C432" s="836" t="s">
        <v>598</v>
      </c>
      <c r="D432" s="852" t="s">
        <v>599</v>
      </c>
      <c r="E432" s="836" t="s">
        <v>2295</v>
      </c>
      <c r="F432" s="852" t="s">
        <v>2296</v>
      </c>
      <c r="G432" s="836" t="s">
        <v>2710</v>
      </c>
      <c r="H432" s="836" t="s">
        <v>2711</v>
      </c>
      <c r="I432" s="853">
        <v>25.530000686645508</v>
      </c>
      <c r="J432" s="853">
        <v>60</v>
      </c>
      <c r="K432" s="854">
        <v>1531.800048828125</v>
      </c>
    </row>
    <row r="433" spans="1:11" ht="14.45" customHeight="1" x14ac:dyDescent="0.2">
      <c r="A433" s="832" t="s">
        <v>573</v>
      </c>
      <c r="B433" s="833" t="s">
        <v>574</v>
      </c>
      <c r="C433" s="836" t="s">
        <v>598</v>
      </c>
      <c r="D433" s="852" t="s">
        <v>599</v>
      </c>
      <c r="E433" s="836" t="s">
        <v>2295</v>
      </c>
      <c r="F433" s="852" t="s">
        <v>2296</v>
      </c>
      <c r="G433" s="836" t="s">
        <v>2333</v>
      </c>
      <c r="H433" s="836" t="s">
        <v>2337</v>
      </c>
      <c r="I433" s="853">
        <v>11.736666361490885</v>
      </c>
      <c r="J433" s="853">
        <v>180</v>
      </c>
      <c r="K433" s="854">
        <v>2112.6000366210938</v>
      </c>
    </row>
    <row r="434" spans="1:11" ht="14.45" customHeight="1" x14ac:dyDescent="0.2">
      <c r="A434" s="832" t="s">
        <v>573</v>
      </c>
      <c r="B434" s="833" t="s">
        <v>574</v>
      </c>
      <c r="C434" s="836" t="s">
        <v>598</v>
      </c>
      <c r="D434" s="852" t="s">
        <v>599</v>
      </c>
      <c r="E434" s="836" t="s">
        <v>2295</v>
      </c>
      <c r="F434" s="852" t="s">
        <v>2296</v>
      </c>
      <c r="G434" s="836" t="s">
        <v>2335</v>
      </c>
      <c r="H434" s="836" t="s">
        <v>2338</v>
      </c>
      <c r="I434" s="853">
        <v>13.310000419616699</v>
      </c>
      <c r="J434" s="853">
        <v>280</v>
      </c>
      <c r="K434" s="854">
        <v>3726.7999877929688</v>
      </c>
    </row>
    <row r="435" spans="1:11" ht="14.45" customHeight="1" x14ac:dyDescent="0.2">
      <c r="A435" s="832" t="s">
        <v>573</v>
      </c>
      <c r="B435" s="833" t="s">
        <v>574</v>
      </c>
      <c r="C435" s="836" t="s">
        <v>598</v>
      </c>
      <c r="D435" s="852" t="s">
        <v>599</v>
      </c>
      <c r="E435" s="836" t="s">
        <v>2295</v>
      </c>
      <c r="F435" s="852" t="s">
        <v>2296</v>
      </c>
      <c r="G435" s="836" t="s">
        <v>2712</v>
      </c>
      <c r="H435" s="836" t="s">
        <v>2713</v>
      </c>
      <c r="I435" s="853">
        <v>618.30999755859375</v>
      </c>
      <c r="J435" s="853">
        <v>6</v>
      </c>
      <c r="K435" s="854">
        <v>3709.860107421875</v>
      </c>
    </row>
    <row r="436" spans="1:11" ht="14.45" customHeight="1" x14ac:dyDescent="0.2">
      <c r="A436" s="832" t="s">
        <v>573</v>
      </c>
      <c r="B436" s="833" t="s">
        <v>574</v>
      </c>
      <c r="C436" s="836" t="s">
        <v>598</v>
      </c>
      <c r="D436" s="852" t="s">
        <v>599</v>
      </c>
      <c r="E436" s="836" t="s">
        <v>2295</v>
      </c>
      <c r="F436" s="852" t="s">
        <v>2296</v>
      </c>
      <c r="G436" s="836" t="s">
        <v>2714</v>
      </c>
      <c r="H436" s="836" t="s">
        <v>2715</v>
      </c>
      <c r="I436" s="853">
        <v>445.27999877929688</v>
      </c>
      <c r="J436" s="853">
        <v>10</v>
      </c>
      <c r="K436" s="854">
        <v>4452.7998046875</v>
      </c>
    </row>
    <row r="437" spans="1:11" ht="14.45" customHeight="1" x14ac:dyDescent="0.2">
      <c r="A437" s="832" t="s">
        <v>573</v>
      </c>
      <c r="B437" s="833" t="s">
        <v>574</v>
      </c>
      <c r="C437" s="836" t="s">
        <v>598</v>
      </c>
      <c r="D437" s="852" t="s">
        <v>599</v>
      </c>
      <c r="E437" s="836" t="s">
        <v>2295</v>
      </c>
      <c r="F437" s="852" t="s">
        <v>2296</v>
      </c>
      <c r="G437" s="836" t="s">
        <v>2716</v>
      </c>
      <c r="H437" s="836" t="s">
        <v>2717</v>
      </c>
      <c r="I437" s="853">
        <v>336.3800048828125</v>
      </c>
      <c r="J437" s="853">
        <v>10</v>
      </c>
      <c r="K437" s="854">
        <v>3363.800048828125</v>
      </c>
    </row>
    <row r="438" spans="1:11" ht="14.45" customHeight="1" x14ac:dyDescent="0.2">
      <c r="A438" s="832" t="s">
        <v>573</v>
      </c>
      <c r="B438" s="833" t="s">
        <v>574</v>
      </c>
      <c r="C438" s="836" t="s">
        <v>598</v>
      </c>
      <c r="D438" s="852" t="s">
        <v>599</v>
      </c>
      <c r="E438" s="836" t="s">
        <v>2295</v>
      </c>
      <c r="F438" s="852" t="s">
        <v>2296</v>
      </c>
      <c r="G438" s="836" t="s">
        <v>2718</v>
      </c>
      <c r="H438" s="836" t="s">
        <v>2719</v>
      </c>
      <c r="I438" s="853">
        <v>872.40997314453125</v>
      </c>
      <c r="J438" s="853">
        <v>1</v>
      </c>
      <c r="K438" s="854">
        <v>872.40997314453125</v>
      </c>
    </row>
    <row r="439" spans="1:11" ht="14.45" customHeight="1" x14ac:dyDescent="0.2">
      <c r="A439" s="832" t="s">
        <v>573</v>
      </c>
      <c r="B439" s="833" t="s">
        <v>574</v>
      </c>
      <c r="C439" s="836" t="s">
        <v>598</v>
      </c>
      <c r="D439" s="852" t="s">
        <v>599</v>
      </c>
      <c r="E439" s="836" t="s">
        <v>2295</v>
      </c>
      <c r="F439" s="852" t="s">
        <v>2296</v>
      </c>
      <c r="G439" s="836" t="s">
        <v>2720</v>
      </c>
      <c r="H439" s="836" t="s">
        <v>2721</v>
      </c>
      <c r="I439" s="853">
        <v>975.260009765625</v>
      </c>
      <c r="J439" s="853">
        <v>10</v>
      </c>
      <c r="K439" s="854">
        <v>9752.599609375</v>
      </c>
    </row>
    <row r="440" spans="1:11" ht="14.45" customHeight="1" x14ac:dyDescent="0.2">
      <c r="A440" s="832" t="s">
        <v>573</v>
      </c>
      <c r="B440" s="833" t="s">
        <v>574</v>
      </c>
      <c r="C440" s="836" t="s">
        <v>598</v>
      </c>
      <c r="D440" s="852" t="s">
        <v>599</v>
      </c>
      <c r="E440" s="836" t="s">
        <v>2295</v>
      </c>
      <c r="F440" s="852" t="s">
        <v>2296</v>
      </c>
      <c r="G440" s="836" t="s">
        <v>2347</v>
      </c>
      <c r="H440" s="836" t="s">
        <v>2348</v>
      </c>
      <c r="I440" s="853">
        <v>1289.8599853515625</v>
      </c>
      <c r="J440" s="853">
        <v>4</v>
      </c>
      <c r="K440" s="854">
        <v>5159.43994140625</v>
      </c>
    </row>
    <row r="441" spans="1:11" ht="14.45" customHeight="1" x14ac:dyDescent="0.2">
      <c r="A441" s="832" t="s">
        <v>573</v>
      </c>
      <c r="B441" s="833" t="s">
        <v>574</v>
      </c>
      <c r="C441" s="836" t="s">
        <v>598</v>
      </c>
      <c r="D441" s="852" t="s">
        <v>599</v>
      </c>
      <c r="E441" s="836" t="s">
        <v>2295</v>
      </c>
      <c r="F441" s="852" t="s">
        <v>2296</v>
      </c>
      <c r="G441" s="836" t="s">
        <v>2722</v>
      </c>
      <c r="H441" s="836" t="s">
        <v>2723</v>
      </c>
      <c r="I441" s="853">
        <v>621.94000244140625</v>
      </c>
      <c r="J441" s="853">
        <v>1</v>
      </c>
      <c r="K441" s="854">
        <v>621.94000244140625</v>
      </c>
    </row>
    <row r="442" spans="1:11" ht="14.45" customHeight="1" x14ac:dyDescent="0.2">
      <c r="A442" s="832" t="s">
        <v>573</v>
      </c>
      <c r="B442" s="833" t="s">
        <v>574</v>
      </c>
      <c r="C442" s="836" t="s">
        <v>598</v>
      </c>
      <c r="D442" s="852" t="s">
        <v>599</v>
      </c>
      <c r="E442" s="836" t="s">
        <v>2295</v>
      </c>
      <c r="F442" s="852" t="s">
        <v>2296</v>
      </c>
      <c r="G442" s="836" t="s">
        <v>2349</v>
      </c>
      <c r="H442" s="836" t="s">
        <v>2350</v>
      </c>
      <c r="I442" s="853">
        <v>9.1999998092651367</v>
      </c>
      <c r="J442" s="853">
        <v>400</v>
      </c>
      <c r="K442" s="854">
        <v>3680</v>
      </c>
    </row>
    <row r="443" spans="1:11" ht="14.45" customHeight="1" x14ac:dyDescent="0.2">
      <c r="A443" s="832" t="s">
        <v>573</v>
      </c>
      <c r="B443" s="833" t="s">
        <v>574</v>
      </c>
      <c r="C443" s="836" t="s">
        <v>598</v>
      </c>
      <c r="D443" s="852" t="s">
        <v>599</v>
      </c>
      <c r="E443" s="836" t="s">
        <v>2295</v>
      </c>
      <c r="F443" s="852" t="s">
        <v>2296</v>
      </c>
      <c r="G443" s="836" t="s">
        <v>2349</v>
      </c>
      <c r="H443" s="836" t="s">
        <v>2351</v>
      </c>
      <c r="I443" s="853">
        <v>9.1999998092651367</v>
      </c>
      <c r="J443" s="853">
        <v>1100</v>
      </c>
      <c r="K443" s="854">
        <v>10120</v>
      </c>
    </row>
    <row r="444" spans="1:11" ht="14.45" customHeight="1" x14ac:dyDescent="0.2">
      <c r="A444" s="832" t="s">
        <v>573</v>
      </c>
      <c r="B444" s="833" t="s">
        <v>574</v>
      </c>
      <c r="C444" s="836" t="s">
        <v>598</v>
      </c>
      <c r="D444" s="852" t="s">
        <v>599</v>
      </c>
      <c r="E444" s="836" t="s">
        <v>2295</v>
      </c>
      <c r="F444" s="852" t="s">
        <v>2296</v>
      </c>
      <c r="G444" s="836" t="s">
        <v>2349</v>
      </c>
      <c r="H444" s="836" t="s">
        <v>2352</v>
      </c>
      <c r="I444" s="853">
        <v>9.1999998092651367</v>
      </c>
      <c r="J444" s="853">
        <v>250</v>
      </c>
      <c r="K444" s="854">
        <v>2300</v>
      </c>
    </row>
    <row r="445" spans="1:11" ht="14.45" customHeight="1" x14ac:dyDescent="0.2">
      <c r="A445" s="832" t="s">
        <v>573</v>
      </c>
      <c r="B445" s="833" t="s">
        <v>574</v>
      </c>
      <c r="C445" s="836" t="s">
        <v>598</v>
      </c>
      <c r="D445" s="852" t="s">
        <v>599</v>
      </c>
      <c r="E445" s="836" t="s">
        <v>2295</v>
      </c>
      <c r="F445" s="852" t="s">
        <v>2296</v>
      </c>
      <c r="G445" s="836" t="s">
        <v>2355</v>
      </c>
      <c r="H445" s="836" t="s">
        <v>2356</v>
      </c>
      <c r="I445" s="853">
        <v>172.5</v>
      </c>
      <c r="J445" s="853">
        <v>4</v>
      </c>
      <c r="K445" s="854">
        <v>690</v>
      </c>
    </row>
    <row r="446" spans="1:11" ht="14.45" customHeight="1" x14ac:dyDescent="0.2">
      <c r="A446" s="832" t="s">
        <v>573</v>
      </c>
      <c r="B446" s="833" t="s">
        <v>574</v>
      </c>
      <c r="C446" s="836" t="s">
        <v>598</v>
      </c>
      <c r="D446" s="852" t="s">
        <v>599</v>
      </c>
      <c r="E446" s="836" t="s">
        <v>2295</v>
      </c>
      <c r="F446" s="852" t="s">
        <v>2296</v>
      </c>
      <c r="G446" s="836" t="s">
        <v>2355</v>
      </c>
      <c r="H446" s="836" t="s">
        <v>2724</v>
      </c>
      <c r="I446" s="853">
        <v>172.5</v>
      </c>
      <c r="J446" s="853">
        <v>1</v>
      </c>
      <c r="K446" s="854">
        <v>172.5</v>
      </c>
    </row>
    <row r="447" spans="1:11" ht="14.45" customHeight="1" x14ac:dyDescent="0.2">
      <c r="A447" s="832" t="s">
        <v>573</v>
      </c>
      <c r="B447" s="833" t="s">
        <v>574</v>
      </c>
      <c r="C447" s="836" t="s">
        <v>598</v>
      </c>
      <c r="D447" s="852" t="s">
        <v>599</v>
      </c>
      <c r="E447" s="836" t="s">
        <v>2295</v>
      </c>
      <c r="F447" s="852" t="s">
        <v>2296</v>
      </c>
      <c r="G447" s="836" t="s">
        <v>2725</v>
      </c>
      <c r="H447" s="836" t="s">
        <v>2726</v>
      </c>
      <c r="I447" s="853">
        <v>149.31500244140625</v>
      </c>
      <c r="J447" s="853">
        <v>60</v>
      </c>
      <c r="K447" s="854">
        <v>8952.530029296875</v>
      </c>
    </row>
    <row r="448" spans="1:11" ht="14.45" customHeight="1" x14ac:dyDescent="0.2">
      <c r="A448" s="832" t="s">
        <v>573</v>
      </c>
      <c r="B448" s="833" t="s">
        <v>574</v>
      </c>
      <c r="C448" s="836" t="s">
        <v>598</v>
      </c>
      <c r="D448" s="852" t="s">
        <v>599</v>
      </c>
      <c r="E448" s="836" t="s">
        <v>2295</v>
      </c>
      <c r="F448" s="852" t="s">
        <v>2296</v>
      </c>
      <c r="G448" s="836" t="s">
        <v>2503</v>
      </c>
      <c r="H448" s="836" t="s">
        <v>2504</v>
      </c>
      <c r="I448" s="853">
        <v>300.07998657226563</v>
      </c>
      <c r="J448" s="853">
        <v>60</v>
      </c>
      <c r="K448" s="854">
        <v>18004.80029296875</v>
      </c>
    </row>
    <row r="449" spans="1:11" ht="14.45" customHeight="1" x14ac:dyDescent="0.2">
      <c r="A449" s="832" t="s">
        <v>573</v>
      </c>
      <c r="B449" s="833" t="s">
        <v>574</v>
      </c>
      <c r="C449" s="836" t="s">
        <v>598</v>
      </c>
      <c r="D449" s="852" t="s">
        <v>599</v>
      </c>
      <c r="E449" s="836" t="s">
        <v>2295</v>
      </c>
      <c r="F449" s="852" t="s">
        <v>2296</v>
      </c>
      <c r="G449" s="836" t="s">
        <v>2725</v>
      </c>
      <c r="H449" s="836" t="s">
        <v>2727</v>
      </c>
      <c r="I449" s="853">
        <v>149</v>
      </c>
      <c r="J449" s="853">
        <v>240</v>
      </c>
      <c r="K449" s="854">
        <v>35759.83984375</v>
      </c>
    </row>
    <row r="450" spans="1:11" ht="14.45" customHeight="1" x14ac:dyDescent="0.2">
      <c r="A450" s="832" t="s">
        <v>573</v>
      </c>
      <c r="B450" s="833" t="s">
        <v>574</v>
      </c>
      <c r="C450" s="836" t="s">
        <v>598</v>
      </c>
      <c r="D450" s="852" t="s">
        <v>599</v>
      </c>
      <c r="E450" s="836" t="s">
        <v>2295</v>
      </c>
      <c r="F450" s="852" t="s">
        <v>2296</v>
      </c>
      <c r="G450" s="836" t="s">
        <v>2728</v>
      </c>
      <c r="H450" s="836" t="s">
        <v>2729</v>
      </c>
      <c r="I450" s="853">
        <v>6.1700000762939453</v>
      </c>
      <c r="J450" s="853">
        <v>120</v>
      </c>
      <c r="K450" s="854">
        <v>740.4000244140625</v>
      </c>
    </row>
    <row r="451" spans="1:11" ht="14.45" customHeight="1" x14ac:dyDescent="0.2">
      <c r="A451" s="832" t="s">
        <v>573</v>
      </c>
      <c r="B451" s="833" t="s">
        <v>574</v>
      </c>
      <c r="C451" s="836" t="s">
        <v>598</v>
      </c>
      <c r="D451" s="852" t="s">
        <v>599</v>
      </c>
      <c r="E451" s="836" t="s">
        <v>2295</v>
      </c>
      <c r="F451" s="852" t="s">
        <v>2296</v>
      </c>
      <c r="G451" s="836" t="s">
        <v>2730</v>
      </c>
      <c r="H451" s="836" t="s">
        <v>2731</v>
      </c>
      <c r="I451" s="853">
        <v>17.059999465942383</v>
      </c>
      <c r="J451" s="853">
        <v>90</v>
      </c>
      <c r="K451" s="854">
        <v>1535.489990234375</v>
      </c>
    </row>
    <row r="452" spans="1:11" ht="14.45" customHeight="1" x14ac:dyDescent="0.2">
      <c r="A452" s="832" t="s">
        <v>573</v>
      </c>
      <c r="B452" s="833" t="s">
        <v>574</v>
      </c>
      <c r="C452" s="836" t="s">
        <v>598</v>
      </c>
      <c r="D452" s="852" t="s">
        <v>599</v>
      </c>
      <c r="E452" s="836" t="s">
        <v>2295</v>
      </c>
      <c r="F452" s="852" t="s">
        <v>2296</v>
      </c>
      <c r="G452" s="836" t="s">
        <v>2732</v>
      </c>
      <c r="H452" s="836" t="s">
        <v>2733</v>
      </c>
      <c r="I452" s="853">
        <v>6.6500000953674316</v>
      </c>
      <c r="J452" s="853">
        <v>50</v>
      </c>
      <c r="K452" s="854">
        <v>332.5</v>
      </c>
    </row>
    <row r="453" spans="1:11" ht="14.45" customHeight="1" x14ac:dyDescent="0.2">
      <c r="A453" s="832" t="s">
        <v>573</v>
      </c>
      <c r="B453" s="833" t="s">
        <v>574</v>
      </c>
      <c r="C453" s="836" t="s">
        <v>598</v>
      </c>
      <c r="D453" s="852" t="s">
        <v>599</v>
      </c>
      <c r="E453" s="836" t="s">
        <v>2295</v>
      </c>
      <c r="F453" s="852" t="s">
        <v>2296</v>
      </c>
      <c r="G453" s="836" t="s">
        <v>2734</v>
      </c>
      <c r="H453" s="836" t="s">
        <v>2735</v>
      </c>
      <c r="I453" s="853">
        <v>6.6549999713897705</v>
      </c>
      <c r="J453" s="853">
        <v>50</v>
      </c>
      <c r="K453" s="854">
        <v>332.51999282836914</v>
      </c>
    </row>
    <row r="454" spans="1:11" ht="14.45" customHeight="1" x14ac:dyDescent="0.2">
      <c r="A454" s="832" t="s">
        <v>573</v>
      </c>
      <c r="B454" s="833" t="s">
        <v>574</v>
      </c>
      <c r="C454" s="836" t="s">
        <v>598</v>
      </c>
      <c r="D454" s="852" t="s">
        <v>599</v>
      </c>
      <c r="E454" s="836" t="s">
        <v>2295</v>
      </c>
      <c r="F454" s="852" t="s">
        <v>2296</v>
      </c>
      <c r="G454" s="836" t="s">
        <v>2736</v>
      </c>
      <c r="H454" s="836" t="s">
        <v>2737</v>
      </c>
      <c r="I454" s="853">
        <v>16.459999084472656</v>
      </c>
      <c r="J454" s="853">
        <v>150</v>
      </c>
      <c r="K454" s="854">
        <v>2469</v>
      </c>
    </row>
    <row r="455" spans="1:11" ht="14.45" customHeight="1" x14ac:dyDescent="0.2">
      <c r="A455" s="832" t="s">
        <v>573</v>
      </c>
      <c r="B455" s="833" t="s">
        <v>574</v>
      </c>
      <c r="C455" s="836" t="s">
        <v>598</v>
      </c>
      <c r="D455" s="852" t="s">
        <v>599</v>
      </c>
      <c r="E455" s="836" t="s">
        <v>2295</v>
      </c>
      <c r="F455" s="852" t="s">
        <v>2296</v>
      </c>
      <c r="G455" s="836" t="s">
        <v>2738</v>
      </c>
      <c r="H455" s="836" t="s">
        <v>2739</v>
      </c>
      <c r="I455" s="853">
        <v>2649.89990234375</v>
      </c>
      <c r="J455" s="853">
        <v>2</v>
      </c>
      <c r="K455" s="854">
        <v>5299.7998046875</v>
      </c>
    </row>
    <row r="456" spans="1:11" ht="14.45" customHeight="1" x14ac:dyDescent="0.2">
      <c r="A456" s="832" t="s">
        <v>573</v>
      </c>
      <c r="B456" s="833" t="s">
        <v>574</v>
      </c>
      <c r="C456" s="836" t="s">
        <v>598</v>
      </c>
      <c r="D456" s="852" t="s">
        <v>599</v>
      </c>
      <c r="E456" s="836" t="s">
        <v>2295</v>
      </c>
      <c r="F456" s="852" t="s">
        <v>2296</v>
      </c>
      <c r="G456" s="836" t="s">
        <v>2738</v>
      </c>
      <c r="H456" s="836" t="s">
        <v>2740</v>
      </c>
      <c r="I456" s="853">
        <v>3872</v>
      </c>
      <c r="J456" s="853">
        <v>2</v>
      </c>
      <c r="K456" s="854">
        <v>7744</v>
      </c>
    </row>
    <row r="457" spans="1:11" ht="14.45" customHeight="1" x14ac:dyDescent="0.2">
      <c r="A457" s="832" t="s">
        <v>573</v>
      </c>
      <c r="B457" s="833" t="s">
        <v>574</v>
      </c>
      <c r="C457" s="836" t="s">
        <v>598</v>
      </c>
      <c r="D457" s="852" t="s">
        <v>599</v>
      </c>
      <c r="E457" s="836" t="s">
        <v>2295</v>
      </c>
      <c r="F457" s="852" t="s">
        <v>2296</v>
      </c>
      <c r="G457" s="836" t="s">
        <v>2741</v>
      </c>
      <c r="H457" s="836" t="s">
        <v>2742</v>
      </c>
      <c r="I457" s="853">
        <v>23.149999618530273</v>
      </c>
      <c r="J457" s="853">
        <v>100</v>
      </c>
      <c r="K457" s="854">
        <v>2315</v>
      </c>
    </row>
    <row r="458" spans="1:11" ht="14.45" customHeight="1" x14ac:dyDescent="0.2">
      <c r="A458" s="832" t="s">
        <v>573</v>
      </c>
      <c r="B458" s="833" t="s">
        <v>574</v>
      </c>
      <c r="C458" s="836" t="s">
        <v>598</v>
      </c>
      <c r="D458" s="852" t="s">
        <v>599</v>
      </c>
      <c r="E458" s="836" t="s">
        <v>2295</v>
      </c>
      <c r="F458" s="852" t="s">
        <v>2296</v>
      </c>
      <c r="G458" s="836" t="s">
        <v>2359</v>
      </c>
      <c r="H458" s="836" t="s">
        <v>2360</v>
      </c>
      <c r="I458" s="853">
        <v>0.82999998331069946</v>
      </c>
      <c r="J458" s="853">
        <v>800</v>
      </c>
      <c r="K458" s="854">
        <v>664</v>
      </c>
    </row>
    <row r="459" spans="1:11" ht="14.45" customHeight="1" x14ac:dyDescent="0.2">
      <c r="A459" s="832" t="s">
        <v>573</v>
      </c>
      <c r="B459" s="833" t="s">
        <v>574</v>
      </c>
      <c r="C459" s="836" t="s">
        <v>598</v>
      </c>
      <c r="D459" s="852" t="s">
        <v>599</v>
      </c>
      <c r="E459" s="836" t="s">
        <v>2295</v>
      </c>
      <c r="F459" s="852" t="s">
        <v>2296</v>
      </c>
      <c r="G459" s="836" t="s">
        <v>2361</v>
      </c>
      <c r="H459" s="836" t="s">
        <v>2362</v>
      </c>
      <c r="I459" s="853">
        <v>1.0900000333786011</v>
      </c>
      <c r="J459" s="853">
        <v>800</v>
      </c>
      <c r="K459" s="854">
        <v>872</v>
      </c>
    </row>
    <row r="460" spans="1:11" ht="14.45" customHeight="1" x14ac:dyDescent="0.2">
      <c r="A460" s="832" t="s">
        <v>573</v>
      </c>
      <c r="B460" s="833" t="s">
        <v>574</v>
      </c>
      <c r="C460" s="836" t="s">
        <v>598</v>
      </c>
      <c r="D460" s="852" t="s">
        <v>599</v>
      </c>
      <c r="E460" s="836" t="s">
        <v>2295</v>
      </c>
      <c r="F460" s="852" t="s">
        <v>2296</v>
      </c>
      <c r="G460" s="836" t="s">
        <v>2363</v>
      </c>
      <c r="H460" s="836" t="s">
        <v>2364</v>
      </c>
      <c r="I460" s="853">
        <v>0.47999998927116394</v>
      </c>
      <c r="J460" s="853">
        <v>500</v>
      </c>
      <c r="K460" s="854">
        <v>240</v>
      </c>
    </row>
    <row r="461" spans="1:11" ht="14.45" customHeight="1" x14ac:dyDescent="0.2">
      <c r="A461" s="832" t="s">
        <v>573</v>
      </c>
      <c r="B461" s="833" t="s">
        <v>574</v>
      </c>
      <c r="C461" s="836" t="s">
        <v>598</v>
      </c>
      <c r="D461" s="852" t="s">
        <v>599</v>
      </c>
      <c r="E461" s="836" t="s">
        <v>2295</v>
      </c>
      <c r="F461" s="852" t="s">
        <v>2296</v>
      </c>
      <c r="G461" s="836" t="s">
        <v>2363</v>
      </c>
      <c r="H461" s="836" t="s">
        <v>2365</v>
      </c>
      <c r="I461" s="853">
        <v>0.4699999988079071</v>
      </c>
      <c r="J461" s="853">
        <v>500</v>
      </c>
      <c r="K461" s="854">
        <v>235</v>
      </c>
    </row>
    <row r="462" spans="1:11" ht="14.45" customHeight="1" x14ac:dyDescent="0.2">
      <c r="A462" s="832" t="s">
        <v>573</v>
      </c>
      <c r="B462" s="833" t="s">
        <v>574</v>
      </c>
      <c r="C462" s="836" t="s">
        <v>598</v>
      </c>
      <c r="D462" s="852" t="s">
        <v>599</v>
      </c>
      <c r="E462" s="836" t="s">
        <v>2295</v>
      </c>
      <c r="F462" s="852" t="s">
        <v>2296</v>
      </c>
      <c r="G462" s="836" t="s">
        <v>2743</v>
      </c>
      <c r="H462" s="836" t="s">
        <v>2744</v>
      </c>
      <c r="I462" s="853">
        <v>7.1599998474121094</v>
      </c>
      <c r="J462" s="853">
        <v>800</v>
      </c>
      <c r="K462" s="854">
        <v>5725.6201171875</v>
      </c>
    </row>
    <row r="463" spans="1:11" ht="14.45" customHeight="1" x14ac:dyDescent="0.2">
      <c r="A463" s="832" t="s">
        <v>573</v>
      </c>
      <c r="B463" s="833" t="s">
        <v>574</v>
      </c>
      <c r="C463" s="836" t="s">
        <v>598</v>
      </c>
      <c r="D463" s="852" t="s">
        <v>599</v>
      </c>
      <c r="E463" s="836" t="s">
        <v>2295</v>
      </c>
      <c r="F463" s="852" t="s">
        <v>2296</v>
      </c>
      <c r="G463" s="836" t="s">
        <v>2507</v>
      </c>
      <c r="H463" s="836" t="s">
        <v>2508</v>
      </c>
      <c r="I463" s="853">
        <v>0.57999998331069946</v>
      </c>
      <c r="J463" s="853">
        <v>500</v>
      </c>
      <c r="K463" s="854">
        <v>290</v>
      </c>
    </row>
    <row r="464" spans="1:11" ht="14.45" customHeight="1" x14ac:dyDescent="0.2">
      <c r="A464" s="832" t="s">
        <v>573</v>
      </c>
      <c r="B464" s="833" t="s">
        <v>574</v>
      </c>
      <c r="C464" s="836" t="s">
        <v>598</v>
      </c>
      <c r="D464" s="852" t="s">
        <v>599</v>
      </c>
      <c r="E464" s="836" t="s">
        <v>2295</v>
      </c>
      <c r="F464" s="852" t="s">
        <v>2296</v>
      </c>
      <c r="G464" s="836" t="s">
        <v>2745</v>
      </c>
      <c r="H464" s="836" t="s">
        <v>2746</v>
      </c>
      <c r="I464" s="853">
        <v>8.4700002670288086</v>
      </c>
      <c r="J464" s="853">
        <v>180</v>
      </c>
      <c r="K464" s="854">
        <v>1524.5999755859375</v>
      </c>
    </row>
    <row r="465" spans="1:11" ht="14.45" customHeight="1" x14ac:dyDescent="0.2">
      <c r="A465" s="832" t="s">
        <v>573</v>
      </c>
      <c r="B465" s="833" t="s">
        <v>574</v>
      </c>
      <c r="C465" s="836" t="s">
        <v>598</v>
      </c>
      <c r="D465" s="852" t="s">
        <v>599</v>
      </c>
      <c r="E465" s="836" t="s">
        <v>2295</v>
      </c>
      <c r="F465" s="852" t="s">
        <v>2296</v>
      </c>
      <c r="G465" s="836" t="s">
        <v>2370</v>
      </c>
      <c r="H465" s="836" t="s">
        <v>2371</v>
      </c>
      <c r="I465" s="853">
        <v>1.5549999475479126</v>
      </c>
      <c r="J465" s="853">
        <v>200</v>
      </c>
      <c r="K465" s="854">
        <v>311</v>
      </c>
    </row>
    <row r="466" spans="1:11" ht="14.45" customHeight="1" x14ac:dyDescent="0.2">
      <c r="A466" s="832" t="s">
        <v>573</v>
      </c>
      <c r="B466" s="833" t="s">
        <v>574</v>
      </c>
      <c r="C466" s="836" t="s">
        <v>598</v>
      </c>
      <c r="D466" s="852" t="s">
        <v>599</v>
      </c>
      <c r="E466" s="836" t="s">
        <v>2295</v>
      </c>
      <c r="F466" s="852" t="s">
        <v>2296</v>
      </c>
      <c r="G466" s="836" t="s">
        <v>2509</v>
      </c>
      <c r="H466" s="836" t="s">
        <v>2510</v>
      </c>
      <c r="I466" s="853">
        <v>1.559999942779541</v>
      </c>
      <c r="J466" s="853">
        <v>100</v>
      </c>
      <c r="K466" s="854">
        <v>156</v>
      </c>
    </row>
    <row r="467" spans="1:11" ht="14.45" customHeight="1" x14ac:dyDescent="0.2">
      <c r="A467" s="832" t="s">
        <v>573</v>
      </c>
      <c r="B467" s="833" t="s">
        <v>574</v>
      </c>
      <c r="C467" s="836" t="s">
        <v>598</v>
      </c>
      <c r="D467" s="852" t="s">
        <v>599</v>
      </c>
      <c r="E467" s="836" t="s">
        <v>2295</v>
      </c>
      <c r="F467" s="852" t="s">
        <v>2296</v>
      </c>
      <c r="G467" s="836" t="s">
        <v>2361</v>
      </c>
      <c r="H467" s="836" t="s">
        <v>2372</v>
      </c>
      <c r="I467" s="853">
        <v>1.0850000381469727</v>
      </c>
      <c r="J467" s="853">
        <v>4000</v>
      </c>
      <c r="K467" s="854">
        <v>4340</v>
      </c>
    </row>
    <row r="468" spans="1:11" ht="14.45" customHeight="1" x14ac:dyDescent="0.2">
      <c r="A468" s="832" t="s">
        <v>573</v>
      </c>
      <c r="B468" s="833" t="s">
        <v>574</v>
      </c>
      <c r="C468" s="836" t="s">
        <v>598</v>
      </c>
      <c r="D468" s="852" t="s">
        <v>599</v>
      </c>
      <c r="E468" s="836" t="s">
        <v>2295</v>
      </c>
      <c r="F468" s="852" t="s">
        <v>2296</v>
      </c>
      <c r="G468" s="836" t="s">
        <v>2363</v>
      </c>
      <c r="H468" s="836" t="s">
        <v>2373</v>
      </c>
      <c r="I468" s="853">
        <v>0.47499999403953552</v>
      </c>
      <c r="J468" s="853">
        <v>2600</v>
      </c>
      <c r="K468" s="854">
        <v>1237</v>
      </c>
    </row>
    <row r="469" spans="1:11" ht="14.45" customHeight="1" x14ac:dyDescent="0.2">
      <c r="A469" s="832" t="s">
        <v>573</v>
      </c>
      <c r="B469" s="833" t="s">
        <v>574</v>
      </c>
      <c r="C469" s="836" t="s">
        <v>598</v>
      </c>
      <c r="D469" s="852" t="s">
        <v>599</v>
      </c>
      <c r="E469" s="836" t="s">
        <v>2295</v>
      </c>
      <c r="F469" s="852" t="s">
        <v>2296</v>
      </c>
      <c r="G469" s="836" t="s">
        <v>2368</v>
      </c>
      <c r="H469" s="836" t="s">
        <v>2374</v>
      </c>
      <c r="I469" s="853">
        <v>1.6749999523162842</v>
      </c>
      <c r="J469" s="853">
        <v>2900</v>
      </c>
      <c r="K469" s="854">
        <v>4858</v>
      </c>
    </row>
    <row r="470" spans="1:11" ht="14.45" customHeight="1" x14ac:dyDescent="0.2">
      <c r="A470" s="832" t="s">
        <v>573</v>
      </c>
      <c r="B470" s="833" t="s">
        <v>574</v>
      </c>
      <c r="C470" s="836" t="s">
        <v>598</v>
      </c>
      <c r="D470" s="852" t="s">
        <v>599</v>
      </c>
      <c r="E470" s="836" t="s">
        <v>2295</v>
      </c>
      <c r="F470" s="852" t="s">
        <v>2296</v>
      </c>
      <c r="G470" s="836" t="s">
        <v>2375</v>
      </c>
      <c r="H470" s="836" t="s">
        <v>2376</v>
      </c>
      <c r="I470" s="853">
        <v>0.67000001668930054</v>
      </c>
      <c r="J470" s="853">
        <v>1900</v>
      </c>
      <c r="K470" s="854">
        <v>1273</v>
      </c>
    </row>
    <row r="471" spans="1:11" ht="14.45" customHeight="1" x14ac:dyDescent="0.2">
      <c r="A471" s="832" t="s">
        <v>573</v>
      </c>
      <c r="B471" s="833" t="s">
        <v>574</v>
      </c>
      <c r="C471" s="836" t="s">
        <v>598</v>
      </c>
      <c r="D471" s="852" t="s">
        <v>599</v>
      </c>
      <c r="E471" s="836" t="s">
        <v>2295</v>
      </c>
      <c r="F471" s="852" t="s">
        <v>2296</v>
      </c>
      <c r="G471" s="836" t="s">
        <v>2747</v>
      </c>
      <c r="H471" s="836" t="s">
        <v>2748</v>
      </c>
      <c r="I471" s="853">
        <v>7.4283332029978437</v>
      </c>
      <c r="J471" s="853">
        <v>2900</v>
      </c>
      <c r="K471" s="854">
        <v>21542</v>
      </c>
    </row>
    <row r="472" spans="1:11" ht="14.45" customHeight="1" x14ac:dyDescent="0.2">
      <c r="A472" s="832" t="s">
        <v>573</v>
      </c>
      <c r="B472" s="833" t="s">
        <v>574</v>
      </c>
      <c r="C472" s="836" t="s">
        <v>598</v>
      </c>
      <c r="D472" s="852" t="s">
        <v>599</v>
      </c>
      <c r="E472" s="836" t="s">
        <v>2295</v>
      </c>
      <c r="F472" s="852" t="s">
        <v>2296</v>
      </c>
      <c r="G472" s="836" t="s">
        <v>2749</v>
      </c>
      <c r="H472" s="836" t="s">
        <v>2750</v>
      </c>
      <c r="I472" s="853">
        <v>37.148334503173828</v>
      </c>
      <c r="J472" s="853">
        <v>1500</v>
      </c>
      <c r="K472" s="854">
        <v>55720</v>
      </c>
    </row>
    <row r="473" spans="1:11" ht="14.45" customHeight="1" x14ac:dyDescent="0.2">
      <c r="A473" s="832" t="s">
        <v>573</v>
      </c>
      <c r="B473" s="833" t="s">
        <v>574</v>
      </c>
      <c r="C473" s="836" t="s">
        <v>598</v>
      </c>
      <c r="D473" s="852" t="s">
        <v>599</v>
      </c>
      <c r="E473" s="836" t="s">
        <v>2295</v>
      </c>
      <c r="F473" s="852" t="s">
        <v>2296</v>
      </c>
      <c r="G473" s="836" t="s">
        <v>2751</v>
      </c>
      <c r="H473" s="836" t="s">
        <v>2752</v>
      </c>
      <c r="I473" s="853">
        <v>8.8324999809265137</v>
      </c>
      <c r="J473" s="853">
        <v>400</v>
      </c>
      <c r="K473" s="854">
        <v>3533</v>
      </c>
    </row>
    <row r="474" spans="1:11" ht="14.45" customHeight="1" x14ac:dyDescent="0.2">
      <c r="A474" s="832" t="s">
        <v>573</v>
      </c>
      <c r="B474" s="833" t="s">
        <v>574</v>
      </c>
      <c r="C474" s="836" t="s">
        <v>598</v>
      </c>
      <c r="D474" s="852" t="s">
        <v>599</v>
      </c>
      <c r="E474" s="836" t="s">
        <v>2295</v>
      </c>
      <c r="F474" s="852" t="s">
        <v>2296</v>
      </c>
      <c r="G474" s="836" t="s">
        <v>2753</v>
      </c>
      <c r="H474" s="836" t="s">
        <v>2754</v>
      </c>
      <c r="I474" s="853">
        <v>9.4399995803833008</v>
      </c>
      <c r="J474" s="853">
        <v>300</v>
      </c>
      <c r="K474" s="854">
        <v>2832</v>
      </c>
    </row>
    <row r="475" spans="1:11" ht="14.45" customHeight="1" x14ac:dyDescent="0.2">
      <c r="A475" s="832" t="s">
        <v>573</v>
      </c>
      <c r="B475" s="833" t="s">
        <v>574</v>
      </c>
      <c r="C475" s="836" t="s">
        <v>598</v>
      </c>
      <c r="D475" s="852" t="s">
        <v>599</v>
      </c>
      <c r="E475" s="836" t="s">
        <v>2295</v>
      </c>
      <c r="F475" s="852" t="s">
        <v>2296</v>
      </c>
      <c r="G475" s="836" t="s">
        <v>2377</v>
      </c>
      <c r="H475" s="836" t="s">
        <v>2378</v>
      </c>
      <c r="I475" s="853">
        <v>17.909999847412109</v>
      </c>
      <c r="J475" s="853">
        <v>1400</v>
      </c>
      <c r="K475" s="854">
        <v>25071.19970703125</v>
      </c>
    </row>
    <row r="476" spans="1:11" ht="14.45" customHeight="1" x14ac:dyDescent="0.2">
      <c r="A476" s="832" t="s">
        <v>573</v>
      </c>
      <c r="B476" s="833" t="s">
        <v>574</v>
      </c>
      <c r="C476" s="836" t="s">
        <v>598</v>
      </c>
      <c r="D476" s="852" t="s">
        <v>599</v>
      </c>
      <c r="E476" s="836" t="s">
        <v>2295</v>
      </c>
      <c r="F476" s="852" t="s">
        <v>2296</v>
      </c>
      <c r="G476" s="836" t="s">
        <v>2370</v>
      </c>
      <c r="H476" s="836" t="s">
        <v>2379</v>
      </c>
      <c r="I476" s="853">
        <v>1.5559999465942382</v>
      </c>
      <c r="J476" s="853">
        <v>1000</v>
      </c>
      <c r="K476" s="854">
        <v>1556</v>
      </c>
    </row>
    <row r="477" spans="1:11" ht="14.45" customHeight="1" x14ac:dyDescent="0.2">
      <c r="A477" s="832" t="s">
        <v>573</v>
      </c>
      <c r="B477" s="833" t="s">
        <v>574</v>
      </c>
      <c r="C477" s="836" t="s">
        <v>598</v>
      </c>
      <c r="D477" s="852" t="s">
        <v>599</v>
      </c>
      <c r="E477" s="836" t="s">
        <v>2295</v>
      </c>
      <c r="F477" s="852" t="s">
        <v>2296</v>
      </c>
      <c r="G477" s="836" t="s">
        <v>2509</v>
      </c>
      <c r="H477" s="836" t="s">
        <v>2511</v>
      </c>
      <c r="I477" s="853">
        <v>1.5579999446868897</v>
      </c>
      <c r="J477" s="853">
        <v>1000</v>
      </c>
      <c r="K477" s="854">
        <v>1557.25</v>
      </c>
    </row>
    <row r="478" spans="1:11" ht="14.45" customHeight="1" x14ac:dyDescent="0.2">
      <c r="A478" s="832" t="s">
        <v>573</v>
      </c>
      <c r="B478" s="833" t="s">
        <v>574</v>
      </c>
      <c r="C478" s="836" t="s">
        <v>598</v>
      </c>
      <c r="D478" s="852" t="s">
        <v>599</v>
      </c>
      <c r="E478" s="836" t="s">
        <v>2295</v>
      </c>
      <c r="F478" s="852" t="s">
        <v>2296</v>
      </c>
      <c r="G478" s="836" t="s">
        <v>2380</v>
      </c>
      <c r="H478" s="836" t="s">
        <v>2381</v>
      </c>
      <c r="I478" s="853">
        <v>2.1800000667572021</v>
      </c>
      <c r="J478" s="853">
        <v>100</v>
      </c>
      <c r="K478" s="854">
        <v>217.74000549316406</v>
      </c>
    </row>
    <row r="479" spans="1:11" ht="14.45" customHeight="1" x14ac:dyDescent="0.2">
      <c r="A479" s="832" t="s">
        <v>573</v>
      </c>
      <c r="B479" s="833" t="s">
        <v>574</v>
      </c>
      <c r="C479" s="836" t="s">
        <v>598</v>
      </c>
      <c r="D479" s="852" t="s">
        <v>599</v>
      </c>
      <c r="E479" s="836" t="s">
        <v>2295</v>
      </c>
      <c r="F479" s="852" t="s">
        <v>2296</v>
      </c>
      <c r="G479" s="836" t="s">
        <v>2755</v>
      </c>
      <c r="H479" s="836" t="s">
        <v>2756</v>
      </c>
      <c r="I479" s="853">
        <v>15.039999961853027</v>
      </c>
      <c r="J479" s="853">
        <v>800</v>
      </c>
      <c r="K479" s="854">
        <v>12032</v>
      </c>
    </row>
    <row r="480" spans="1:11" ht="14.45" customHeight="1" x14ac:dyDescent="0.2">
      <c r="A480" s="832" t="s">
        <v>573</v>
      </c>
      <c r="B480" s="833" t="s">
        <v>574</v>
      </c>
      <c r="C480" s="836" t="s">
        <v>598</v>
      </c>
      <c r="D480" s="852" t="s">
        <v>599</v>
      </c>
      <c r="E480" s="836" t="s">
        <v>2295</v>
      </c>
      <c r="F480" s="852" t="s">
        <v>2296</v>
      </c>
      <c r="G480" s="836" t="s">
        <v>2757</v>
      </c>
      <c r="H480" s="836" t="s">
        <v>2758</v>
      </c>
      <c r="I480" s="853">
        <v>1140.4300537109375</v>
      </c>
      <c r="J480" s="853">
        <v>10</v>
      </c>
      <c r="K480" s="854">
        <v>11404.259765625</v>
      </c>
    </row>
    <row r="481" spans="1:11" ht="14.45" customHeight="1" x14ac:dyDescent="0.2">
      <c r="A481" s="832" t="s">
        <v>573</v>
      </c>
      <c r="B481" s="833" t="s">
        <v>574</v>
      </c>
      <c r="C481" s="836" t="s">
        <v>598</v>
      </c>
      <c r="D481" s="852" t="s">
        <v>599</v>
      </c>
      <c r="E481" s="836" t="s">
        <v>2295</v>
      </c>
      <c r="F481" s="852" t="s">
        <v>2296</v>
      </c>
      <c r="G481" s="836" t="s">
        <v>2759</v>
      </c>
      <c r="H481" s="836" t="s">
        <v>2760</v>
      </c>
      <c r="I481" s="853">
        <v>1652.8599853515625</v>
      </c>
      <c r="J481" s="853">
        <v>2</v>
      </c>
      <c r="K481" s="854">
        <v>3305.719970703125</v>
      </c>
    </row>
    <row r="482" spans="1:11" ht="14.45" customHeight="1" x14ac:dyDescent="0.2">
      <c r="A482" s="832" t="s">
        <v>573</v>
      </c>
      <c r="B482" s="833" t="s">
        <v>574</v>
      </c>
      <c r="C482" s="836" t="s">
        <v>598</v>
      </c>
      <c r="D482" s="852" t="s">
        <v>599</v>
      </c>
      <c r="E482" s="836" t="s">
        <v>2295</v>
      </c>
      <c r="F482" s="852" t="s">
        <v>2296</v>
      </c>
      <c r="G482" s="836" t="s">
        <v>2761</v>
      </c>
      <c r="H482" s="836" t="s">
        <v>2762</v>
      </c>
      <c r="I482" s="853">
        <v>299</v>
      </c>
      <c r="J482" s="853">
        <v>15</v>
      </c>
      <c r="K482" s="854">
        <v>4485.0498046875</v>
      </c>
    </row>
    <row r="483" spans="1:11" ht="14.45" customHeight="1" x14ac:dyDescent="0.2">
      <c r="A483" s="832" t="s">
        <v>573</v>
      </c>
      <c r="B483" s="833" t="s">
        <v>574</v>
      </c>
      <c r="C483" s="836" t="s">
        <v>598</v>
      </c>
      <c r="D483" s="852" t="s">
        <v>599</v>
      </c>
      <c r="E483" s="836" t="s">
        <v>2295</v>
      </c>
      <c r="F483" s="852" t="s">
        <v>2296</v>
      </c>
      <c r="G483" s="836" t="s">
        <v>2763</v>
      </c>
      <c r="H483" s="836" t="s">
        <v>2764</v>
      </c>
      <c r="I483" s="853">
        <v>299</v>
      </c>
      <c r="J483" s="853">
        <v>15</v>
      </c>
      <c r="K483" s="854">
        <v>4485.0498046875</v>
      </c>
    </row>
    <row r="484" spans="1:11" ht="14.45" customHeight="1" x14ac:dyDescent="0.2">
      <c r="A484" s="832" t="s">
        <v>573</v>
      </c>
      <c r="B484" s="833" t="s">
        <v>574</v>
      </c>
      <c r="C484" s="836" t="s">
        <v>598</v>
      </c>
      <c r="D484" s="852" t="s">
        <v>599</v>
      </c>
      <c r="E484" s="836" t="s">
        <v>2295</v>
      </c>
      <c r="F484" s="852" t="s">
        <v>2296</v>
      </c>
      <c r="G484" s="836" t="s">
        <v>2765</v>
      </c>
      <c r="H484" s="836" t="s">
        <v>2766</v>
      </c>
      <c r="I484" s="853">
        <v>414</v>
      </c>
      <c r="J484" s="853">
        <v>20</v>
      </c>
      <c r="K484" s="854">
        <v>8280</v>
      </c>
    </row>
    <row r="485" spans="1:11" ht="14.45" customHeight="1" x14ac:dyDescent="0.2">
      <c r="A485" s="832" t="s">
        <v>573</v>
      </c>
      <c r="B485" s="833" t="s">
        <v>574</v>
      </c>
      <c r="C485" s="836" t="s">
        <v>598</v>
      </c>
      <c r="D485" s="852" t="s">
        <v>599</v>
      </c>
      <c r="E485" s="836" t="s">
        <v>2295</v>
      </c>
      <c r="F485" s="852" t="s">
        <v>2296</v>
      </c>
      <c r="G485" s="836" t="s">
        <v>2767</v>
      </c>
      <c r="H485" s="836" t="s">
        <v>2768</v>
      </c>
      <c r="I485" s="853">
        <v>414</v>
      </c>
      <c r="J485" s="853">
        <v>40</v>
      </c>
      <c r="K485" s="854">
        <v>16560</v>
      </c>
    </row>
    <row r="486" spans="1:11" ht="14.45" customHeight="1" x14ac:dyDescent="0.2">
      <c r="A486" s="832" t="s">
        <v>573</v>
      </c>
      <c r="B486" s="833" t="s">
        <v>574</v>
      </c>
      <c r="C486" s="836" t="s">
        <v>598</v>
      </c>
      <c r="D486" s="852" t="s">
        <v>599</v>
      </c>
      <c r="E486" s="836" t="s">
        <v>2295</v>
      </c>
      <c r="F486" s="852" t="s">
        <v>2296</v>
      </c>
      <c r="G486" s="836" t="s">
        <v>2757</v>
      </c>
      <c r="H486" s="836" t="s">
        <v>2769</v>
      </c>
      <c r="I486" s="853">
        <v>1140.425048828125</v>
      </c>
      <c r="J486" s="853">
        <v>9</v>
      </c>
      <c r="K486" s="854">
        <v>10263.80029296875</v>
      </c>
    </row>
    <row r="487" spans="1:11" ht="14.45" customHeight="1" x14ac:dyDescent="0.2">
      <c r="A487" s="832" t="s">
        <v>573</v>
      </c>
      <c r="B487" s="833" t="s">
        <v>574</v>
      </c>
      <c r="C487" s="836" t="s">
        <v>598</v>
      </c>
      <c r="D487" s="852" t="s">
        <v>599</v>
      </c>
      <c r="E487" s="836" t="s">
        <v>2295</v>
      </c>
      <c r="F487" s="852" t="s">
        <v>2296</v>
      </c>
      <c r="G487" s="836" t="s">
        <v>2761</v>
      </c>
      <c r="H487" s="836" t="s">
        <v>2770</v>
      </c>
      <c r="I487" s="853">
        <v>299</v>
      </c>
      <c r="J487" s="853">
        <v>75</v>
      </c>
      <c r="K487" s="854">
        <v>22425.2294921875</v>
      </c>
    </row>
    <row r="488" spans="1:11" ht="14.45" customHeight="1" x14ac:dyDescent="0.2">
      <c r="A488" s="832" t="s">
        <v>573</v>
      </c>
      <c r="B488" s="833" t="s">
        <v>574</v>
      </c>
      <c r="C488" s="836" t="s">
        <v>598</v>
      </c>
      <c r="D488" s="852" t="s">
        <v>599</v>
      </c>
      <c r="E488" s="836" t="s">
        <v>2295</v>
      </c>
      <c r="F488" s="852" t="s">
        <v>2296</v>
      </c>
      <c r="G488" s="836" t="s">
        <v>2763</v>
      </c>
      <c r="H488" s="836" t="s">
        <v>2771</v>
      </c>
      <c r="I488" s="853">
        <v>299</v>
      </c>
      <c r="J488" s="853">
        <v>60</v>
      </c>
      <c r="K488" s="854">
        <v>17940.1796875</v>
      </c>
    </row>
    <row r="489" spans="1:11" ht="14.45" customHeight="1" x14ac:dyDescent="0.2">
      <c r="A489" s="832" t="s">
        <v>573</v>
      </c>
      <c r="B489" s="833" t="s">
        <v>574</v>
      </c>
      <c r="C489" s="836" t="s">
        <v>598</v>
      </c>
      <c r="D489" s="852" t="s">
        <v>599</v>
      </c>
      <c r="E489" s="836" t="s">
        <v>2295</v>
      </c>
      <c r="F489" s="852" t="s">
        <v>2296</v>
      </c>
      <c r="G489" s="836" t="s">
        <v>2767</v>
      </c>
      <c r="H489" s="836" t="s">
        <v>2772</v>
      </c>
      <c r="I489" s="853">
        <v>414</v>
      </c>
      <c r="J489" s="853">
        <v>80</v>
      </c>
      <c r="K489" s="854">
        <v>33120</v>
      </c>
    </row>
    <row r="490" spans="1:11" ht="14.45" customHeight="1" x14ac:dyDescent="0.2">
      <c r="A490" s="832" t="s">
        <v>573</v>
      </c>
      <c r="B490" s="833" t="s">
        <v>574</v>
      </c>
      <c r="C490" s="836" t="s">
        <v>598</v>
      </c>
      <c r="D490" s="852" t="s">
        <v>599</v>
      </c>
      <c r="E490" s="836" t="s">
        <v>2295</v>
      </c>
      <c r="F490" s="852" t="s">
        <v>2296</v>
      </c>
      <c r="G490" s="836" t="s">
        <v>2382</v>
      </c>
      <c r="H490" s="836" t="s">
        <v>2383</v>
      </c>
      <c r="I490" s="853">
        <v>35.090000152587891</v>
      </c>
      <c r="J490" s="853">
        <v>15</v>
      </c>
      <c r="K490" s="854">
        <v>526.34999084472656</v>
      </c>
    </row>
    <row r="491" spans="1:11" ht="14.45" customHeight="1" x14ac:dyDescent="0.2">
      <c r="A491" s="832" t="s">
        <v>573</v>
      </c>
      <c r="B491" s="833" t="s">
        <v>574</v>
      </c>
      <c r="C491" s="836" t="s">
        <v>598</v>
      </c>
      <c r="D491" s="852" t="s">
        <v>599</v>
      </c>
      <c r="E491" s="836" t="s">
        <v>2295</v>
      </c>
      <c r="F491" s="852" t="s">
        <v>2296</v>
      </c>
      <c r="G491" s="836" t="s">
        <v>2773</v>
      </c>
      <c r="H491" s="836" t="s">
        <v>2774</v>
      </c>
      <c r="I491" s="853">
        <v>42.349998474121094</v>
      </c>
      <c r="J491" s="853">
        <v>10</v>
      </c>
      <c r="K491" s="854">
        <v>423.5</v>
      </c>
    </row>
    <row r="492" spans="1:11" ht="14.45" customHeight="1" x14ac:dyDescent="0.2">
      <c r="A492" s="832" t="s">
        <v>573</v>
      </c>
      <c r="B492" s="833" t="s">
        <v>574</v>
      </c>
      <c r="C492" s="836" t="s">
        <v>598</v>
      </c>
      <c r="D492" s="852" t="s">
        <v>599</v>
      </c>
      <c r="E492" s="836" t="s">
        <v>2295</v>
      </c>
      <c r="F492" s="852" t="s">
        <v>2296</v>
      </c>
      <c r="G492" s="836" t="s">
        <v>2775</v>
      </c>
      <c r="H492" s="836" t="s">
        <v>2776</v>
      </c>
      <c r="I492" s="853">
        <v>8.7600002288818359</v>
      </c>
      <c r="J492" s="853">
        <v>500</v>
      </c>
      <c r="K492" s="854">
        <v>4380.10009765625</v>
      </c>
    </row>
    <row r="493" spans="1:11" ht="14.45" customHeight="1" x14ac:dyDescent="0.2">
      <c r="A493" s="832" t="s">
        <v>573</v>
      </c>
      <c r="B493" s="833" t="s">
        <v>574</v>
      </c>
      <c r="C493" s="836" t="s">
        <v>598</v>
      </c>
      <c r="D493" s="852" t="s">
        <v>599</v>
      </c>
      <c r="E493" s="836" t="s">
        <v>2295</v>
      </c>
      <c r="F493" s="852" t="s">
        <v>2296</v>
      </c>
      <c r="G493" s="836" t="s">
        <v>2775</v>
      </c>
      <c r="H493" s="836" t="s">
        <v>2777</v>
      </c>
      <c r="I493" s="853">
        <v>8.7600002288818359</v>
      </c>
      <c r="J493" s="853">
        <v>1250</v>
      </c>
      <c r="K493" s="854">
        <v>10950.499877929688</v>
      </c>
    </row>
    <row r="494" spans="1:11" ht="14.45" customHeight="1" x14ac:dyDescent="0.2">
      <c r="A494" s="832" t="s">
        <v>573</v>
      </c>
      <c r="B494" s="833" t="s">
        <v>574</v>
      </c>
      <c r="C494" s="836" t="s">
        <v>598</v>
      </c>
      <c r="D494" s="852" t="s">
        <v>599</v>
      </c>
      <c r="E494" s="836" t="s">
        <v>2295</v>
      </c>
      <c r="F494" s="852" t="s">
        <v>2296</v>
      </c>
      <c r="G494" s="836" t="s">
        <v>2778</v>
      </c>
      <c r="H494" s="836" t="s">
        <v>2779</v>
      </c>
      <c r="I494" s="853">
        <v>217.82000732421875</v>
      </c>
      <c r="J494" s="853">
        <v>10</v>
      </c>
      <c r="K494" s="854">
        <v>2178.239990234375</v>
      </c>
    </row>
    <row r="495" spans="1:11" ht="14.45" customHeight="1" x14ac:dyDescent="0.2">
      <c r="A495" s="832" t="s">
        <v>573</v>
      </c>
      <c r="B495" s="833" t="s">
        <v>574</v>
      </c>
      <c r="C495" s="836" t="s">
        <v>598</v>
      </c>
      <c r="D495" s="852" t="s">
        <v>599</v>
      </c>
      <c r="E495" s="836" t="s">
        <v>2295</v>
      </c>
      <c r="F495" s="852" t="s">
        <v>2296</v>
      </c>
      <c r="G495" s="836" t="s">
        <v>2780</v>
      </c>
      <c r="H495" s="836" t="s">
        <v>2781</v>
      </c>
      <c r="I495" s="853">
        <v>217.82000732421875</v>
      </c>
      <c r="J495" s="853">
        <v>10</v>
      </c>
      <c r="K495" s="854">
        <v>2178.239990234375</v>
      </c>
    </row>
    <row r="496" spans="1:11" ht="14.45" customHeight="1" x14ac:dyDescent="0.2">
      <c r="A496" s="832" t="s">
        <v>573</v>
      </c>
      <c r="B496" s="833" t="s">
        <v>574</v>
      </c>
      <c r="C496" s="836" t="s">
        <v>598</v>
      </c>
      <c r="D496" s="852" t="s">
        <v>599</v>
      </c>
      <c r="E496" s="836" t="s">
        <v>2295</v>
      </c>
      <c r="F496" s="852" t="s">
        <v>2296</v>
      </c>
      <c r="G496" s="836" t="s">
        <v>2384</v>
      </c>
      <c r="H496" s="836" t="s">
        <v>2782</v>
      </c>
      <c r="I496" s="853">
        <v>1.2100000381469727</v>
      </c>
      <c r="J496" s="853">
        <v>750</v>
      </c>
      <c r="K496" s="854">
        <v>907.5</v>
      </c>
    </row>
    <row r="497" spans="1:11" ht="14.45" customHeight="1" x14ac:dyDescent="0.2">
      <c r="A497" s="832" t="s">
        <v>573</v>
      </c>
      <c r="B497" s="833" t="s">
        <v>574</v>
      </c>
      <c r="C497" s="836" t="s">
        <v>598</v>
      </c>
      <c r="D497" s="852" t="s">
        <v>599</v>
      </c>
      <c r="E497" s="836" t="s">
        <v>2295</v>
      </c>
      <c r="F497" s="852" t="s">
        <v>2296</v>
      </c>
      <c r="G497" s="836" t="s">
        <v>2514</v>
      </c>
      <c r="H497" s="836" t="s">
        <v>2515</v>
      </c>
      <c r="I497" s="853">
        <v>1.0239999771118165</v>
      </c>
      <c r="J497" s="853">
        <v>1875</v>
      </c>
      <c r="K497" s="854">
        <v>1920</v>
      </c>
    </row>
    <row r="498" spans="1:11" ht="14.45" customHeight="1" x14ac:dyDescent="0.2">
      <c r="A498" s="832" t="s">
        <v>573</v>
      </c>
      <c r="B498" s="833" t="s">
        <v>574</v>
      </c>
      <c r="C498" s="836" t="s">
        <v>598</v>
      </c>
      <c r="D498" s="852" t="s">
        <v>599</v>
      </c>
      <c r="E498" s="836" t="s">
        <v>2295</v>
      </c>
      <c r="F498" s="852" t="s">
        <v>2296</v>
      </c>
      <c r="G498" s="836" t="s">
        <v>2386</v>
      </c>
      <c r="H498" s="836" t="s">
        <v>2387</v>
      </c>
      <c r="I498" s="853">
        <v>0.47499999403953552</v>
      </c>
      <c r="J498" s="853">
        <v>2000</v>
      </c>
      <c r="K498" s="854">
        <v>950</v>
      </c>
    </row>
    <row r="499" spans="1:11" ht="14.45" customHeight="1" x14ac:dyDescent="0.2">
      <c r="A499" s="832" t="s">
        <v>573</v>
      </c>
      <c r="B499" s="833" t="s">
        <v>574</v>
      </c>
      <c r="C499" s="836" t="s">
        <v>598</v>
      </c>
      <c r="D499" s="852" t="s">
        <v>599</v>
      </c>
      <c r="E499" s="836" t="s">
        <v>2295</v>
      </c>
      <c r="F499" s="852" t="s">
        <v>2296</v>
      </c>
      <c r="G499" s="836" t="s">
        <v>2386</v>
      </c>
      <c r="H499" s="836" t="s">
        <v>2388</v>
      </c>
      <c r="I499" s="853">
        <v>0.476666659116745</v>
      </c>
      <c r="J499" s="853">
        <v>3000</v>
      </c>
      <c r="K499" s="854">
        <v>1430</v>
      </c>
    </row>
    <row r="500" spans="1:11" ht="14.45" customHeight="1" x14ac:dyDescent="0.2">
      <c r="A500" s="832" t="s">
        <v>573</v>
      </c>
      <c r="B500" s="833" t="s">
        <v>574</v>
      </c>
      <c r="C500" s="836" t="s">
        <v>598</v>
      </c>
      <c r="D500" s="852" t="s">
        <v>599</v>
      </c>
      <c r="E500" s="836" t="s">
        <v>2295</v>
      </c>
      <c r="F500" s="852" t="s">
        <v>2296</v>
      </c>
      <c r="G500" s="836" t="s">
        <v>2783</v>
      </c>
      <c r="H500" s="836" t="s">
        <v>2784</v>
      </c>
      <c r="I500" s="853">
        <v>72.150001525878906</v>
      </c>
      <c r="J500" s="853">
        <v>25</v>
      </c>
      <c r="K500" s="854">
        <v>1803.800048828125</v>
      </c>
    </row>
    <row r="501" spans="1:11" ht="14.45" customHeight="1" x14ac:dyDescent="0.2">
      <c r="A501" s="832" t="s">
        <v>573</v>
      </c>
      <c r="B501" s="833" t="s">
        <v>574</v>
      </c>
      <c r="C501" s="836" t="s">
        <v>598</v>
      </c>
      <c r="D501" s="852" t="s">
        <v>599</v>
      </c>
      <c r="E501" s="836" t="s">
        <v>2295</v>
      </c>
      <c r="F501" s="852" t="s">
        <v>2296</v>
      </c>
      <c r="G501" s="836" t="s">
        <v>2389</v>
      </c>
      <c r="H501" s="836" t="s">
        <v>2390</v>
      </c>
      <c r="I501" s="853">
        <v>1.9800000190734863</v>
      </c>
      <c r="J501" s="853">
        <v>500</v>
      </c>
      <c r="K501" s="854">
        <v>990</v>
      </c>
    </row>
    <row r="502" spans="1:11" ht="14.45" customHeight="1" x14ac:dyDescent="0.2">
      <c r="A502" s="832" t="s">
        <v>573</v>
      </c>
      <c r="B502" s="833" t="s">
        <v>574</v>
      </c>
      <c r="C502" s="836" t="s">
        <v>598</v>
      </c>
      <c r="D502" s="852" t="s">
        <v>599</v>
      </c>
      <c r="E502" s="836" t="s">
        <v>2295</v>
      </c>
      <c r="F502" s="852" t="s">
        <v>2296</v>
      </c>
      <c r="G502" s="836" t="s">
        <v>2389</v>
      </c>
      <c r="H502" s="836" t="s">
        <v>2391</v>
      </c>
      <c r="I502" s="853">
        <v>1.9900000095367432</v>
      </c>
      <c r="J502" s="853">
        <v>100</v>
      </c>
      <c r="K502" s="854">
        <v>199</v>
      </c>
    </row>
    <row r="503" spans="1:11" ht="14.45" customHeight="1" x14ac:dyDescent="0.2">
      <c r="A503" s="832" t="s">
        <v>573</v>
      </c>
      <c r="B503" s="833" t="s">
        <v>574</v>
      </c>
      <c r="C503" s="836" t="s">
        <v>598</v>
      </c>
      <c r="D503" s="852" t="s">
        <v>599</v>
      </c>
      <c r="E503" s="836" t="s">
        <v>2295</v>
      </c>
      <c r="F503" s="852" t="s">
        <v>2296</v>
      </c>
      <c r="G503" s="836" t="s">
        <v>2392</v>
      </c>
      <c r="H503" s="836" t="s">
        <v>2393</v>
      </c>
      <c r="I503" s="853">
        <v>2.0499999523162842</v>
      </c>
      <c r="J503" s="853">
        <v>400</v>
      </c>
      <c r="K503" s="854">
        <v>820</v>
      </c>
    </row>
    <row r="504" spans="1:11" ht="14.45" customHeight="1" x14ac:dyDescent="0.2">
      <c r="A504" s="832" t="s">
        <v>573</v>
      </c>
      <c r="B504" s="833" t="s">
        <v>574</v>
      </c>
      <c r="C504" s="836" t="s">
        <v>598</v>
      </c>
      <c r="D504" s="852" t="s">
        <v>599</v>
      </c>
      <c r="E504" s="836" t="s">
        <v>2295</v>
      </c>
      <c r="F504" s="852" t="s">
        <v>2296</v>
      </c>
      <c r="G504" s="836" t="s">
        <v>2516</v>
      </c>
      <c r="H504" s="836" t="s">
        <v>2517</v>
      </c>
      <c r="I504" s="853">
        <v>3.0799999237060547</v>
      </c>
      <c r="J504" s="853">
        <v>100</v>
      </c>
      <c r="K504" s="854">
        <v>308</v>
      </c>
    </row>
    <row r="505" spans="1:11" ht="14.45" customHeight="1" x14ac:dyDescent="0.2">
      <c r="A505" s="832" t="s">
        <v>573</v>
      </c>
      <c r="B505" s="833" t="s">
        <v>574</v>
      </c>
      <c r="C505" s="836" t="s">
        <v>598</v>
      </c>
      <c r="D505" s="852" t="s">
        <v>599</v>
      </c>
      <c r="E505" s="836" t="s">
        <v>2295</v>
      </c>
      <c r="F505" s="852" t="s">
        <v>2296</v>
      </c>
      <c r="G505" s="836" t="s">
        <v>2516</v>
      </c>
      <c r="H505" s="836" t="s">
        <v>2518</v>
      </c>
      <c r="I505" s="853">
        <v>3.0766665935516357</v>
      </c>
      <c r="J505" s="853">
        <v>1000</v>
      </c>
      <c r="K505" s="854">
        <v>3078</v>
      </c>
    </row>
    <row r="506" spans="1:11" ht="14.45" customHeight="1" x14ac:dyDescent="0.2">
      <c r="A506" s="832" t="s">
        <v>573</v>
      </c>
      <c r="B506" s="833" t="s">
        <v>574</v>
      </c>
      <c r="C506" s="836" t="s">
        <v>598</v>
      </c>
      <c r="D506" s="852" t="s">
        <v>599</v>
      </c>
      <c r="E506" s="836" t="s">
        <v>2295</v>
      </c>
      <c r="F506" s="852" t="s">
        <v>2296</v>
      </c>
      <c r="G506" s="836" t="s">
        <v>2396</v>
      </c>
      <c r="H506" s="836" t="s">
        <v>2399</v>
      </c>
      <c r="I506" s="853">
        <v>1.9299999475479126</v>
      </c>
      <c r="J506" s="853">
        <v>400</v>
      </c>
      <c r="K506" s="854">
        <v>772</v>
      </c>
    </row>
    <row r="507" spans="1:11" ht="14.45" customHeight="1" x14ac:dyDescent="0.2">
      <c r="A507" s="832" t="s">
        <v>573</v>
      </c>
      <c r="B507" s="833" t="s">
        <v>574</v>
      </c>
      <c r="C507" s="836" t="s">
        <v>598</v>
      </c>
      <c r="D507" s="852" t="s">
        <v>599</v>
      </c>
      <c r="E507" s="836" t="s">
        <v>2295</v>
      </c>
      <c r="F507" s="852" t="s">
        <v>2296</v>
      </c>
      <c r="G507" s="836" t="s">
        <v>2785</v>
      </c>
      <c r="H507" s="836" t="s">
        <v>2786</v>
      </c>
      <c r="I507" s="853">
        <v>3.0899999141693115</v>
      </c>
      <c r="J507" s="853">
        <v>300</v>
      </c>
      <c r="K507" s="854">
        <v>927</v>
      </c>
    </row>
    <row r="508" spans="1:11" ht="14.45" customHeight="1" x14ac:dyDescent="0.2">
      <c r="A508" s="832" t="s">
        <v>573</v>
      </c>
      <c r="B508" s="833" t="s">
        <v>574</v>
      </c>
      <c r="C508" s="836" t="s">
        <v>598</v>
      </c>
      <c r="D508" s="852" t="s">
        <v>599</v>
      </c>
      <c r="E508" s="836" t="s">
        <v>2295</v>
      </c>
      <c r="F508" s="852" t="s">
        <v>2296</v>
      </c>
      <c r="G508" s="836" t="s">
        <v>2402</v>
      </c>
      <c r="H508" s="836" t="s">
        <v>2403</v>
      </c>
      <c r="I508" s="853">
        <v>2.1666667461395264</v>
      </c>
      <c r="J508" s="853">
        <v>800</v>
      </c>
      <c r="K508" s="854">
        <v>1733</v>
      </c>
    </row>
    <row r="509" spans="1:11" ht="14.45" customHeight="1" x14ac:dyDescent="0.2">
      <c r="A509" s="832" t="s">
        <v>573</v>
      </c>
      <c r="B509" s="833" t="s">
        <v>574</v>
      </c>
      <c r="C509" s="836" t="s">
        <v>598</v>
      </c>
      <c r="D509" s="852" t="s">
        <v>599</v>
      </c>
      <c r="E509" s="836" t="s">
        <v>2295</v>
      </c>
      <c r="F509" s="852" t="s">
        <v>2296</v>
      </c>
      <c r="G509" s="836" t="s">
        <v>2402</v>
      </c>
      <c r="H509" s="836" t="s">
        <v>2404</v>
      </c>
      <c r="I509" s="853">
        <v>2.1700000762939453</v>
      </c>
      <c r="J509" s="853">
        <v>100</v>
      </c>
      <c r="K509" s="854">
        <v>217</v>
      </c>
    </row>
    <row r="510" spans="1:11" ht="14.45" customHeight="1" x14ac:dyDescent="0.2">
      <c r="A510" s="832" t="s">
        <v>573</v>
      </c>
      <c r="B510" s="833" t="s">
        <v>574</v>
      </c>
      <c r="C510" s="836" t="s">
        <v>598</v>
      </c>
      <c r="D510" s="852" t="s">
        <v>599</v>
      </c>
      <c r="E510" s="836" t="s">
        <v>2295</v>
      </c>
      <c r="F510" s="852" t="s">
        <v>2296</v>
      </c>
      <c r="G510" s="836" t="s">
        <v>2519</v>
      </c>
      <c r="H510" s="836" t="s">
        <v>2521</v>
      </c>
      <c r="I510" s="853">
        <v>4.7699999809265137</v>
      </c>
      <c r="J510" s="853">
        <v>50</v>
      </c>
      <c r="K510" s="854">
        <v>238.5</v>
      </c>
    </row>
    <row r="511" spans="1:11" ht="14.45" customHeight="1" x14ac:dyDescent="0.2">
      <c r="A511" s="832" t="s">
        <v>573</v>
      </c>
      <c r="B511" s="833" t="s">
        <v>574</v>
      </c>
      <c r="C511" s="836" t="s">
        <v>598</v>
      </c>
      <c r="D511" s="852" t="s">
        <v>599</v>
      </c>
      <c r="E511" s="836" t="s">
        <v>2295</v>
      </c>
      <c r="F511" s="852" t="s">
        <v>2296</v>
      </c>
      <c r="G511" s="836" t="s">
        <v>2405</v>
      </c>
      <c r="H511" s="836" t="s">
        <v>2406</v>
      </c>
      <c r="I511" s="853">
        <v>21.229999542236328</v>
      </c>
      <c r="J511" s="853">
        <v>50</v>
      </c>
      <c r="K511" s="854">
        <v>1061.5</v>
      </c>
    </row>
    <row r="512" spans="1:11" ht="14.45" customHeight="1" x14ac:dyDescent="0.2">
      <c r="A512" s="832" t="s">
        <v>573</v>
      </c>
      <c r="B512" s="833" t="s">
        <v>574</v>
      </c>
      <c r="C512" s="836" t="s">
        <v>598</v>
      </c>
      <c r="D512" s="852" t="s">
        <v>599</v>
      </c>
      <c r="E512" s="836" t="s">
        <v>2295</v>
      </c>
      <c r="F512" s="852" t="s">
        <v>2296</v>
      </c>
      <c r="G512" s="836" t="s">
        <v>2407</v>
      </c>
      <c r="H512" s="836" t="s">
        <v>2408</v>
      </c>
      <c r="I512" s="853">
        <v>2.5199999809265137</v>
      </c>
      <c r="J512" s="853">
        <v>100</v>
      </c>
      <c r="K512" s="854">
        <v>252</v>
      </c>
    </row>
    <row r="513" spans="1:11" ht="14.45" customHeight="1" x14ac:dyDescent="0.2">
      <c r="A513" s="832" t="s">
        <v>573</v>
      </c>
      <c r="B513" s="833" t="s">
        <v>574</v>
      </c>
      <c r="C513" s="836" t="s">
        <v>598</v>
      </c>
      <c r="D513" s="852" t="s">
        <v>599</v>
      </c>
      <c r="E513" s="836" t="s">
        <v>2295</v>
      </c>
      <c r="F513" s="852" t="s">
        <v>2296</v>
      </c>
      <c r="G513" s="836" t="s">
        <v>2405</v>
      </c>
      <c r="H513" s="836" t="s">
        <v>2409</v>
      </c>
      <c r="I513" s="853">
        <v>21.237999725341798</v>
      </c>
      <c r="J513" s="853">
        <v>300</v>
      </c>
      <c r="K513" s="854">
        <v>6371.5</v>
      </c>
    </row>
    <row r="514" spans="1:11" ht="14.45" customHeight="1" x14ac:dyDescent="0.2">
      <c r="A514" s="832" t="s">
        <v>573</v>
      </c>
      <c r="B514" s="833" t="s">
        <v>574</v>
      </c>
      <c r="C514" s="836" t="s">
        <v>598</v>
      </c>
      <c r="D514" s="852" t="s">
        <v>599</v>
      </c>
      <c r="E514" s="836" t="s">
        <v>2295</v>
      </c>
      <c r="F514" s="852" t="s">
        <v>2296</v>
      </c>
      <c r="G514" s="836" t="s">
        <v>2407</v>
      </c>
      <c r="H514" s="836" t="s">
        <v>2410</v>
      </c>
      <c r="I514" s="853">
        <v>2.5179999828338624</v>
      </c>
      <c r="J514" s="853">
        <v>300</v>
      </c>
      <c r="K514" s="854">
        <v>755.5</v>
      </c>
    </row>
    <row r="515" spans="1:11" ht="14.45" customHeight="1" x14ac:dyDescent="0.2">
      <c r="A515" s="832" t="s">
        <v>573</v>
      </c>
      <c r="B515" s="833" t="s">
        <v>574</v>
      </c>
      <c r="C515" s="836" t="s">
        <v>598</v>
      </c>
      <c r="D515" s="852" t="s">
        <v>599</v>
      </c>
      <c r="E515" s="836" t="s">
        <v>2295</v>
      </c>
      <c r="F515" s="852" t="s">
        <v>2296</v>
      </c>
      <c r="G515" s="836" t="s">
        <v>2411</v>
      </c>
      <c r="H515" s="836" t="s">
        <v>2412</v>
      </c>
      <c r="I515" s="853">
        <v>21.234999656677246</v>
      </c>
      <c r="J515" s="853">
        <v>110</v>
      </c>
      <c r="K515" s="854">
        <v>2335.9000549316406</v>
      </c>
    </row>
    <row r="516" spans="1:11" ht="14.45" customHeight="1" x14ac:dyDescent="0.2">
      <c r="A516" s="832" t="s">
        <v>573</v>
      </c>
      <c r="B516" s="833" t="s">
        <v>574</v>
      </c>
      <c r="C516" s="836" t="s">
        <v>598</v>
      </c>
      <c r="D516" s="852" t="s">
        <v>599</v>
      </c>
      <c r="E516" s="836" t="s">
        <v>2413</v>
      </c>
      <c r="F516" s="852" t="s">
        <v>2414</v>
      </c>
      <c r="G516" s="836" t="s">
        <v>2415</v>
      </c>
      <c r="H516" s="836" t="s">
        <v>2417</v>
      </c>
      <c r="I516" s="853">
        <v>10.163333257039389</v>
      </c>
      <c r="J516" s="853">
        <v>3200</v>
      </c>
      <c r="K516" s="854">
        <v>32523</v>
      </c>
    </row>
    <row r="517" spans="1:11" ht="14.45" customHeight="1" x14ac:dyDescent="0.2">
      <c r="A517" s="832" t="s">
        <v>573</v>
      </c>
      <c r="B517" s="833" t="s">
        <v>574</v>
      </c>
      <c r="C517" s="836" t="s">
        <v>598</v>
      </c>
      <c r="D517" s="852" t="s">
        <v>599</v>
      </c>
      <c r="E517" s="836" t="s">
        <v>2413</v>
      </c>
      <c r="F517" s="852" t="s">
        <v>2414</v>
      </c>
      <c r="G517" s="836" t="s">
        <v>2787</v>
      </c>
      <c r="H517" s="836" t="s">
        <v>2788</v>
      </c>
      <c r="I517" s="853">
        <v>62.650001525878906</v>
      </c>
      <c r="J517" s="853">
        <v>66</v>
      </c>
      <c r="K517" s="854">
        <v>4135.18017578125</v>
      </c>
    </row>
    <row r="518" spans="1:11" ht="14.45" customHeight="1" x14ac:dyDescent="0.2">
      <c r="A518" s="832" t="s">
        <v>573</v>
      </c>
      <c r="B518" s="833" t="s">
        <v>574</v>
      </c>
      <c r="C518" s="836" t="s">
        <v>598</v>
      </c>
      <c r="D518" s="852" t="s">
        <v>599</v>
      </c>
      <c r="E518" s="836" t="s">
        <v>2413</v>
      </c>
      <c r="F518" s="852" t="s">
        <v>2414</v>
      </c>
      <c r="G518" s="836" t="s">
        <v>2787</v>
      </c>
      <c r="H518" s="836" t="s">
        <v>2789</v>
      </c>
      <c r="I518" s="853">
        <v>62.650001525878906</v>
      </c>
      <c r="J518" s="853">
        <v>726</v>
      </c>
      <c r="K518" s="854">
        <v>45486.17919921875</v>
      </c>
    </row>
    <row r="519" spans="1:11" ht="14.45" customHeight="1" x14ac:dyDescent="0.2">
      <c r="A519" s="832" t="s">
        <v>573</v>
      </c>
      <c r="B519" s="833" t="s">
        <v>574</v>
      </c>
      <c r="C519" s="836" t="s">
        <v>598</v>
      </c>
      <c r="D519" s="852" t="s">
        <v>599</v>
      </c>
      <c r="E519" s="836" t="s">
        <v>2413</v>
      </c>
      <c r="F519" s="852" t="s">
        <v>2414</v>
      </c>
      <c r="G519" s="836" t="s">
        <v>2790</v>
      </c>
      <c r="H519" s="836" t="s">
        <v>2791</v>
      </c>
      <c r="I519" s="853">
        <v>16.819999694824219</v>
      </c>
      <c r="J519" s="853">
        <v>100</v>
      </c>
      <c r="K519" s="854">
        <v>1682</v>
      </c>
    </row>
    <row r="520" spans="1:11" ht="14.45" customHeight="1" x14ac:dyDescent="0.2">
      <c r="A520" s="832" t="s">
        <v>573</v>
      </c>
      <c r="B520" s="833" t="s">
        <v>574</v>
      </c>
      <c r="C520" s="836" t="s">
        <v>598</v>
      </c>
      <c r="D520" s="852" t="s">
        <v>599</v>
      </c>
      <c r="E520" s="836" t="s">
        <v>2413</v>
      </c>
      <c r="F520" s="852" t="s">
        <v>2414</v>
      </c>
      <c r="G520" s="836" t="s">
        <v>2792</v>
      </c>
      <c r="H520" s="836" t="s">
        <v>2793</v>
      </c>
      <c r="I520" s="853">
        <v>65.449996948242188</v>
      </c>
      <c r="J520" s="853">
        <v>50</v>
      </c>
      <c r="K520" s="854">
        <v>3272.449951171875</v>
      </c>
    </row>
    <row r="521" spans="1:11" ht="14.45" customHeight="1" x14ac:dyDescent="0.2">
      <c r="A521" s="832" t="s">
        <v>573</v>
      </c>
      <c r="B521" s="833" t="s">
        <v>574</v>
      </c>
      <c r="C521" s="836" t="s">
        <v>598</v>
      </c>
      <c r="D521" s="852" t="s">
        <v>599</v>
      </c>
      <c r="E521" s="836" t="s">
        <v>2418</v>
      </c>
      <c r="F521" s="852" t="s">
        <v>2419</v>
      </c>
      <c r="G521" s="836" t="s">
        <v>2420</v>
      </c>
      <c r="H521" s="836" t="s">
        <v>2421</v>
      </c>
      <c r="I521" s="853">
        <v>0.30000001192092896</v>
      </c>
      <c r="J521" s="853">
        <v>1000</v>
      </c>
      <c r="K521" s="854">
        <v>300</v>
      </c>
    </row>
    <row r="522" spans="1:11" ht="14.45" customHeight="1" x14ac:dyDescent="0.2">
      <c r="A522" s="832" t="s">
        <v>573</v>
      </c>
      <c r="B522" s="833" t="s">
        <v>574</v>
      </c>
      <c r="C522" s="836" t="s">
        <v>598</v>
      </c>
      <c r="D522" s="852" t="s">
        <v>599</v>
      </c>
      <c r="E522" s="836" t="s">
        <v>2418</v>
      </c>
      <c r="F522" s="852" t="s">
        <v>2419</v>
      </c>
      <c r="G522" s="836" t="s">
        <v>2426</v>
      </c>
      <c r="H522" s="836" t="s">
        <v>2427</v>
      </c>
      <c r="I522" s="853">
        <v>0.54000002145767212</v>
      </c>
      <c r="J522" s="853">
        <v>2000</v>
      </c>
      <c r="K522" s="854">
        <v>1080</v>
      </c>
    </row>
    <row r="523" spans="1:11" ht="14.45" customHeight="1" x14ac:dyDescent="0.2">
      <c r="A523" s="832" t="s">
        <v>573</v>
      </c>
      <c r="B523" s="833" t="s">
        <v>574</v>
      </c>
      <c r="C523" s="836" t="s">
        <v>598</v>
      </c>
      <c r="D523" s="852" t="s">
        <v>599</v>
      </c>
      <c r="E523" s="836" t="s">
        <v>2418</v>
      </c>
      <c r="F523" s="852" t="s">
        <v>2419</v>
      </c>
      <c r="G523" s="836" t="s">
        <v>2420</v>
      </c>
      <c r="H523" s="836" t="s">
        <v>2428</v>
      </c>
      <c r="I523" s="853">
        <v>0.30000001192092896</v>
      </c>
      <c r="J523" s="853">
        <v>300</v>
      </c>
      <c r="K523" s="854">
        <v>90</v>
      </c>
    </row>
    <row r="524" spans="1:11" ht="14.45" customHeight="1" x14ac:dyDescent="0.2">
      <c r="A524" s="832" t="s">
        <v>573</v>
      </c>
      <c r="B524" s="833" t="s">
        <v>574</v>
      </c>
      <c r="C524" s="836" t="s">
        <v>598</v>
      </c>
      <c r="D524" s="852" t="s">
        <v>599</v>
      </c>
      <c r="E524" s="836" t="s">
        <v>2418</v>
      </c>
      <c r="F524" s="852" t="s">
        <v>2419</v>
      </c>
      <c r="G524" s="836" t="s">
        <v>2426</v>
      </c>
      <c r="H524" s="836" t="s">
        <v>2431</v>
      </c>
      <c r="I524" s="853">
        <v>0.54600001573562618</v>
      </c>
      <c r="J524" s="853">
        <v>5000</v>
      </c>
      <c r="K524" s="854">
        <v>2730</v>
      </c>
    </row>
    <row r="525" spans="1:11" ht="14.45" customHeight="1" x14ac:dyDescent="0.2">
      <c r="A525" s="832" t="s">
        <v>573</v>
      </c>
      <c r="B525" s="833" t="s">
        <v>574</v>
      </c>
      <c r="C525" s="836" t="s">
        <v>598</v>
      </c>
      <c r="D525" s="852" t="s">
        <v>599</v>
      </c>
      <c r="E525" s="836" t="s">
        <v>2418</v>
      </c>
      <c r="F525" s="852" t="s">
        <v>2419</v>
      </c>
      <c r="G525" s="836" t="s">
        <v>2525</v>
      </c>
      <c r="H525" s="836" t="s">
        <v>2794</v>
      </c>
      <c r="I525" s="853">
        <v>48.819999694824219</v>
      </c>
      <c r="J525" s="853">
        <v>50</v>
      </c>
      <c r="K525" s="854">
        <v>2441</v>
      </c>
    </row>
    <row r="526" spans="1:11" ht="14.45" customHeight="1" x14ac:dyDescent="0.2">
      <c r="A526" s="832" t="s">
        <v>573</v>
      </c>
      <c r="B526" s="833" t="s">
        <v>574</v>
      </c>
      <c r="C526" s="836" t="s">
        <v>598</v>
      </c>
      <c r="D526" s="852" t="s">
        <v>599</v>
      </c>
      <c r="E526" s="836" t="s">
        <v>2418</v>
      </c>
      <c r="F526" s="852" t="s">
        <v>2419</v>
      </c>
      <c r="G526" s="836" t="s">
        <v>2525</v>
      </c>
      <c r="H526" s="836" t="s">
        <v>2526</v>
      </c>
      <c r="I526" s="853">
        <v>48.823333740234375</v>
      </c>
      <c r="J526" s="853">
        <v>75</v>
      </c>
      <c r="K526" s="854">
        <v>3661.8499755859375</v>
      </c>
    </row>
    <row r="527" spans="1:11" ht="14.45" customHeight="1" x14ac:dyDescent="0.2">
      <c r="A527" s="832" t="s">
        <v>573</v>
      </c>
      <c r="B527" s="833" t="s">
        <v>574</v>
      </c>
      <c r="C527" s="836" t="s">
        <v>598</v>
      </c>
      <c r="D527" s="852" t="s">
        <v>599</v>
      </c>
      <c r="E527" s="836" t="s">
        <v>2418</v>
      </c>
      <c r="F527" s="852" t="s">
        <v>2419</v>
      </c>
      <c r="G527" s="836" t="s">
        <v>2432</v>
      </c>
      <c r="H527" s="836" t="s">
        <v>2433</v>
      </c>
      <c r="I527" s="853">
        <v>1.8049999475479126</v>
      </c>
      <c r="J527" s="853">
        <v>600</v>
      </c>
      <c r="K527" s="854">
        <v>1084</v>
      </c>
    </row>
    <row r="528" spans="1:11" ht="14.45" customHeight="1" x14ac:dyDescent="0.2">
      <c r="A528" s="832" t="s">
        <v>573</v>
      </c>
      <c r="B528" s="833" t="s">
        <v>574</v>
      </c>
      <c r="C528" s="836" t="s">
        <v>598</v>
      </c>
      <c r="D528" s="852" t="s">
        <v>599</v>
      </c>
      <c r="E528" s="836" t="s">
        <v>2418</v>
      </c>
      <c r="F528" s="852" t="s">
        <v>2419</v>
      </c>
      <c r="G528" s="836" t="s">
        <v>2432</v>
      </c>
      <c r="H528" s="836" t="s">
        <v>2547</v>
      </c>
      <c r="I528" s="853">
        <v>1.8049999475479126</v>
      </c>
      <c r="J528" s="853">
        <v>1000</v>
      </c>
      <c r="K528" s="854">
        <v>1805</v>
      </c>
    </row>
    <row r="529" spans="1:11" ht="14.45" customHeight="1" x14ac:dyDescent="0.2">
      <c r="A529" s="832" t="s">
        <v>573</v>
      </c>
      <c r="B529" s="833" t="s">
        <v>574</v>
      </c>
      <c r="C529" s="836" t="s">
        <v>598</v>
      </c>
      <c r="D529" s="852" t="s">
        <v>599</v>
      </c>
      <c r="E529" s="836" t="s">
        <v>2418</v>
      </c>
      <c r="F529" s="852" t="s">
        <v>2419</v>
      </c>
      <c r="G529" s="836" t="s">
        <v>2527</v>
      </c>
      <c r="H529" s="836" t="s">
        <v>2795</v>
      </c>
      <c r="I529" s="853">
        <v>1.8049999475479126</v>
      </c>
      <c r="J529" s="853">
        <v>1000</v>
      </c>
      <c r="K529" s="854">
        <v>1805</v>
      </c>
    </row>
    <row r="530" spans="1:11" ht="14.45" customHeight="1" x14ac:dyDescent="0.2">
      <c r="A530" s="832" t="s">
        <v>573</v>
      </c>
      <c r="B530" s="833" t="s">
        <v>574</v>
      </c>
      <c r="C530" s="836" t="s">
        <v>598</v>
      </c>
      <c r="D530" s="852" t="s">
        <v>599</v>
      </c>
      <c r="E530" s="836" t="s">
        <v>2434</v>
      </c>
      <c r="F530" s="852" t="s">
        <v>2435</v>
      </c>
      <c r="G530" s="836" t="s">
        <v>2796</v>
      </c>
      <c r="H530" s="836" t="s">
        <v>2797</v>
      </c>
      <c r="I530" s="853">
        <v>16.940000534057617</v>
      </c>
      <c r="J530" s="853">
        <v>200</v>
      </c>
      <c r="K530" s="854">
        <v>3388</v>
      </c>
    </row>
    <row r="531" spans="1:11" ht="14.45" customHeight="1" x14ac:dyDescent="0.2">
      <c r="A531" s="832" t="s">
        <v>573</v>
      </c>
      <c r="B531" s="833" t="s">
        <v>574</v>
      </c>
      <c r="C531" s="836" t="s">
        <v>598</v>
      </c>
      <c r="D531" s="852" t="s">
        <v>599</v>
      </c>
      <c r="E531" s="836" t="s">
        <v>2434</v>
      </c>
      <c r="F531" s="852" t="s">
        <v>2435</v>
      </c>
      <c r="G531" s="836" t="s">
        <v>2798</v>
      </c>
      <c r="H531" s="836" t="s">
        <v>2799</v>
      </c>
      <c r="I531" s="853">
        <v>16.940000534057617</v>
      </c>
      <c r="J531" s="853">
        <v>200</v>
      </c>
      <c r="K531" s="854">
        <v>3388</v>
      </c>
    </row>
    <row r="532" spans="1:11" ht="14.45" customHeight="1" x14ac:dyDescent="0.2">
      <c r="A532" s="832" t="s">
        <v>573</v>
      </c>
      <c r="B532" s="833" t="s">
        <v>574</v>
      </c>
      <c r="C532" s="836" t="s">
        <v>598</v>
      </c>
      <c r="D532" s="852" t="s">
        <v>599</v>
      </c>
      <c r="E532" s="836" t="s">
        <v>2434</v>
      </c>
      <c r="F532" s="852" t="s">
        <v>2435</v>
      </c>
      <c r="G532" s="836" t="s">
        <v>2796</v>
      </c>
      <c r="H532" s="836" t="s">
        <v>2800</v>
      </c>
      <c r="I532" s="853">
        <v>16.940000534057617</v>
      </c>
      <c r="J532" s="853">
        <v>100</v>
      </c>
      <c r="K532" s="854">
        <v>1694</v>
      </c>
    </row>
    <row r="533" spans="1:11" ht="14.45" customHeight="1" x14ac:dyDescent="0.2">
      <c r="A533" s="832" t="s">
        <v>573</v>
      </c>
      <c r="B533" s="833" t="s">
        <v>574</v>
      </c>
      <c r="C533" s="836" t="s">
        <v>598</v>
      </c>
      <c r="D533" s="852" t="s">
        <v>599</v>
      </c>
      <c r="E533" s="836" t="s">
        <v>2434</v>
      </c>
      <c r="F533" s="852" t="s">
        <v>2435</v>
      </c>
      <c r="G533" s="836" t="s">
        <v>2801</v>
      </c>
      <c r="H533" s="836" t="s">
        <v>2802</v>
      </c>
      <c r="I533" s="853">
        <v>10.159999847412109</v>
      </c>
      <c r="J533" s="853">
        <v>100</v>
      </c>
      <c r="K533" s="854">
        <v>1016.4000244140625</v>
      </c>
    </row>
    <row r="534" spans="1:11" ht="14.45" customHeight="1" x14ac:dyDescent="0.2">
      <c r="A534" s="832" t="s">
        <v>573</v>
      </c>
      <c r="B534" s="833" t="s">
        <v>574</v>
      </c>
      <c r="C534" s="836" t="s">
        <v>598</v>
      </c>
      <c r="D534" s="852" t="s">
        <v>599</v>
      </c>
      <c r="E534" s="836" t="s">
        <v>2434</v>
      </c>
      <c r="F534" s="852" t="s">
        <v>2435</v>
      </c>
      <c r="G534" s="836" t="s">
        <v>2446</v>
      </c>
      <c r="H534" s="836" t="s">
        <v>2447</v>
      </c>
      <c r="I534" s="853">
        <v>0.62999999523162842</v>
      </c>
      <c r="J534" s="853">
        <v>22000</v>
      </c>
      <c r="K534" s="854">
        <v>13860</v>
      </c>
    </row>
    <row r="535" spans="1:11" ht="14.45" customHeight="1" x14ac:dyDescent="0.2">
      <c r="A535" s="832" t="s">
        <v>573</v>
      </c>
      <c r="B535" s="833" t="s">
        <v>574</v>
      </c>
      <c r="C535" s="836" t="s">
        <v>598</v>
      </c>
      <c r="D535" s="852" t="s">
        <v>599</v>
      </c>
      <c r="E535" s="836" t="s">
        <v>2434</v>
      </c>
      <c r="F535" s="852" t="s">
        <v>2435</v>
      </c>
      <c r="G535" s="836" t="s">
        <v>2531</v>
      </c>
      <c r="H535" s="836" t="s">
        <v>2803</v>
      </c>
      <c r="I535" s="853">
        <v>0.62999999523162842</v>
      </c>
      <c r="J535" s="853">
        <v>8000</v>
      </c>
      <c r="K535" s="854">
        <v>5040</v>
      </c>
    </row>
    <row r="536" spans="1:11" ht="14.45" customHeight="1" x14ac:dyDescent="0.2">
      <c r="A536" s="832" t="s">
        <v>573</v>
      </c>
      <c r="B536" s="833" t="s">
        <v>574</v>
      </c>
      <c r="C536" s="836" t="s">
        <v>598</v>
      </c>
      <c r="D536" s="852" t="s">
        <v>599</v>
      </c>
      <c r="E536" s="836" t="s">
        <v>2434</v>
      </c>
      <c r="F536" s="852" t="s">
        <v>2435</v>
      </c>
      <c r="G536" s="836" t="s">
        <v>2444</v>
      </c>
      <c r="H536" s="836" t="s">
        <v>2448</v>
      </c>
      <c r="I536" s="853">
        <v>0.62999999523162842</v>
      </c>
      <c r="J536" s="853">
        <v>36000</v>
      </c>
      <c r="K536" s="854">
        <v>22680</v>
      </c>
    </row>
    <row r="537" spans="1:11" ht="14.45" customHeight="1" x14ac:dyDescent="0.2">
      <c r="A537" s="832" t="s">
        <v>573</v>
      </c>
      <c r="B537" s="833" t="s">
        <v>574</v>
      </c>
      <c r="C537" s="836" t="s">
        <v>598</v>
      </c>
      <c r="D537" s="852" t="s">
        <v>599</v>
      </c>
      <c r="E537" s="836" t="s">
        <v>2434</v>
      </c>
      <c r="F537" s="852" t="s">
        <v>2435</v>
      </c>
      <c r="G537" s="836" t="s">
        <v>2446</v>
      </c>
      <c r="H537" s="836" t="s">
        <v>2449</v>
      </c>
      <c r="I537" s="853">
        <v>0.62833333015441895</v>
      </c>
      <c r="J537" s="853">
        <v>50000</v>
      </c>
      <c r="K537" s="854">
        <v>31420</v>
      </c>
    </row>
    <row r="538" spans="1:11" ht="14.45" customHeight="1" x14ac:dyDescent="0.2">
      <c r="A538" s="832" t="s">
        <v>573</v>
      </c>
      <c r="B538" s="833" t="s">
        <v>574</v>
      </c>
      <c r="C538" s="836" t="s">
        <v>598</v>
      </c>
      <c r="D538" s="852" t="s">
        <v>599</v>
      </c>
      <c r="E538" s="836" t="s">
        <v>2434</v>
      </c>
      <c r="F538" s="852" t="s">
        <v>2435</v>
      </c>
      <c r="G538" s="836" t="s">
        <v>2531</v>
      </c>
      <c r="H538" s="836" t="s">
        <v>2532</v>
      </c>
      <c r="I538" s="853">
        <v>0.62999999523162842</v>
      </c>
      <c r="J538" s="853">
        <v>9000</v>
      </c>
      <c r="K538" s="854">
        <v>5670</v>
      </c>
    </row>
    <row r="539" spans="1:11" ht="14.45" customHeight="1" x14ac:dyDescent="0.2">
      <c r="A539" s="832" t="s">
        <v>573</v>
      </c>
      <c r="B539" s="833" t="s">
        <v>574</v>
      </c>
      <c r="C539" s="836" t="s">
        <v>598</v>
      </c>
      <c r="D539" s="852" t="s">
        <v>599</v>
      </c>
      <c r="E539" s="836" t="s">
        <v>2434</v>
      </c>
      <c r="F539" s="852" t="s">
        <v>2435</v>
      </c>
      <c r="G539" s="836" t="s">
        <v>2804</v>
      </c>
      <c r="H539" s="836" t="s">
        <v>2805</v>
      </c>
      <c r="I539" s="853">
        <v>0.62999999523162842</v>
      </c>
      <c r="J539" s="853">
        <v>11000</v>
      </c>
      <c r="K539" s="854">
        <v>6918.7999267578125</v>
      </c>
    </row>
    <row r="540" spans="1:11" ht="14.45" customHeight="1" x14ac:dyDescent="0.2">
      <c r="A540" s="832" t="s">
        <v>573</v>
      </c>
      <c r="B540" s="833" t="s">
        <v>574</v>
      </c>
      <c r="C540" s="836" t="s">
        <v>598</v>
      </c>
      <c r="D540" s="852" t="s">
        <v>599</v>
      </c>
      <c r="E540" s="836" t="s">
        <v>2806</v>
      </c>
      <c r="F540" s="852" t="s">
        <v>2807</v>
      </c>
      <c r="G540" s="836" t="s">
        <v>2808</v>
      </c>
      <c r="H540" s="836" t="s">
        <v>2809</v>
      </c>
      <c r="I540" s="853">
        <v>47653</v>
      </c>
      <c r="J540" s="853">
        <v>2</v>
      </c>
      <c r="K540" s="854">
        <v>95305.9921875</v>
      </c>
    </row>
    <row r="541" spans="1:11" ht="14.45" customHeight="1" x14ac:dyDescent="0.2">
      <c r="A541" s="832" t="s">
        <v>573</v>
      </c>
      <c r="B541" s="833" t="s">
        <v>574</v>
      </c>
      <c r="C541" s="836" t="s">
        <v>598</v>
      </c>
      <c r="D541" s="852" t="s">
        <v>599</v>
      </c>
      <c r="E541" s="836" t="s">
        <v>2806</v>
      </c>
      <c r="F541" s="852" t="s">
        <v>2807</v>
      </c>
      <c r="G541" s="836" t="s">
        <v>2810</v>
      </c>
      <c r="H541" s="836" t="s">
        <v>2811</v>
      </c>
      <c r="I541" s="853">
        <v>5251.39990234375</v>
      </c>
      <c r="J541" s="853">
        <v>2</v>
      </c>
      <c r="K541" s="854">
        <v>10502.7998046875</v>
      </c>
    </row>
    <row r="542" spans="1:11" ht="14.45" customHeight="1" x14ac:dyDescent="0.2">
      <c r="A542" s="832" t="s">
        <v>573</v>
      </c>
      <c r="B542" s="833" t="s">
        <v>574</v>
      </c>
      <c r="C542" s="836" t="s">
        <v>598</v>
      </c>
      <c r="D542" s="852" t="s">
        <v>599</v>
      </c>
      <c r="E542" s="836" t="s">
        <v>2812</v>
      </c>
      <c r="F542" s="852" t="s">
        <v>2813</v>
      </c>
      <c r="G542" s="836" t="s">
        <v>2814</v>
      </c>
      <c r="H542" s="836" t="s">
        <v>2815</v>
      </c>
      <c r="I542" s="853">
        <v>319.91000366210938</v>
      </c>
      <c r="J542" s="853">
        <v>80</v>
      </c>
      <c r="K542" s="854">
        <v>25592.9609375</v>
      </c>
    </row>
    <row r="543" spans="1:11" ht="14.45" customHeight="1" x14ac:dyDescent="0.2">
      <c r="A543" s="832" t="s">
        <v>573</v>
      </c>
      <c r="B543" s="833" t="s">
        <v>574</v>
      </c>
      <c r="C543" s="836" t="s">
        <v>598</v>
      </c>
      <c r="D543" s="852" t="s">
        <v>599</v>
      </c>
      <c r="E543" s="836" t="s">
        <v>2812</v>
      </c>
      <c r="F543" s="852" t="s">
        <v>2813</v>
      </c>
      <c r="G543" s="836" t="s">
        <v>2814</v>
      </c>
      <c r="H543" s="836" t="s">
        <v>2816</v>
      </c>
      <c r="I543" s="853">
        <v>319.91000366210938</v>
      </c>
      <c r="J543" s="853">
        <v>240</v>
      </c>
      <c r="K543" s="854">
        <v>76778.72265625</v>
      </c>
    </row>
    <row r="544" spans="1:11" ht="14.45" customHeight="1" x14ac:dyDescent="0.2">
      <c r="A544" s="832" t="s">
        <v>573</v>
      </c>
      <c r="B544" s="833" t="s">
        <v>574</v>
      </c>
      <c r="C544" s="836" t="s">
        <v>598</v>
      </c>
      <c r="D544" s="852" t="s">
        <v>599</v>
      </c>
      <c r="E544" s="836" t="s">
        <v>2812</v>
      </c>
      <c r="F544" s="852" t="s">
        <v>2813</v>
      </c>
      <c r="G544" s="836" t="s">
        <v>2817</v>
      </c>
      <c r="H544" s="836" t="s">
        <v>2818</v>
      </c>
      <c r="I544" s="853">
        <v>928.20001220703125</v>
      </c>
      <c r="J544" s="853">
        <v>20</v>
      </c>
      <c r="K544" s="854">
        <v>18564.060546875</v>
      </c>
    </row>
    <row r="545" spans="1:11" ht="14.45" customHeight="1" x14ac:dyDescent="0.2">
      <c r="A545" s="832" t="s">
        <v>573</v>
      </c>
      <c r="B545" s="833" t="s">
        <v>574</v>
      </c>
      <c r="C545" s="836" t="s">
        <v>598</v>
      </c>
      <c r="D545" s="852" t="s">
        <v>599</v>
      </c>
      <c r="E545" s="836" t="s">
        <v>2812</v>
      </c>
      <c r="F545" s="852" t="s">
        <v>2813</v>
      </c>
      <c r="G545" s="836" t="s">
        <v>2817</v>
      </c>
      <c r="H545" s="836" t="s">
        <v>2819</v>
      </c>
      <c r="I545" s="853">
        <v>928.2020141601563</v>
      </c>
      <c r="J545" s="853">
        <v>50</v>
      </c>
      <c r="K545" s="854">
        <v>46410.150390625</v>
      </c>
    </row>
    <row r="546" spans="1:11" ht="14.45" customHeight="1" x14ac:dyDescent="0.2">
      <c r="A546" s="832" t="s">
        <v>573</v>
      </c>
      <c r="B546" s="833" t="s">
        <v>574</v>
      </c>
      <c r="C546" s="836" t="s">
        <v>598</v>
      </c>
      <c r="D546" s="852" t="s">
        <v>599</v>
      </c>
      <c r="E546" s="836" t="s">
        <v>2812</v>
      </c>
      <c r="F546" s="852" t="s">
        <v>2813</v>
      </c>
      <c r="G546" s="836" t="s">
        <v>2820</v>
      </c>
      <c r="H546" s="836" t="s">
        <v>2821</v>
      </c>
      <c r="I546" s="853">
        <v>9.3199996948242188</v>
      </c>
      <c r="J546" s="853">
        <v>15</v>
      </c>
      <c r="K546" s="854">
        <v>139.80000305175781</v>
      </c>
    </row>
    <row r="547" spans="1:11" ht="14.45" customHeight="1" x14ac:dyDescent="0.2">
      <c r="A547" s="832" t="s">
        <v>573</v>
      </c>
      <c r="B547" s="833" t="s">
        <v>574</v>
      </c>
      <c r="C547" s="836" t="s">
        <v>598</v>
      </c>
      <c r="D547" s="852" t="s">
        <v>599</v>
      </c>
      <c r="E547" s="836" t="s">
        <v>2450</v>
      </c>
      <c r="F547" s="852" t="s">
        <v>2451</v>
      </c>
      <c r="G547" s="836" t="s">
        <v>2822</v>
      </c>
      <c r="H547" s="836" t="s">
        <v>2823</v>
      </c>
      <c r="I547" s="853">
        <v>154.8800048828125</v>
      </c>
      <c r="J547" s="853">
        <v>40</v>
      </c>
      <c r="K547" s="854">
        <v>6195.2001953125</v>
      </c>
    </row>
    <row r="548" spans="1:11" ht="14.45" customHeight="1" x14ac:dyDescent="0.2">
      <c r="A548" s="832" t="s">
        <v>573</v>
      </c>
      <c r="B548" s="833" t="s">
        <v>574</v>
      </c>
      <c r="C548" s="836" t="s">
        <v>598</v>
      </c>
      <c r="D548" s="852" t="s">
        <v>599</v>
      </c>
      <c r="E548" s="836" t="s">
        <v>2450</v>
      </c>
      <c r="F548" s="852" t="s">
        <v>2451</v>
      </c>
      <c r="G548" s="836" t="s">
        <v>2822</v>
      </c>
      <c r="H548" s="836" t="s">
        <v>2824</v>
      </c>
      <c r="I548" s="853">
        <v>159.11500549316406</v>
      </c>
      <c r="J548" s="853">
        <v>200</v>
      </c>
      <c r="K548" s="854">
        <v>31992.47021484375</v>
      </c>
    </row>
    <row r="549" spans="1:11" ht="14.45" customHeight="1" x14ac:dyDescent="0.2">
      <c r="A549" s="832" t="s">
        <v>573</v>
      </c>
      <c r="B549" s="833" t="s">
        <v>574</v>
      </c>
      <c r="C549" s="836" t="s">
        <v>598</v>
      </c>
      <c r="D549" s="852" t="s">
        <v>599</v>
      </c>
      <c r="E549" s="836" t="s">
        <v>2450</v>
      </c>
      <c r="F549" s="852" t="s">
        <v>2451</v>
      </c>
      <c r="G549" s="836" t="s">
        <v>2533</v>
      </c>
      <c r="H549" s="836" t="s">
        <v>2534</v>
      </c>
      <c r="I549" s="853">
        <v>15.605000019073486</v>
      </c>
      <c r="J549" s="853">
        <v>100</v>
      </c>
      <c r="K549" s="854">
        <v>1560.5</v>
      </c>
    </row>
    <row r="550" spans="1:11" ht="14.45" customHeight="1" x14ac:dyDescent="0.2">
      <c r="A550" s="832" t="s">
        <v>573</v>
      </c>
      <c r="B550" s="833" t="s">
        <v>574</v>
      </c>
      <c r="C550" s="836" t="s">
        <v>598</v>
      </c>
      <c r="D550" s="852" t="s">
        <v>599</v>
      </c>
      <c r="E550" s="836" t="s">
        <v>2450</v>
      </c>
      <c r="F550" s="852" t="s">
        <v>2451</v>
      </c>
      <c r="G550" s="836" t="s">
        <v>2825</v>
      </c>
      <c r="H550" s="836" t="s">
        <v>2826</v>
      </c>
      <c r="I550" s="853">
        <v>19.959999084472656</v>
      </c>
      <c r="J550" s="853">
        <v>100</v>
      </c>
      <c r="K550" s="854">
        <v>1996</v>
      </c>
    </row>
    <row r="551" spans="1:11" ht="14.45" customHeight="1" x14ac:dyDescent="0.2">
      <c r="A551" s="832" t="s">
        <v>573</v>
      </c>
      <c r="B551" s="833" t="s">
        <v>574</v>
      </c>
      <c r="C551" s="836" t="s">
        <v>598</v>
      </c>
      <c r="D551" s="852" t="s">
        <v>599</v>
      </c>
      <c r="E551" s="836" t="s">
        <v>2450</v>
      </c>
      <c r="F551" s="852" t="s">
        <v>2451</v>
      </c>
      <c r="G551" s="836" t="s">
        <v>2533</v>
      </c>
      <c r="H551" s="836" t="s">
        <v>2535</v>
      </c>
      <c r="I551" s="853">
        <v>15.791249990463257</v>
      </c>
      <c r="J551" s="853">
        <v>300</v>
      </c>
      <c r="K551" s="854">
        <v>4755.9099884033203</v>
      </c>
    </row>
    <row r="552" spans="1:11" ht="14.45" customHeight="1" x14ac:dyDescent="0.2">
      <c r="A552" s="832" t="s">
        <v>573</v>
      </c>
      <c r="B552" s="833" t="s">
        <v>574</v>
      </c>
      <c r="C552" s="836" t="s">
        <v>598</v>
      </c>
      <c r="D552" s="852" t="s">
        <v>599</v>
      </c>
      <c r="E552" s="836" t="s">
        <v>2450</v>
      </c>
      <c r="F552" s="852" t="s">
        <v>2451</v>
      </c>
      <c r="G552" s="836" t="s">
        <v>2825</v>
      </c>
      <c r="H552" s="836" t="s">
        <v>2827</v>
      </c>
      <c r="I552" s="853">
        <v>19.959999084472656</v>
      </c>
      <c r="J552" s="853">
        <v>2</v>
      </c>
      <c r="K552" s="854">
        <v>39.919998168945313</v>
      </c>
    </row>
    <row r="553" spans="1:11" ht="14.45" customHeight="1" x14ac:dyDescent="0.2">
      <c r="A553" s="832" t="s">
        <v>573</v>
      </c>
      <c r="B553" s="833" t="s">
        <v>574</v>
      </c>
      <c r="C553" s="836" t="s">
        <v>598</v>
      </c>
      <c r="D553" s="852" t="s">
        <v>599</v>
      </c>
      <c r="E553" s="836" t="s">
        <v>2450</v>
      </c>
      <c r="F553" s="852" t="s">
        <v>2451</v>
      </c>
      <c r="G553" s="836" t="s">
        <v>2828</v>
      </c>
      <c r="H553" s="836" t="s">
        <v>2829</v>
      </c>
      <c r="I553" s="853">
        <v>21.721666018168133</v>
      </c>
      <c r="J553" s="853">
        <v>180</v>
      </c>
      <c r="K553" s="854">
        <v>3910.2300415039063</v>
      </c>
    </row>
    <row r="554" spans="1:11" ht="14.45" customHeight="1" x14ac:dyDescent="0.2">
      <c r="A554" s="832" t="s">
        <v>573</v>
      </c>
      <c r="B554" s="833" t="s">
        <v>574</v>
      </c>
      <c r="C554" s="836" t="s">
        <v>598</v>
      </c>
      <c r="D554" s="852" t="s">
        <v>599</v>
      </c>
      <c r="E554" s="836" t="s">
        <v>2450</v>
      </c>
      <c r="F554" s="852" t="s">
        <v>2451</v>
      </c>
      <c r="G554" s="836" t="s">
        <v>2830</v>
      </c>
      <c r="H554" s="836" t="s">
        <v>2831</v>
      </c>
      <c r="I554" s="853">
        <v>127.91000366210938</v>
      </c>
      <c r="J554" s="853">
        <v>20</v>
      </c>
      <c r="K554" s="854">
        <v>2558.27001953125</v>
      </c>
    </row>
    <row r="555" spans="1:11" ht="14.45" customHeight="1" x14ac:dyDescent="0.2">
      <c r="A555" s="832" t="s">
        <v>573</v>
      </c>
      <c r="B555" s="833" t="s">
        <v>574</v>
      </c>
      <c r="C555" s="836" t="s">
        <v>598</v>
      </c>
      <c r="D555" s="852" t="s">
        <v>599</v>
      </c>
      <c r="E555" s="836" t="s">
        <v>2450</v>
      </c>
      <c r="F555" s="852" t="s">
        <v>2451</v>
      </c>
      <c r="G555" s="836" t="s">
        <v>2832</v>
      </c>
      <c r="H555" s="836" t="s">
        <v>2833</v>
      </c>
      <c r="I555" s="853">
        <v>54.509998321533203</v>
      </c>
      <c r="J555" s="853">
        <v>40</v>
      </c>
      <c r="K555" s="854">
        <v>2180.3701171875</v>
      </c>
    </row>
    <row r="556" spans="1:11" ht="14.45" customHeight="1" x14ac:dyDescent="0.2">
      <c r="A556" s="832" t="s">
        <v>573</v>
      </c>
      <c r="B556" s="833" t="s">
        <v>574</v>
      </c>
      <c r="C556" s="836" t="s">
        <v>598</v>
      </c>
      <c r="D556" s="852" t="s">
        <v>599</v>
      </c>
      <c r="E556" s="836" t="s">
        <v>2450</v>
      </c>
      <c r="F556" s="852" t="s">
        <v>2451</v>
      </c>
      <c r="G556" s="836" t="s">
        <v>2830</v>
      </c>
      <c r="H556" s="836" t="s">
        <v>2834</v>
      </c>
      <c r="I556" s="853">
        <v>127.37999725341797</v>
      </c>
      <c r="J556" s="853">
        <v>120</v>
      </c>
      <c r="K556" s="854">
        <v>15285.18017578125</v>
      </c>
    </row>
    <row r="557" spans="1:11" ht="14.45" customHeight="1" x14ac:dyDescent="0.2">
      <c r="A557" s="832" t="s">
        <v>573</v>
      </c>
      <c r="B557" s="833" t="s">
        <v>574</v>
      </c>
      <c r="C557" s="836" t="s">
        <v>598</v>
      </c>
      <c r="D557" s="852" t="s">
        <v>599</v>
      </c>
      <c r="E557" s="836" t="s">
        <v>2450</v>
      </c>
      <c r="F557" s="852" t="s">
        <v>2451</v>
      </c>
      <c r="G557" s="836" t="s">
        <v>2835</v>
      </c>
      <c r="H557" s="836" t="s">
        <v>2836</v>
      </c>
      <c r="I557" s="853">
        <v>273.45999145507813</v>
      </c>
      <c r="J557" s="853">
        <v>120</v>
      </c>
      <c r="K557" s="854">
        <v>32815.19921875</v>
      </c>
    </row>
    <row r="558" spans="1:11" ht="14.45" customHeight="1" x14ac:dyDescent="0.2">
      <c r="A558" s="832" t="s">
        <v>573</v>
      </c>
      <c r="B558" s="833" t="s">
        <v>574</v>
      </c>
      <c r="C558" s="836" t="s">
        <v>598</v>
      </c>
      <c r="D558" s="852" t="s">
        <v>599</v>
      </c>
      <c r="E558" s="836" t="s">
        <v>2450</v>
      </c>
      <c r="F558" s="852" t="s">
        <v>2451</v>
      </c>
      <c r="G558" s="836" t="s">
        <v>2837</v>
      </c>
      <c r="H558" s="836" t="s">
        <v>2838</v>
      </c>
      <c r="I558" s="853">
        <v>511.82998657226563</v>
      </c>
      <c r="J558" s="853">
        <v>30</v>
      </c>
      <c r="K558" s="854">
        <v>15354.8994140625</v>
      </c>
    </row>
    <row r="559" spans="1:11" ht="14.45" customHeight="1" x14ac:dyDescent="0.2">
      <c r="A559" s="832" t="s">
        <v>573</v>
      </c>
      <c r="B559" s="833" t="s">
        <v>574</v>
      </c>
      <c r="C559" s="836" t="s">
        <v>598</v>
      </c>
      <c r="D559" s="852" t="s">
        <v>599</v>
      </c>
      <c r="E559" s="836" t="s">
        <v>2450</v>
      </c>
      <c r="F559" s="852" t="s">
        <v>2451</v>
      </c>
      <c r="G559" s="836" t="s">
        <v>2835</v>
      </c>
      <c r="H559" s="836" t="s">
        <v>2839</v>
      </c>
      <c r="I559" s="853">
        <v>273.45999145507813</v>
      </c>
      <c r="J559" s="853">
        <v>260</v>
      </c>
      <c r="K559" s="854">
        <v>71099.6015625</v>
      </c>
    </row>
    <row r="560" spans="1:11" ht="14.45" customHeight="1" x14ac:dyDescent="0.2">
      <c r="A560" s="832" t="s">
        <v>573</v>
      </c>
      <c r="B560" s="833" t="s">
        <v>574</v>
      </c>
      <c r="C560" s="836" t="s">
        <v>598</v>
      </c>
      <c r="D560" s="852" t="s">
        <v>599</v>
      </c>
      <c r="E560" s="836" t="s">
        <v>2450</v>
      </c>
      <c r="F560" s="852" t="s">
        <v>2451</v>
      </c>
      <c r="G560" s="836" t="s">
        <v>2837</v>
      </c>
      <c r="H560" s="836" t="s">
        <v>2840</v>
      </c>
      <c r="I560" s="853">
        <v>511.82998657226563</v>
      </c>
      <c r="J560" s="853">
        <v>40</v>
      </c>
      <c r="K560" s="854">
        <v>20473.19921875</v>
      </c>
    </row>
    <row r="561" spans="1:11" ht="14.45" customHeight="1" x14ac:dyDescent="0.2">
      <c r="A561" s="832" t="s">
        <v>573</v>
      </c>
      <c r="B561" s="833" t="s">
        <v>574</v>
      </c>
      <c r="C561" s="836" t="s">
        <v>598</v>
      </c>
      <c r="D561" s="852" t="s">
        <v>599</v>
      </c>
      <c r="E561" s="836" t="s">
        <v>2450</v>
      </c>
      <c r="F561" s="852" t="s">
        <v>2451</v>
      </c>
      <c r="G561" s="836" t="s">
        <v>2841</v>
      </c>
      <c r="H561" s="836" t="s">
        <v>2842</v>
      </c>
      <c r="I561" s="853">
        <v>2.1800000667572021</v>
      </c>
      <c r="J561" s="853">
        <v>400</v>
      </c>
      <c r="K561" s="854">
        <v>871.20001220703125</v>
      </c>
    </row>
    <row r="562" spans="1:11" ht="14.45" customHeight="1" x14ac:dyDescent="0.2">
      <c r="A562" s="832" t="s">
        <v>573</v>
      </c>
      <c r="B562" s="833" t="s">
        <v>574</v>
      </c>
      <c r="C562" s="836" t="s">
        <v>601</v>
      </c>
      <c r="D562" s="852" t="s">
        <v>602</v>
      </c>
      <c r="E562" s="836" t="s">
        <v>2843</v>
      </c>
      <c r="F562" s="852" t="s">
        <v>2844</v>
      </c>
      <c r="G562" s="836" t="s">
        <v>2845</v>
      </c>
      <c r="H562" s="836" t="s">
        <v>2846</v>
      </c>
      <c r="I562" s="853">
        <v>1.1499999761581421</v>
      </c>
      <c r="J562" s="853">
        <v>23</v>
      </c>
      <c r="K562" s="854">
        <v>26.449999690055847</v>
      </c>
    </row>
    <row r="563" spans="1:11" ht="14.45" customHeight="1" x14ac:dyDescent="0.2">
      <c r="A563" s="832" t="s">
        <v>573</v>
      </c>
      <c r="B563" s="833" t="s">
        <v>574</v>
      </c>
      <c r="C563" s="836" t="s">
        <v>601</v>
      </c>
      <c r="D563" s="852" t="s">
        <v>602</v>
      </c>
      <c r="E563" s="836" t="s">
        <v>2843</v>
      </c>
      <c r="F563" s="852" t="s">
        <v>2844</v>
      </c>
      <c r="G563" s="836" t="s">
        <v>2845</v>
      </c>
      <c r="H563" s="836" t="s">
        <v>2847</v>
      </c>
      <c r="I563" s="853">
        <v>1.1499999761581421</v>
      </c>
      <c r="J563" s="853">
        <v>20</v>
      </c>
      <c r="K563" s="854">
        <v>22.999999523162842</v>
      </c>
    </row>
    <row r="564" spans="1:11" ht="14.45" customHeight="1" x14ac:dyDescent="0.2">
      <c r="A564" s="832" t="s">
        <v>573</v>
      </c>
      <c r="B564" s="833" t="s">
        <v>574</v>
      </c>
      <c r="C564" s="836" t="s">
        <v>601</v>
      </c>
      <c r="D564" s="852" t="s">
        <v>602</v>
      </c>
      <c r="E564" s="836" t="s">
        <v>2843</v>
      </c>
      <c r="F564" s="852" t="s">
        <v>2844</v>
      </c>
      <c r="G564" s="836" t="s">
        <v>2848</v>
      </c>
      <c r="H564" s="836" t="s">
        <v>2849</v>
      </c>
      <c r="I564" s="853">
        <v>2626.820068359375</v>
      </c>
      <c r="J564" s="853">
        <v>1</v>
      </c>
      <c r="K564" s="854">
        <v>2626.820068359375</v>
      </c>
    </row>
    <row r="565" spans="1:11" ht="14.45" customHeight="1" x14ac:dyDescent="0.2">
      <c r="A565" s="832" t="s">
        <v>573</v>
      </c>
      <c r="B565" s="833" t="s">
        <v>574</v>
      </c>
      <c r="C565" s="836" t="s">
        <v>601</v>
      </c>
      <c r="D565" s="852" t="s">
        <v>602</v>
      </c>
      <c r="E565" s="836" t="s">
        <v>2843</v>
      </c>
      <c r="F565" s="852" t="s">
        <v>2844</v>
      </c>
      <c r="G565" s="836" t="s">
        <v>2850</v>
      </c>
      <c r="H565" s="836" t="s">
        <v>2851</v>
      </c>
      <c r="I565" s="853">
        <v>6155.27978515625</v>
      </c>
      <c r="J565" s="853">
        <v>1</v>
      </c>
      <c r="K565" s="854">
        <v>6155.27978515625</v>
      </c>
    </row>
    <row r="566" spans="1:11" ht="14.45" customHeight="1" x14ac:dyDescent="0.2">
      <c r="A566" s="832" t="s">
        <v>573</v>
      </c>
      <c r="B566" s="833" t="s">
        <v>574</v>
      </c>
      <c r="C566" s="836" t="s">
        <v>601</v>
      </c>
      <c r="D566" s="852" t="s">
        <v>602</v>
      </c>
      <c r="E566" s="836" t="s">
        <v>2843</v>
      </c>
      <c r="F566" s="852" t="s">
        <v>2844</v>
      </c>
      <c r="G566" s="836" t="s">
        <v>2850</v>
      </c>
      <c r="H566" s="836" t="s">
        <v>2852</v>
      </c>
      <c r="I566" s="853">
        <v>6155.22998046875</v>
      </c>
      <c r="J566" s="853">
        <v>1</v>
      </c>
      <c r="K566" s="854">
        <v>6155.22998046875</v>
      </c>
    </row>
    <row r="567" spans="1:11" ht="14.45" customHeight="1" x14ac:dyDescent="0.2">
      <c r="A567" s="832" t="s">
        <v>573</v>
      </c>
      <c r="B567" s="833" t="s">
        <v>574</v>
      </c>
      <c r="C567" s="836" t="s">
        <v>601</v>
      </c>
      <c r="D567" s="852" t="s">
        <v>602</v>
      </c>
      <c r="E567" s="836" t="s">
        <v>2843</v>
      </c>
      <c r="F567" s="852" t="s">
        <v>2844</v>
      </c>
      <c r="G567" s="836" t="s">
        <v>2853</v>
      </c>
      <c r="H567" s="836" t="s">
        <v>2854</v>
      </c>
      <c r="I567" s="853">
        <v>1852.9000244140625</v>
      </c>
      <c r="J567" s="853">
        <v>3</v>
      </c>
      <c r="K567" s="854">
        <v>5558.7099609375</v>
      </c>
    </row>
    <row r="568" spans="1:11" ht="14.45" customHeight="1" x14ac:dyDescent="0.2">
      <c r="A568" s="832" t="s">
        <v>573</v>
      </c>
      <c r="B568" s="833" t="s">
        <v>574</v>
      </c>
      <c r="C568" s="836" t="s">
        <v>601</v>
      </c>
      <c r="D568" s="852" t="s">
        <v>602</v>
      </c>
      <c r="E568" s="836" t="s">
        <v>2843</v>
      </c>
      <c r="F568" s="852" t="s">
        <v>2844</v>
      </c>
      <c r="G568" s="836" t="s">
        <v>2855</v>
      </c>
      <c r="H568" s="836" t="s">
        <v>2856</v>
      </c>
      <c r="I568" s="853">
        <v>4260.47021484375</v>
      </c>
      <c r="J568" s="853">
        <v>1</v>
      </c>
      <c r="K568" s="854">
        <v>4260.47021484375</v>
      </c>
    </row>
    <row r="569" spans="1:11" ht="14.45" customHeight="1" x14ac:dyDescent="0.2">
      <c r="A569" s="832" t="s">
        <v>573</v>
      </c>
      <c r="B569" s="833" t="s">
        <v>574</v>
      </c>
      <c r="C569" s="836" t="s">
        <v>601</v>
      </c>
      <c r="D569" s="852" t="s">
        <v>602</v>
      </c>
      <c r="E569" s="836" t="s">
        <v>2843</v>
      </c>
      <c r="F569" s="852" t="s">
        <v>2844</v>
      </c>
      <c r="G569" s="836" t="s">
        <v>2857</v>
      </c>
      <c r="H569" s="836" t="s">
        <v>2858</v>
      </c>
      <c r="I569" s="853">
        <v>4260.465087890625</v>
      </c>
      <c r="J569" s="853">
        <v>2</v>
      </c>
      <c r="K569" s="854">
        <v>8520.93017578125</v>
      </c>
    </row>
    <row r="570" spans="1:11" ht="14.45" customHeight="1" x14ac:dyDescent="0.2">
      <c r="A570" s="832" t="s">
        <v>573</v>
      </c>
      <c r="B570" s="833" t="s">
        <v>574</v>
      </c>
      <c r="C570" s="836" t="s">
        <v>601</v>
      </c>
      <c r="D570" s="852" t="s">
        <v>602</v>
      </c>
      <c r="E570" s="836" t="s">
        <v>2843</v>
      </c>
      <c r="F570" s="852" t="s">
        <v>2844</v>
      </c>
      <c r="G570" s="836" t="s">
        <v>2859</v>
      </c>
      <c r="H570" s="836" t="s">
        <v>2860</v>
      </c>
      <c r="I570" s="853">
        <v>5964.47998046875</v>
      </c>
      <c r="J570" s="853">
        <v>1</v>
      </c>
      <c r="K570" s="854">
        <v>5964.47998046875</v>
      </c>
    </row>
    <row r="571" spans="1:11" ht="14.45" customHeight="1" x14ac:dyDescent="0.2">
      <c r="A571" s="832" t="s">
        <v>573</v>
      </c>
      <c r="B571" s="833" t="s">
        <v>574</v>
      </c>
      <c r="C571" s="836" t="s">
        <v>601</v>
      </c>
      <c r="D571" s="852" t="s">
        <v>602</v>
      </c>
      <c r="E571" s="836" t="s">
        <v>2843</v>
      </c>
      <c r="F571" s="852" t="s">
        <v>2844</v>
      </c>
      <c r="G571" s="836" t="s">
        <v>2861</v>
      </c>
      <c r="H571" s="836" t="s">
        <v>2862</v>
      </c>
      <c r="I571" s="853">
        <v>22885</v>
      </c>
      <c r="J571" s="853">
        <v>2</v>
      </c>
      <c r="K571" s="854">
        <v>45770</v>
      </c>
    </row>
    <row r="572" spans="1:11" ht="14.45" customHeight="1" x14ac:dyDescent="0.2">
      <c r="A572" s="832" t="s">
        <v>573</v>
      </c>
      <c r="B572" s="833" t="s">
        <v>574</v>
      </c>
      <c r="C572" s="836" t="s">
        <v>601</v>
      </c>
      <c r="D572" s="852" t="s">
        <v>602</v>
      </c>
      <c r="E572" s="836" t="s">
        <v>2843</v>
      </c>
      <c r="F572" s="852" t="s">
        <v>2844</v>
      </c>
      <c r="G572" s="836" t="s">
        <v>2863</v>
      </c>
      <c r="H572" s="836" t="s">
        <v>2864</v>
      </c>
      <c r="I572" s="853">
        <v>22885</v>
      </c>
      <c r="J572" s="853">
        <v>1</v>
      </c>
      <c r="K572" s="854">
        <v>22885</v>
      </c>
    </row>
    <row r="573" spans="1:11" ht="14.45" customHeight="1" x14ac:dyDescent="0.2">
      <c r="A573" s="832" t="s">
        <v>573</v>
      </c>
      <c r="B573" s="833" t="s">
        <v>574</v>
      </c>
      <c r="C573" s="836" t="s">
        <v>601</v>
      </c>
      <c r="D573" s="852" t="s">
        <v>602</v>
      </c>
      <c r="E573" s="836" t="s">
        <v>2843</v>
      </c>
      <c r="F573" s="852" t="s">
        <v>2844</v>
      </c>
      <c r="G573" s="836" t="s">
        <v>2865</v>
      </c>
      <c r="H573" s="836" t="s">
        <v>2866</v>
      </c>
      <c r="I573" s="853">
        <v>22885</v>
      </c>
      <c r="J573" s="853">
        <v>1</v>
      </c>
      <c r="K573" s="854">
        <v>22885</v>
      </c>
    </row>
    <row r="574" spans="1:11" ht="14.45" customHeight="1" x14ac:dyDescent="0.2">
      <c r="A574" s="832" t="s">
        <v>573</v>
      </c>
      <c r="B574" s="833" t="s">
        <v>574</v>
      </c>
      <c r="C574" s="836" t="s">
        <v>601</v>
      </c>
      <c r="D574" s="852" t="s">
        <v>602</v>
      </c>
      <c r="E574" s="836" t="s">
        <v>2843</v>
      </c>
      <c r="F574" s="852" t="s">
        <v>2844</v>
      </c>
      <c r="G574" s="836" t="s">
        <v>2867</v>
      </c>
      <c r="H574" s="836" t="s">
        <v>2868</v>
      </c>
      <c r="I574" s="853">
        <v>12420</v>
      </c>
      <c r="J574" s="853">
        <v>23</v>
      </c>
      <c r="K574" s="854">
        <v>285660</v>
      </c>
    </row>
    <row r="575" spans="1:11" ht="14.45" customHeight="1" x14ac:dyDescent="0.2">
      <c r="A575" s="832" t="s">
        <v>573</v>
      </c>
      <c r="B575" s="833" t="s">
        <v>574</v>
      </c>
      <c r="C575" s="836" t="s">
        <v>601</v>
      </c>
      <c r="D575" s="852" t="s">
        <v>602</v>
      </c>
      <c r="E575" s="836" t="s">
        <v>2843</v>
      </c>
      <c r="F575" s="852" t="s">
        <v>2844</v>
      </c>
      <c r="G575" s="836" t="s">
        <v>2869</v>
      </c>
      <c r="H575" s="836" t="s">
        <v>2870</v>
      </c>
      <c r="I575" s="853">
        <v>12420</v>
      </c>
      <c r="J575" s="853">
        <v>20</v>
      </c>
      <c r="K575" s="854">
        <v>248400</v>
      </c>
    </row>
    <row r="576" spans="1:11" ht="14.45" customHeight="1" x14ac:dyDescent="0.2">
      <c r="A576" s="832" t="s">
        <v>573</v>
      </c>
      <c r="B576" s="833" t="s">
        <v>574</v>
      </c>
      <c r="C576" s="836" t="s">
        <v>601</v>
      </c>
      <c r="D576" s="852" t="s">
        <v>602</v>
      </c>
      <c r="E576" s="836" t="s">
        <v>2843</v>
      </c>
      <c r="F576" s="852" t="s">
        <v>2844</v>
      </c>
      <c r="G576" s="836" t="s">
        <v>2871</v>
      </c>
      <c r="H576" s="836" t="s">
        <v>2872</v>
      </c>
      <c r="I576" s="853">
        <v>12420</v>
      </c>
      <c r="J576" s="853">
        <v>1</v>
      </c>
      <c r="K576" s="854">
        <v>12420</v>
      </c>
    </row>
    <row r="577" spans="1:11" ht="14.45" customHeight="1" x14ac:dyDescent="0.2">
      <c r="A577" s="832" t="s">
        <v>573</v>
      </c>
      <c r="B577" s="833" t="s">
        <v>574</v>
      </c>
      <c r="C577" s="836" t="s">
        <v>601</v>
      </c>
      <c r="D577" s="852" t="s">
        <v>602</v>
      </c>
      <c r="E577" s="836" t="s">
        <v>2843</v>
      </c>
      <c r="F577" s="852" t="s">
        <v>2844</v>
      </c>
      <c r="G577" s="836" t="s">
        <v>2873</v>
      </c>
      <c r="H577" s="836" t="s">
        <v>2874</v>
      </c>
      <c r="I577" s="853">
        <v>12420</v>
      </c>
      <c r="J577" s="853">
        <v>6</v>
      </c>
      <c r="K577" s="854">
        <v>74520</v>
      </c>
    </row>
    <row r="578" spans="1:11" ht="14.45" customHeight="1" x14ac:dyDescent="0.2">
      <c r="A578" s="832" t="s">
        <v>573</v>
      </c>
      <c r="B578" s="833" t="s">
        <v>574</v>
      </c>
      <c r="C578" s="836" t="s">
        <v>601</v>
      </c>
      <c r="D578" s="852" t="s">
        <v>602</v>
      </c>
      <c r="E578" s="836" t="s">
        <v>2843</v>
      </c>
      <c r="F578" s="852" t="s">
        <v>2844</v>
      </c>
      <c r="G578" s="836" t="s">
        <v>2875</v>
      </c>
      <c r="H578" s="836" t="s">
        <v>2876</v>
      </c>
      <c r="I578" s="853">
        <v>12420</v>
      </c>
      <c r="J578" s="853">
        <v>2</v>
      </c>
      <c r="K578" s="854">
        <v>24840</v>
      </c>
    </row>
    <row r="579" spans="1:11" ht="14.45" customHeight="1" x14ac:dyDescent="0.2">
      <c r="A579" s="832" t="s">
        <v>573</v>
      </c>
      <c r="B579" s="833" t="s">
        <v>574</v>
      </c>
      <c r="C579" s="836" t="s">
        <v>601</v>
      </c>
      <c r="D579" s="852" t="s">
        <v>602</v>
      </c>
      <c r="E579" s="836" t="s">
        <v>2843</v>
      </c>
      <c r="F579" s="852" t="s">
        <v>2844</v>
      </c>
      <c r="G579" s="836" t="s">
        <v>2877</v>
      </c>
      <c r="H579" s="836" t="s">
        <v>2878</v>
      </c>
      <c r="I579" s="853">
        <v>12420</v>
      </c>
      <c r="J579" s="853">
        <v>5</v>
      </c>
      <c r="K579" s="854">
        <v>62100</v>
      </c>
    </row>
    <row r="580" spans="1:11" ht="14.45" customHeight="1" x14ac:dyDescent="0.2">
      <c r="A580" s="832" t="s">
        <v>573</v>
      </c>
      <c r="B580" s="833" t="s">
        <v>574</v>
      </c>
      <c r="C580" s="836" t="s">
        <v>601</v>
      </c>
      <c r="D580" s="852" t="s">
        <v>602</v>
      </c>
      <c r="E580" s="836" t="s">
        <v>2843</v>
      </c>
      <c r="F580" s="852" t="s">
        <v>2844</v>
      </c>
      <c r="G580" s="836" t="s">
        <v>2879</v>
      </c>
      <c r="H580" s="836" t="s">
        <v>2880</v>
      </c>
      <c r="I580" s="853">
        <v>12420</v>
      </c>
      <c r="J580" s="853">
        <v>2</v>
      </c>
      <c r="K580" s="854">
        <v>24840</v>
      </c>
    </row>
    <row r="581" spans="1:11" ht="14.45" customHeight="1" x14ac:dyDescent="0.2">
      <c r="A581" s="832" t="s">
        <v>573</v>
      </c>
      <c r="B581" s="833" t="s">
        <v>574</v>
      </c>
      <c r="C581" s="836" t="s">
        <v>601</v>
      </c>
      <c r="D581" s="852" t="s">
        <v>602</v>
      </c>
      <c r="E581" s="836" t="s">
        <v>2843</v>
      </c>
      <c r="F581" s="852" t="s">
        <v>2844</v>
      </c>
      <c r="G581" s="836" t="s">
        <v>2881</v>
      </c>
      <c r="H581" s="836" t="s">
        <v>2882</v>
      </c>
      <c r="I581" s="853">
        <v>12420</v>
      </c>
      <c r="J581" s="853">
        <v>1</v>
      </c>
      <c r="K581" s="854">
        <v>12420</v>
      </c>
    </row>
    <row r="582" spans="1:11" ht="14.45" customHeight="1" x14ac:dyDescent="0.2">
      <c r="A582" s="832" t="s">
        <v>573</v>
      </c>
      <c r="B582" s="833" t="s">
        <v>574</v>
      </c>
      <c r="C582" s="836" t="s">
        <v>601</v>
      </c>
      <c r="D582" s="852" t="s">
        <v>602</v>
      </c>
      <c r="E582" s="836" t="s">
        <v>2843</v>
      </c>
      <c r="F582" s="852" t="s">
        <v>2844</v>
      </c>
      <c r="G582" s="836" t="s">
        <v>2883</v>
      </c>
      <c r="H582" s="836" t="s">
        <v>2884</v>
      </c>
      <c r="I582" s="853">
        <v>2580</v>
      </c>
      <c r="J582" s="853">
        <v>20</v>
      </c>
      <c r="K582" s="854">
        <v>51600.0390625</v>
      </c>
    </row>
    <row r="583" spans="1:11" ht="14.45" customHeight="1" x14ac:dyDescent="0.2">
      <c r="A583" s="832" t="s">
        <v>573</v>
      </c>
      <c r="B583" s="833" t="s">
        <v>574</v>
      </c>
      <c r="C583" s="836" t="s">
        <v>601</v>
      </c>
      <c r="D583" s="852" t="s">
        <v>602</v>
      </c>
      <c r="E583" s="836" t="s">
        <v>2843</v>
      </c>
      <c r="F583" s="852" t="s">
        <v>2844</v>
      </c>
      <c r="G583" s="836" t="s">
        <v>2885</v>
      </c>
      <c r="H583" s="836" t="s">
        <v>2886</v>
      </c>
      <c r="I583" s="853">
        <v>650</v>
      </c>
      <c r="J583" s="853">
        <v>100</v>
      </c>
      <c r="K583" s="854">
        <v>64999.9609375</v>
      </c>
    </row>
    <row r="584" spans="1:11" ht="14.45" customHeight="1" x14ac:dyDescent="0.2">
      <c r="A584" s="832" t="s">
        <v>573</v>
      </c>
      <c r="B584" s="833" t="s">
        <v>574</v>
      </c>
      <c r="C584" s="836" t="s">
        <v>601</v>
      </c>
      <c r="D584" s="852" t="s">
        <v>602</v>
      </c>
      <c r="E584" s="836" t="s">
        <v>2843</v>
      </c>
      <c r="F584" s="852" t="s">
        <v>2844</v>
      </c>
      <c r="G584" s="836" t="s">
        <v>2887</v>
      </c>
      <c r="H584" s="836" t="s">
        <v>2888</v>
      </c>
      <c r="I584" s="853">
        <v>3999.090087890625</v>
      </c>
      <c r="J584" s="853">
        <v>2</v>
      </c>
      <c r="K584" s="854">
        <v>7998.18017578125</v>
      </c>
    </row>
    <row r="585" spans="1:11" ht="14.45" customHeight="1" x14ac:dyDescent="0.2">
      <c r="A585" s="832" t="s">
        <v>573</v>
      </c>
      <c r="B585" s="833" t="s">
        <v>574</v>
      </c>
      <c r="C585" s="836" t="s">
        <v>601</v>
      </c>
      <c r="D585" s="852" t="s">
        <v>602</v>
      </c>
      <c r="E585" s="836" t="s">
        <v>2843</v>
      </c>
      <c r="F585" s="852" t="s">
        <v>2844</v>
      </c>
      <c r="G585" s="836" t="s">
        <v>2889</v>
      </c>
      <c r="H585" s="836" t="s">
        <v>2890</v>
      </c>
      <c r="I585" s="853">
        <v>3999.090087890625</v>
      </c>
      <c r="J585" s="853">
        <v>2</v>
      </c>
      <c r="K585" s="854">
        <v>7998.18017578125</v>
      </c>
    </row>
    <row r="586" spans="1:11" ht="14.45" customHeight="1" x14ac:dyDescent="0.2">
      <c r="A586" s="832" t="s">
        <v>573</v>
      </c>
      <c r="B586" s="833" t="s">
        <v>574</v>
      </c>
      <c r="C586" s="836" t="s">
        <v>601</v>
      </c>
      <c r="D586" s="852" t="s">
        <v>602</v>
      </c>
      <c r="E586" s="836" t="s">
        <v>2843</v>
      </c>
      <c r="F586" s="852" t="s">
        <v>2844</v>
      </c>
      <c r="G586" s="836" t="s">
        <v>2891</v>
      </c>
      <c r="H586" s="836" t="s">
        <v>2892</v>
      </c>
      <c r="I586" s="853">
        <v>3999.090087890625</v>
      </c>
      <c r="J586" s="853">
        <v>2</v>
      </c>
      <c r="K586" s="854">
        <v>7998.18017578125</v>
      </c>
    </row>
    <row r="587" spans="1:11" ht="14.45" customHeight="1" x14ac:dyDescent="0.2">
      <c r="A587" s="832" t="s">
        <v>573</v>
      </c>
      <c r="B587" s="833" t="s">
        <v>574</v>
      </c>
      <c r="C587" s="836" t="s">
        <v>601</v>
      </c>
      <c r="D587" s="852" t="s">
        <v>602</v>
      </c>
      <c r="E587" s="836" t="s">
        <v>2843</v>
      </c>
      <c r="F587" s="852" t="s">
        <v>2844</v>
      </c>
      <c r="G587" s="836" t="s">
        <v>2893</v>
      </c>
      <c r="H587" s="836" t="s">
        <v>2894</v>
      </c>
      <c r="I587" s="853">
        <v>3953.7233072916665</v>
      </c>
      <c r="J587" s="853">
        <v>2</v>
      </c>
      <c r="K587" s="854">
        <v>12425.969909667969</v>
      </c>
    </row>
    <row r="588" spans="1:11" ht="14.45" customHeight="1" x14ac:dyDescent="0.2">
      <c r="A588" s="832" t="s">
        <v>573</v>
      </c>
      <c r="B588" s="833" t="s">
        <v>574</v>
      </c>
      <c r="C588" s="836" t="s">
        <v>601</v>
      </c>
      <c r="D588" s="852" t="s">
        <v>602</v>
      </c>
      <c r="E588" s="836" t="s">
        <v>2843</v>
      </c>
      <c r="F588" s="852" t="s">
        <v>2844</v>
      </c>
      <c r="G588" s="836" t="s">
        <v>2895</v>
      </c>
      <c r="H588" s="836" t="s">
        <v>2896</v>
      </c>
      <c r="I588" s="853">
        <v>5648.169921875</v>
      </c>
      <c r="J588" s="853">
        <v>1</v>
      </c>
      <c r="K588" s="854">
        <v>5648.169921875</v>
      </c>
    </row>
    <row r="589" spans="1:11" ht="14.45" customHeight="1" x14ac:dyDescent="0.2">
      <c r="A589" s="832" t="s">
        <v>573</v>
      </c>
      <c r="B589" s="833" t="s">
        <v>574</v>
      </c>
      <c r="C589" s="836" t="s">
        <v>601</v>
      </c>
      <c r="D589" s="852" t="s">
        <v>602</v>
      </c>
      <c r="E589" s="836" t="s">
        <v>2843</v>
      </c>
      <c r="F589" s="852" t="s">
        <v>2844</v>
      </c>
      <c r="G589" s="836" t="s">
        <v>2897</v>
      </c>
      <c r="H589" s="836" t="s">
        <v>2898</v>
      </c>
      <c r="I589" s="853">
        <v>4125.6201171875</v>
      </c>
      <c r="J589" s="853">
        <v>2</v>
      </c>
      <c r="K589" s="854">
        <v>8251.240234375</v>
      </c>
    </row>
    <row r="590" spans="1:11" ht="14.45" customHeight="1" x14ac:dyDescent="0.2">
      <c r="A590" s="832" t="s">
        <v>573</v>
      </c>
      <c r="B590" s="833" t="s">
        <v>574</v>
      </c>
      <c r="C590" s="836" t="s">
        <v>601</v>
      </c>
      <c r="D590" s="852" t="s">
        <v>602</v>
      </c>
      <c r="E590" s="836" t="s">
        <v>2843</v>
      </c>
      <c r="F590" s="852" t="s">
        <v>2844</v>
      </c>
      <c r="G590" s="836" t="s">
        <v>2899</v>
      </c>
      <c r="H590" s="836" t="s">
        <v>2900</v>
      </c>
      <c r="I590" s="853">
        <v>2750.4132486979165</v>
      </c>
      <c r="J590" s="853">
        <v>2</v>
      </c>
      <c r="K590" s="854">
        <v>8251.219746094197</v>
      </c>
    </row>
    <row r="591" spans="1:11" ht="14.45" customHeight="1" x14ac:dyDescent="0.2">
      <c r="A591" s="832" t="s">
        <v>573</v>
      </c>
      <c r="B591" s="833" t="s">
        <v>574</v>
      </c>
      <c r="C591" s="836" t="s">
        <v>601</v>
      </c>
      <c r="D591" s="852" t="s">
        <v>602</v>
      </c>
      <c r="E591" s="836" t="s">
        <v>2843</v>
      </c>
      <c r="F591" s="852" t="s">
        <v>2844</v>
      </c>
      <c r="G591" s="836" t="s">
        <v>2901</v>
      </c>
      <c r="H591" s="836" t="s">
        <v>2902</v>
      </c>
      <c r="I591" s="853">
        <v>4125.625</v>
      </c>
      <c r="J591" s="853">
        <v>2</v>
      </c>
      <c r="K591" s="854">
        <v>8251.25</v>
      </c>
    </row>
    <row r="592" spans="1:11" ht="14.45" customHeight="1" x14ac:dyDescent="0.2">
      <c r="A592" s="832" t="s">
        <v>573</v>
      </c>
      <c r="B592" s="833" t="s">
        <v>574</v>
      </c>
      <c r="C592" s="836" t="s">
        <v>601</v>
      </c>
      <c r="D592" s="852" t="s">
        <v>602</v>
      </c>
      <c r="E592" s="836" t="s">
        <v>2843</v>
      </c>
      <c r="F592" s="852" t="s">
        <v>2844</v>
      </c>
      <c r="G592" s="836" t="s">
        <v>2903</v>
      </c>
      <c r="H592" s="836" t="s">
        <v>2904</v>
      </c>
      <c r="I592" s="853">
        <v>5648.18994140625</v>
      </c>
      <c r="J592" s="853">
        <v>1</v>
      </c>
      <c r="K592" s="854">
        <v>5648.18994140625</v>
      </c>
    </row>
    <row r="593" spans="1:11" ht="14.45" customHeight="1" x14ac:dyDescent="0.2">
      <c r="A593" s="832" t="s">
        <v>573</v>
      </c>
      <c r="B593" s="833" t="s">
        <v>574</v>
      </c>
      <c r="C593" s="836" t="s">
        <v>601</v>
      </c>
      <c r="D593" s="852" t="s">
        <v>602</v>
      </c>
      <c r="E593" s="836" t="s">
        <v>2843</v>
      </c>
      <c r="F593" s="852" t="s">
        <v>2844</v>
      </c>
      <c r="G593" s="836" t="s">
        <v>2905</v>
      </c>
      <c r="H593" s="836" t="s">
        <v>2906</v>
      </c>
      <c r="I593" s="853">
        <v>7418.91015625</v>
      </c>
      <c r="J593" s="853">
        <v>1</v>
      </c>
      <c r="K593" s="854">
        <v>7418.91015625</v>
      </c>
    </row>
    <row r="594" spans="1:11" ht="14.45" customHeight="1" x14ac:dyDescent="0.2">
      <c r="A594" s="832" t="s">
        <v>573</v>
      </c>
      <c r="B594" s="833" t="s">
        <v>574</v>
      </c>
      <c r="C594" s="836" t="s">
        <v>601</v>
      </c>
      <c r="D594" s="852" t="s">
        <v>602</v>
      </c>
      <c r="E594" s="836" t="s">
        <v>2843</v>
      </c>
      <c r="F594" s="852" t="s">
        <v>2844</v>
      </c>
      <c r="G594" s="836" t="s">
        <v>2907</v>
      </c>
      <c r="H594" s="836" t="s">
        <v>2908</v>
      </c>
      <c r="I594" s="853">
        <v>2564.75</v>
      </c>
      <c r="J594" s="853">
        <v>8</v>
      </c>
      <c r="K594" s="854">
        <v>20518</v>
      </c>
    </row>
    <row r="595" spans="1:11" ht="14.45" customHeight="1" x14ac:dyDescent="0.2">
      <c r="A595" s="832" t="s">
        <v>573</v>
      </c>
      <c r="B595" s="833" t="s">
        <v>574</v>
      </c>
      <c r="C595" s="836" t="s">
        <v>601</v>
      </c>
      <c r="D595" s="852" t="s">
        <v>602</v>
      </c>
      <c r="E595" s="836" t="s">
        <v>2843</v>
      </c>
      <c r="F595" s="852" t="s">
        <v>2844</v>
      </c>
      <c r="G595" s="836" t="s">
        <v>2909</v>
      </c>
      <c r="H595" s="836" t="s">
        <v>2910</v>
      </c>
      <c r="I595" s="853">
        <v>2564.56494140625</v>
      </c>
      <c r="J595" s="853">
        <v>8</v>
      </c>
      <c r="K595" s="854">
        <v>20516.5</v>
      </c>
    </row>
    <row r="596" spans="1:11" ht="14.45" customHeight="1" x14ac:dyDescent="0.2">
      <c r="A596" s="832" t="s">
        <v>573</v>
      </c>
      <c r="B596" s="833" t="s">
        <v>574</v>
      </c>
      <c r="C596" s="836" t="s">
        <v>601</v>
      </c>
      <c r="D596" s="852" t="s">
        <v>602</v>
      </c>
      <c r="E596" s="836" t="s">
        <v>2843</v>
      </c>
      <c r="F596" s="852" t="s">
        <v>2844</v>
      </c>
      <c r="G596" s="836" t="s">
        <v>2911</v>
      </c>
      <c r="H596" s="836" t="s">
        <v>2912</v>
      </c>
      <c r="I596" s="853">
        <v>7308.1875</v>
      </c>
      <c r="J596" s="853">
        <v>16</v>
      </c>
      <c r="K596" s="854">
        <v>116931</v>
      </c>
    </row>
    <row r="597" spans="1:11" ht="14.45" customHeight="1" x14ac:dyDescent="0.2">
      <c r="A597" s="832" t="s">
        <v>573</v>
      </c>
      <c r="B597" s="833" t="s">
        <v>574</v>
      </c>
      <c r="C597" s="836" t="s">
        <v>601</v>
      </c>
      <c r="D597" s="852" t="s">
        <v>602</v>
      </c>
      <c r="E597" s="836" t="s">
        <v>2843</v>
      </c>
      <c r="F597" s="852" t="s">
        <v>2844</v>
      </c>
      <c r="G597" s="836" t="s">
        <v>2913</v>
      </c>
      <c r="H597" s="836" t="s">
        <v>2914</v>
      </c>
      <c r="I597" s="853">
        <v>552</v>
      </c>
      <c r="J597" s="853">
        <v>8</v>
      </c>
      <c r="K597" s="854">
        <v>4416</v>
      </c>
    </row>
    <row r="598" spans="1:11" ht="14.45" customHeight="1" x14ac:dyDescent="0.2">
      <c r="A598" s="832" t="s">
        <v>573</v>
      </c>
      <c r="B598" s="833" t="s">
        <v>574</v>
      </c>
      <c r="C598" s="836" t="s">
        <v>601</v>
      </c>
      <c r="D598" s="852" t="s">
        <v>602</v>
      </c>
      <c r="E598" s="836" t="s">
        <v>2843</v>
      </c>
      <c r="F598" s="852" t="s">
        <v>2844</v>
      </c>
      <c r="G598" s="836" t="s">
        <v>2915</v>
      </c>
      <c r="H598" s="836" t="s">
        <v>2916</v>
      </c>
      <c r="I598" s="853">
        <v>552</v>
      </c>
      <c r="J598" s="853">
        <v>9</v>
      </c>
      <c r="K598" s="854">
        <v>4968</v>
      </c>
    </row>
    <row r="599" spans="1:11" ht="14.45" customHeight="1" x14ac:dyDescent="0.2">
      <c r="A599" s="832" t="s">
        <v>573</v>
      </c>
      <c r="B599" s="833" t="s">
        <v>574</v>
      </c>
      <c r="C599" s="836" t="s">
        <v>601</v>
      </c>
      <c r="D599" s="852" t="s">
        <v>602</v>
      </c>
      <c r="E599" s="836" t="s">
        <v>2843</v>
      </c>
      <c r="F599" s="852" t="s">
        <v>2844</v>
      </c>
      <c r="G599" s="836" t="s">
        <v>2917</v>
      </c>
      <c r="H599" s="836" t="s">
        <v>2918</v>
      </c>
      <c r="I599" s="853">
        <v>552</v>
      </c>
      <c r="J599" s="853">
        <v>5</v>
      </c>
      <c r="K599" s="854">
        <v>2760</v>
      </c>
    </row>
    <row r="600" spans="1:11" ht="14.45" customHeight="1" x14ac:dyDescent="0.2">
      <c r="A600" s="832" t="s">
        <v>573</v>
      </c>
      <c r="B600" s="833" t="s">
        <v>574</v>
      </c>
      <c r="C600" s="836" t="s">
        <v>601</v>
      </c>
      <c r="D600" s="852" t="s">
        <v>602</v>
      </c>
      <c r="E600" s="836" t="s">
        <v>2843</v>
      </c>
      <c r="F600" s="852" t="s">
        <v>2844</v>
      </c>
      <c r="G600" s="836" t="s">
        <v>2919</v>
      </c>
      <c r="H600" s="836" t="s">
        <v>2920</v>
      </c>
      <c r="I600" s="853">
        <v>552</v>
      </c>
      <c r="J600" s="853">
        <v>4</v>
      </c>
      <c r="K600" s="854">
        <v>2208</v>
      </c>
    </row>
    <row r="601" spans="1:11" ht="14.45" customHeight="1" x14ac:dyDescent="0.2">
      <c r="A601" s="832" t="s">
        <v>573</v>
      </c>
      <c r="B601" s="833" t="s">
        <v>574</v>
      </c>
      <c r="C601" s="836" t="s">
        <v>601</v>
      </c>
      <c r="D601" s="852" t="s">
        <v>602</v>
      </c>
      <c r="E601" s="836" t="s">
        <v>2843</v>
      </c>
      <c r="F601" s="852" t="s">
        <v>2844</v>
      </c>
      <c r="G601" s="836" t="s">
        <v>2921</v>
      </c>
      <c r="H601" s="836" t="s">
        <v>2922</v>
      </c>
      <c r="I601" s="853">
        <v>552</v>
      </c>
      <c r="J601" s="853">
        <v>32</v>
      </c>
      <c r="K601" s="854">
        <v>17664</v>
      </c>
    </row>
    <row r="602" spans="1:11" ht="14.45" customHeight="1" x14ac:dyDescent="0.2">
      <c r="A602" s="832" t="s">
        <v>573</v>
      </c>
      <c r="B602" s="833" t="s">
        <v>574</v>
      </c>
      <c r="C602" s="836" t="s">
        <v>601</v>
      </c>
      <c r="D602" s="852" t="s">
        <v>602</v>
      </c>
      <c r="E602" s="836" t="s">
        <v>2843</v>
      </c>
      <c r="F602" s="852" t="s">
        <v>2844</v>
      </c>
      <c r="G602" s="836" t="s">
        <v>2923</v>
      </c>
      <c r="H602" s="836" t="s">
        <v>2924</v>
      </c>
      <c r="I602" s="853">
        <v>552</v>
      </c>
      <c r="J602" s="853">
        <v>2</v>
      </c>
      <c r="K602" s="854">
        <v>1104</v>
      </c>
    </row>
    <row r="603" spans="1:11" ht="14.45" customHeight="1" x14ac:dyDescent="0.2">
      <c r="A603" s="832" t="s">
        <v>573</v>
      </c>
      <c r="B603" s="833" t="s">
        <v>574</v>
      </c>
      <c r="C603" s="836" t="s">
        <v>601</v>
      </c>
      <c r="D603" s="852" t="s">
        <v>602</v>
      </c>
      <c r="E603" s="836" t="s">
        <v>2843</v>
      </c>
      <c r="F603" s="852" t="s">
        <v>2844</v>
      </c>
      <c r="G603" s="836" t="s">
        <v>2925</v>
      </c>
      <c r="H603" s="836" t="s">
        <v>2926</v>
      </c>
      <c r="I603" s="853">
        <v>552</v>
      </c>
      <c r="J603" s="853">
        <v>11</v>
      </c>
      <c r="K603" s="854">
        <v>6072</v>
      </c>
    </row>
    <row r="604" spans="1:11" ht="14.45" customHeight="1" x14ac:dyDescent="0.2">
      <c r="A604" s="832" t="s">
        <v>573</v>
      </c>
      <c r="B604" s="833" t="s">
        <v>574</v>
      </c>
      <c r="C604" s="836" t="s">
        <v>601</v>
      </c>
      <c r="D604" s="852" t="s">
        <v>602</v>
      </c>
      <c r="E604" s="836" t="s">
        <v>2843</v>
      </c>
      <c r="F604" s="852" t="s">
        <v>2844</v>
      </c>
      <c r="G604" s="836" t="s">
        <v>2927</v>
      </c>
      <c r="H604" s="836" t="s">
        <v>2928</v>
      </c>
      <c r="I604" s="853">
        <v>552</v>
      </c>
      <c r="J604" s="853">
        <v>11</v>
      </c>
      <c r="K604" s="854">
        <v>6072</v>
      </c>
    </row>
    <row r="605" spans="1:11" ht="14.45" customHeight="1" x14ac:dyDescent="0.2">
      <c r="A605" s="832" t="s">
        <v>573</v>
      </c>
      <c r="B605" s="833" t="s">
        <v>574</v>
      </c>
      <c r="C605" s="836" t="s">
        <v>601</v>
      </c>
      <c r="D605" s="852" t="s">
        <v>602</v>
      </c>
      <c r="E605" s="836" t="s">
        <v>2843</v>
      </c>
      <c r="F605" s="852" t="s">
        <v>2844</v>
      </c>
      <c r="G605" s="836" t="s">
        <v>2929</v>
      </c>
      <c r="H605" s="836" t="s">
        <v>2930</v>
      </c>
      <c r="I605" s="853">
        <v>552</v>
      </c>
      <c r="J605" s="853">
        <v>3</v>
      </c>
      <c r="K605" s="854">
        <v>1656</v>
      </c>
    </row>
    <row r="606" spans="1:11" ht="14.45" customHeight="1" x14ac:dyDescent="0.2">
      <c r="A606" s="832" t="s">
        <v>573</v>
      </c>
      <c r="B606" s="833" t="s">
        <v>574</v>
      </c>
      <c r="C606" s="836" t="s">
        <v>601</v>
      </c>
      <c r="D606" s="852" t="s">
        <v>602</v>
      </c>
      <c r="E606" s="836" t="s">
        <v>2843</v>
      </c>
      <c r="F606" s="852" t="s">
        <v>2844</v>
      </c>
      <c r="G606" s="836" t="s">
        <v>2931</v>
      </c>
      <c r="H606" s="836" t="s">
        <v>2932</v>
      </c>
      <c r="I606" s="853">
        <v>552</v>
      </c>
      <c r="J606" s="853">
        <v>2</v>
      </c>
      <c r="K606" s="854">
        <v>1104</v>
      </c>
    </row>
    <row r="607" spans="1:11" ht="14.45" customHeight="1" x14ac:dyDescent="0.2">
      <c r="A607" s="832" t="s">
        <v>573</v>
      </c>
      <c r="B607" s="833" t="s">
        <v>574</v>
      </c>
      <c r="C607" s="836" t="s">
        <v>601</v>
      </c>
      <c r="D607" s="852" t="s">
        <v>602</v>
      </c>
      <c r="E607" s="836" t="s">
        <v>2843</v>
      </c>
      <c r="F607" s="852" t="s">
        <v>2844</v>
      </c>
      <c r="G607" s="836" t="s">
        <v>2933</v>
      </c>
      <c r="H607" s="836" t="s">
        <v>2934</v>
      </c>
      <c r="I607" s="853">
        <v>551.989990234375</v>
      </c>
      <c r="J607" s="853">
        <v>6</v>
      </c>
      <c r="K607" s="854">
        <v>3311.93994140625</v>
      </c>
    </row>
    <row r="608" spans="1:11" ht="14.45" customHeight="1" x14ac:dyDescent="0.2">
      <c r="A608" s="832" t="s">
        <v>573</v>
      </c>
      <c r="B608" s="833" t="s">
        <v>574</v>
      </c>
      <c r="C608" s="836" t="s">
        <v>601</v>
      </c>
      <c r="D608" s="852" t="s">
        <v>602</v>
      </c>
      <c r="E608" s="836" t="s">
        <v>2843</v>
      </c>
      <c r="F608" s="852" t="s">
        <v>2844</v>
      </c>
      <c r="G608" s="836" t="s">
        <v>2935</v>
      </c>
      <c r="H608" s="836" t="s">
        <v>2936</v>
      </c>
      <c r="I608" s="853">
        <v>552</v>
      </c>
      <c r="J608" s="853">
        <v>2</v>
      </c>
      <c r="K608" s="854">
        <v>1104</v>
      </c>
    </row>
    <row r="609" spans="1:11" ht="14.45" customHeight="1" x14ac:dyDescent="0.2">
      <c r="A609" s="832" t="s">
        <v>573</v>
      </c>
      <c r="B609" s="833" t="s">
        <v>574</v>
      </c>
      <c r="C609" s="836" t="s">
        <v>601</v>
      </c>
      <c r="D609" s="852" t="s">
        <v>602</v>
      </c>
      <c r="E609" s="836" t="s">
        <v>2843</v>
      </c>
      <c r="F609" s="852" t="s">
        <v>2844</v>
      </c>
      <c r="G609" s="836" t="s">
        <v>2937</v>
      </c>
      <c r="H609" s="836" t="s">
        <v>2938</v>
      </c>
      <c r="I609" s="853">
        <v>8216.75</v>
      </c>
      <c r="J609" s="853">
        <v>2</v>
      </c>
      <c r="K609" s="854">
        <v>16433.5</v>
      </c>
    </row>
    <row r="610" spans="1:11" ht="14.45" customHeight="1" x14ac:dyDescent="0.2">
      <c r="A610" s="832" t="s">
        <v>573</v>
      </c>
      <c r="B610" s="833" t="s">
        <v>574</v>
      </c>
      <c r="C610" s="836" t="s">
        <v>601</v>
      </c>
      <c r="D610" s="852" t="s">
        <v>602</v>
      </c>
      <c r="E610" s="836" t="s">
        <v>2843</v>
      </c>
      <c r="F610" s="852" t="s">
        <v>2844</v>
      </c>
      <c r="G610" s="836" t="s">
        <v>2939</v>
      </c>
      <c r="H610" s="836" t="s">
        <v>2940</v>
      </c>
      <c r="I610" s="853">
        <v>8216.75</v>
      </c>
      <c r="J610" s="853">
        <v>2</v>
      </c>
      <c r="K610" s="854">
        <v>16433.5</v>
      </c>
    </row>
    <row r="611" spans="1:11" ht="14.45" customHeight="1" x14ac:dyDescent="0.2">
      <c r="A611" s="832" t="s">
        <v>573</v>
      </c>
      <c r="B611" s="833" t="s">
        <v>574</v>
      </c>
      <c r="C611" s="836" t="s">
        <v>601</v>
      </c>
      <c r="D611" s="852" t="s">
        <v>602</v>
      </c>
      <c r="E611" s="836" t="s">
        <v>2843</v>
      </c>
      <c r="F611" s="852" t="s">
        <v>2844</v>
      </c>
      <c r="G611" s="836" t="s">
        <v>2941</v>
      </c>
      <c r="H611" s="836" t="s">
        <v>2942</v>
      </c>
      <c r="I611" s="853">
        <v>8216.75</v>
      </c>
      <c r="J611" s="853">
        <v>5</v>
      </c>
      <c r="K611" s="854">
        <v>41083.75</v>
      </c>
    </row>
    <row r="612" spans="1:11" ht="14.45" customHeight="1" x14ac:dyDescent="0.2">
      <c r="A612" s="832" t="s">
        <v>573</v>
      </c>
      <c r="B612" s="833" t="s">
        <v>574</v>
      </c>
      <c r="C612" s="836" t="s">
        <v>601</v>
      </c>
      <c r="D612" s="852" t="s">
        <v>602</v>
      </c>
      <c r="E612" s="836" t="s">
        <v>2843</v>
      </c>
      <c r="F612" s="852" t="s">
        <v>2844</v>
      </c>
      <c r="G612" s="836" t="s">
        <v>2943</v>
      </c>
      <c r="H612" s="836" t="s">
        <v>2944</v>
      </c>
      <c r="I612" s="853">
        <v>8216.75</v>
      </c>
      <c r="J612" s="853">
        <v>8</v>
      </c>
      <c r="K612" s="854">
        <v>65734</v>
      </c>
    </row>
    <row r="613" spans="1:11" ht="14.45" customHeight="1" x14ac:dyDescent="0.2">
      <c r="A613" s="832" t="s">
        <v>573</v>
      </c>
      <c r="B613" s="833" t="s">
        <v>574</v>
      </c>
      <c r="C613" s="836" t="s">
        <v>601</v>
      </c>
      <c r="D613" s="852" t="s">
        <v>602</v>
      </c>
      <c r="E613" s="836" t="s">
        <v>2843</v>
      </c>
      <c r="F613" s="852" t="s">
        <v>2844</v>
      </c>
      <c r="G613" s="836" t="s">
        <v>2945</v>
      </c>
      <c r="H613" s="836" t="s">
        <v>2946</v>
      </c>
      <c r="I613" s="853">
        <v>8216.75</v>
      </c>
      <c r="J613" s="853">
        <v>4</v>
      </c>
      <c r="K613" s="854">
        <v>32867</v>
      </c>
    </row>
    <row r="614" spans="1:11" ht="14.45" customHeight="1" x14ac:dyDescent="0.2">
      <c r="A614" s="832" t="s">
        <v>573</v>
      </c>
      <c r="B614" s="833" t="s">
        <v>574</v>
      </c>
      <c r="C614" s="836" t="s">
        <v>601</v>
      </c>
      <c r="D614" s="852" t="s">
        <v>602</v>
      </c>
      <c r="E614" s="836" t="s">
        <v>2843</v>
      </c>
      <c r="F614" s="852" t="s">
        <v>2844</v>
      </c>
      <c r="G614" s="836" t="s">
        <v>2947</v>
      </c>
      <c r="H614" s="836" t="s">
        <v>2948</v>
      </c>
      <c r="I614" s="853">
        <v>1454.75</v>
      </c>
      <c r="J614" s="853">
        <v>23</v>
      </c>
      <c r="K614" s="854">
        <v>33459.25</v>
      </c>
    </row>
    <row r="615" spans="1:11" ht="14.45" customHeight="1" x14ac:dyDescent="0.2">
      <c r="A615" s="832" t="s">
        <v>573</v>
      </c>
      <c r="B615" s="833" t="s">
        <v>574</v>
      </c>
      <c r="C615" s="836" t="s">
        <v>601</v>
      </c>
      <c r="D615" s="852" t="s">
        <v>602</v>
      </c>
      <c r="E615" s="836" t="s">
        <v>2843</v>
      </c>
      <c r="F615" s="852" t="s">
        <v>2844</v>
      </c>
      <c r="G615" s="836" t="s">
        <v>2949</v>
      </c>
      <c r="H615" s="836" t="s">
        <v>2950</v>
      </c>
      <c r="I615" s="853">
        <v>473.45999145507813</v>
      </c>
      <c r="J615" s="853">
        <v>1</v>
      </c>
      <c r="K615" s="854">
        <v>473.45999145507813</v>
      </c>
    </row>
    <row r="616" spans="1:11" ht="14.45" customHeight="1" x14ac:dyDescent="0.2">
      <c r="A616" s="832" t="s">
        <v>573</v>
      </c>
      <c r="B616" s="833" t="s">
        <v>574</v>
      </c>
      <c r="C616" s="836" t="s">
        <v>601</v>
      </c>
      <c r="D616" s="852" t="s">
        <v>602</v>
      </c>
      <c r="E616" s="836" t="s">
        <v>2843</v>
      </c>
      <c r="F616" s="852" t="s">
        <v>2844</v>
      </c>
      <c r="G616" s="836" t="s">
        <v>2951</v>
      </c>
      <c r="H616" s="836" t="s">
        <v>2952</v>
      </c>
      <c r="I616" s="853">
        <v>473.45999145507813</v>
      </c>
      <c r="J616" s="853">
        <v>8</v>
      </c>
      <c r="K616" s="854">
        <v>3787.6500244140625</v>
      </c>
    </row>
    <row r="617" spans="1:11" ht="14.45" customHeight="1" x14ac:dyDescent="0.2">
      <c r="A617" s="832" t="s">
        <v>573</v>
      </c>
      <c r="B617" s="833" t="s">
        <v>574</v>
      </c>
      <c r="C617" s="836" t="s">
        <v>601</v>
      </c>
      <c r="D617" s="852" t="s">
        <v>602</v>
      </c>
      <c r="E617" s="836" t="s">
        <v>2843</v>
      </c>
      <c r="F617" s="852" t="s">
        <v>2844</v>
      </c>
      <c r="G617" s="836" t="s">
        <v>2953</v>
      </c>
      <c r="H617" s="836" t="s">
        <v>2954</v>
      </c>
      <c r="I617" s="853">
        <v>473.45999145507813</v>
      </c>
      <c r="J617" s="853">
        <v>12</v>
      </c>
      <c r="K617" s="854">
        <v>5681.4899291992188</v>
      </c>
    </row>
    <row r="618" spans="1:11" ht="14.45" customHeight="1" x14ac:dyDescent="0.2">
      <c r="A618" s="832" t="s">
        <v>573</v>
      </c>
      <c r="B618" s="833" t="s">
        <v>574</v>
      </c>
      <c r="C618" s="836" t="s">
        <v>601</v>
      </c>
      <c r="D618" s="852" t="s">
        <v>602</v>
      </c>
      <c r="E618" s="836" t="s">
        <v>2843</v>
      </c>
      <c r="F618" s="852" t="s">
        <v>2844</v>
      </c>
      <c r="G618" s="836" t="s">
        <v>2955</v>
      </c>
      <c r="H618" s="836" t="s">
        <v>2956</v>
      </c>
      <c r="I618" s="853">
        <v>355.09749603271484</v>
      </c>
      <c r="J618" s="853">
        <v>6</v>
      </c>
      <c r="K618" s="854">
        <v>2840.7499792482704</v>
      </c>
    </row>
    <row r="619" spans="1:11" ht="14.45" customHeight="1" x14ac:dyDescent="0.2">
      <c r="A619" s="832" t="s">
        <v>573</v>
      </c>
      <c r="B619" s="833" t="s">
        <v>574</v>
      </c>
      <c r="C619" s="836" t="s">
        <v>601</v>
      </c>
      <c r="D619" s="852" t="s">
        <v>602</v>
      </c>
      <c r="E619" s="836" t="s">
        <v>2843</v>
      </c>
      <c r="F619" s="852" t="s">
        <v>2844</v>
      </c>
      <c r="G619" s="836" t="s">
        <v>2957</v>
      </c>
      <c r="H619" s="836" t="s">
        <v>2958</v>
      </c>
      <c r="I619" s="853">
        <v>473.45999145507813</v>
      </c>
      <c r="J619" s="853">
        <v>2</v>
      </c>
      <c r="K619" s="854">
        <v>946.91998291015625</v>
      </c>
    </row>
    <row r="620" spans="1:11" ht="14.45" customHeight="1" x14ac:dyDescent="0.2">
      <c r="A620" s="832" t="s">
        <v>573</v>
      </c>
      <c r="B620" s="833" t="s">
        <v>574</v>
      </c>
      <c r="C620" s="836" t="s">
        <v>601</v>
      </c>
      <c r="D620" s="852" t="s">
        <v>602</v>
      </c>
      <c r="E620" s="836" t="s">
        <v>2843</v>
      </c>
      <c r="F620" s="852" t="s">
        <v>2844</v>
      </c>
      <c r="G620" s="836" t="s">
        <v>2959</v>
      </c>
      <c r="H620" s="836" t="s">
        <v>2960</v>
      </c>
      <c r="I620" s="853">
        <v>473.45999145507813</v>
      </c>
      <c r="J620" s="853">
        <v>5</v>
      </c>
      <c r="K620" s="854">
        <v>2367.2799377441406</v>
      </c>
    </row>
    <row r="621" spans="1:11" ht="14.45" customHeight="1" x14ac:dyDescent="0.2">
      <c r="A621" s="832" t="s">
        <v>573</v>
      </c>
      <c r="B621" s="833" t="s">
        <v>574</v>
      </c>
      <c r="C621" s="836" t="s">
        <v>601</v>
      </c>
      <c r="D621" s="852" t="s">
        <v>602</v>
      </c>
      <c r="E621" s="836" t="s">
        <v>2843</v>
      </c>
      <c r="F621" s="852" t="s">
        <v>2844</v>
      </c>
      <c r="G621" s="836" t="s">
        <v>2961</v>
      </c>
      <c r="H621" s="836" t="s">
        <v>2962</v>
      </c>
      <c r="I621" s="853">
        <v>473.45999145507813</v>
      </c>
      <c r="J621" s="853">
        <v>3</v>
      </c>
      <c r="K621" s="854">
        <v>1420.3699645996094</v>
      </c>
    </row>
    <row r="622" spans="1:11" ht="14.45" customHeight="1" x14ac:dyDescent="0.2">
      <c r="A622" s="832" t="s">
        <v>573</v>
      </c>
      <c r="B622" s="833" t="s">
        <v>574</v>
      </c>
      <c r="C622" s="836" t="s">
        <v>601</v>
      </c>
      <c r="D622" s="852" t="s">
        <v>602</v>
      </c>
      <c r="E622" s="836" t="s">
        <v>2843</v>
      </c>
      <c r="F622" s="852" t="s">
        <v>2844</v>
      </c>
      <c r="G622" s="836" t="s">
        <v>2963</v>
      </c>
      <c r="H622" s="836" t="s">
        <v>2964</v>
      </c>
      <c r="I622" s="853">
        <v>473.45999145507813</v>
      </c>
      <c r="J622" s="853">
        <v>1</v>
      </c>
      <c r="K622" s="854">
        <v>473.45999145507813</v>
      </c>
    </row>
    <row r="623" spans="1:11" ht="14.45" customHeight="1" x14ac:dyDescent="0.2">
      <c r="A623" s="832" t="s">
        <v>573</v>
      </c>
      <c r="B623" s="833" t="s">
        <v>574</v>
      </c>
      <c r="C623" s="836" t="s">
        <v>601</v>
      </c>
      <c r="D623" s="852" t="s">
        <v>602</v>
      </c>
      <c r="E623" s="836" t="s">
        <v>2843</v>
      </c>
      <c r="F623" s="852" t="s">
        <v>2844</v>
      </c>
      <c r="G623" s="836" t="s">
        <v>2965</v>
      </c>
      <c r="H623" s="836" t="s">
        <v>2966</v>
      </c>
      <c r="I623" s="853">
        <v>586.8499755859375</v>
      </c>
      <c r="J623" s="853">
        <v>2</v>
      </c>
      <c r="K623" s="854">
        <v>1173.699951171875</v>
      </c>
    </row>
    <row r="624" spans="1:11" ht="14.45" customHeight="1" x14ac:dyDescent="0.2">
      <c r="A624" s="832" t="s">
        <v>573</v>
      </c>
      <c r="B624" s="833" t="s">
        <v>574</v>
      </c>
      <c r="C624" s="836" t="s">
        <v>601</v>
      </c>
      <c r="D624" s="852" t="s">
        <v>602</v>
      </c>
      <c r="E624" s="836" t="s">
        <v>2843</v>
      </c>
      <c r="F624" s="852" t="s">
        <v>2844</v>
      </c>
      <c r="G624" s="836" t="s">
        <v>2967</v>
      </c>
      <c r="H624" s="836" t="s">
        <v>2968</v>
      </c>
      <c r="I624" s="853">
        <v>586.8499755859375</v>
      </c>
      <c r="J624" s="853">
        <v>1</v>
      </c>
      <c r="K624" s="854">
        <v>586.8499755859375</v>
      </c>
    </row>
    <row r="625" spans="1:11" ht="14.45" customHeight="1" x14ac:dyDescent="0.2">
      <c r="A625" s="832" t="s">
        <v>573</v>
      </c>
      <c r="B625" s="833" t="s">
        <v>574</v>
      </c>
      <c r="C625" s="836" t="s">
        <v>601</v>
      </c>
      <c r="D625" s="852" t="s">
        <v>602</v>
      </c>
      <c r="E625" s="836" t="s">
        <v>2843</v>
      </c>
      <c r="F625" s="852" t="s">
        <v>2844</v>
      </c>
      <c r="G625" s="836" t="s">
        <v>2969</v>
      </c>
      <c r="H625" s="836" t="s">
        <v>2970</v>
      </c>
      <c r="I625" s="853">
        <v>586.8499755859375</v>
      </c>
      <c r="J625" s="853">
        <v>9</v>
      </c>
      <c r="K625" s="854">
        <v>5281.6099853515625</v>
      </c>
    </row>
    <row r="626" spans="1:11" ht="14.45" customHeight="1" x14ac:dyDescent="0.2">
      <c r="A626" s="832" t="s">
        <v>573</v>
      </c>
      <c r="B626" s="833" t="s">
        <v>574</v>
      </c>
      <c r="C626" s="836" t="s">
        <v>601</v>
      </c>
      <c r="D626" s="852" t="s">
        <v>602</v>
      </c>
      <c r="E626" s="836" t="s">
        <v>2843</v>
      </c>
      <c r="F626" s="852" t="s">
        <v>2844</v>
      </c>
      <c r="G626" s="836" t="s">
        <v>2971</v>
      </c>
      <c r="H626" s="836" t="s">
        <v>2972</v>
      </c>
      <c r="I626" s="853">
        <v>586.8499755859375</v>
      </c>
      <c r="J626" s="853">
        <v>1</v>
      </c>
      <c r="K626" s="854">
        <v>586.8499755859375</v>
      </c>
    </row>
    <row r="627" spans="1:11" ht="14.45" customHeight="1" x14ac:dyDescent="0.2">
      <c r="A627" s="832" t="s">
        <v>573</v>
      </c>
      <c r="B627" s="833" t="s">
        <v>574</v>
      </c>
      <c r="C627" s="836" t="s">
        <v>601</v>
      </c>
      <c r="D627" s="852" t="s">
        <v>602</v>
      </c>
      <c r="E627" s="836" t="s">
        <v>2843</v>
      </c>
      <c r="F627" s="852" t="s">
        <v>2844</v>
      </c>
      <c r="G627" s="836" t="s">
        <v>2973</v>
      </c>
      <c r="H627" s="836" t="s">
        <v>2974</v>
      </c>
      <c r="I627" s="853">
        <v>586.8499755859375</v>
      </c>
      <c r="J627" s="853">
        <v>3</v>
      </c>
      <c r="K627" s="854">
        <v>1760.5399169921875</v>
      </c>
    </row>
    <row r="628" spans="1:11" ht="14.45" customHeight="1" x14ac:dyDescent="0.2">
      <c r="A628" s="832" t="s">
        <v>573</v>
      </c>
      <c r="B628" s="833" t="s">
        <v>574</v>
      </c>
      <c r="C628" s="836" t="s">
        <v>601</v>
      </c>
      <c r="D628" s="852" t="s">
        <v>602</v>
      </c>
      <c r="E628" s="836" t="s">
        <v>2843</v>
      </c>
      <c r="F628" s="852" t="s">
        <v>2844</v>
      </c>
      <c r="G628" s="836" t="s">
        <v>2975</v>
      </c>
      <c r="H628" s="836" t="s">
        <v>2976</v>
      </c>
      <c r="I628" s="853">
        <v>586.8499755859375</v>
      </c>
      <c r="J628" s="853">
        <v>2</v>
      </c>
      <c r="K628" s="854">
        <v>1173.699951171875</v>
      </c>
    </row>
    <row r="629" spans="1:11" ht="14.45" customHeight="1" x14ac:dyDescent="0.2">
      <c r="A629" s="832" t="s">
        <v>573</v>
      </c>
      <c r="B629" s="833" t="s">
        <v>574</v>
      </c>
      <c r="C629" s="836" t="s">
        <v>601</v>
      </c>
      <c r="D629" s="852" t="s">
        <v>602</v>
      </c>
      <c r="E629" s="836" t="s">
        <v>2843</v>
      </c>
      <c r="F629" s="852" t="s">
        <v>2844</v>
      </c>
      <c r="G629" s="836" t="s">
        <v>2977</v>
      </c>
      <c r="H629" s="836" t="s">
        <v>2978</v>
      </c>
      <c r="I629" s="853">
        <v>473.45999145507813</v>
      </c>
      <c r="J629" s="853">
        <v>2</v>
      </c>
      <c r="K629" s="854">
        <v>946.90997314453125</v>
      </c>
    </row>
    <row r="630" spans="1:11" ht="14.45" customHeight="1" x14ac:dyDescent="0.2">
      <c r="A630" s="832" t="s">
        <v>573</v>
      </c>
      <c r="B630" s="833" t="s">
        <v>574</v>
      </c>
      <c r="C630" s="836" t="s">
        <v>601</v>
      </c>
      <c r="D630" s="852" t="s">
        <v>602</v>
      </c>
      <c r="E630" s="836" t="s">
        <v>2843</v>
      </c>
      <c r="F630" s="852" t="s">
        <v>2844</v>
      </c>
      <c r="G630" s="836" t="s">
        <v>2979</v>
      </c>
      <c r="H630" s="836" t="s">
        <v>2980</v>
      </c>
      <c r="I630" s="853">
        <v>15697.944444444445</v>
      </c>
      <c r="J630" s="853">
        <v>10</v>
      </c>
      <c r="K630" s="854">
        <v>156979</v>
      </c>
    </row>
    <row r="631" spans="1:11" ht="14.45" customHeight="1" x14ac:dyDescent="0.2">
      <c r="A631" s="832" t="s">
        <v>573</v>
      </c>
      <c r="B631" s="833" t="s">
        <v>574</v>
      </c>
      <c r="C631" s="836" t="s">
        <v>601</v>
      </c>
      <c r="D631" s="852" t="s">
        <v>602</v>
      </c>
      <c r="E631" s="836" t="s">
        <v>2843</v>
      </c>
      <c r="F631" s="852" t="s">
        <v>2844</v>
      </c>
      <c r="G631" s="836" t="s">
        <v>2981</v>
      </c>
      <c r="H631" s="836" t="s">
        <v>2982</v>
      </c>
      <c r="I631" s="853">
        <v>51842</v>
      </c>
      <c r="J631" s="853">
        <v>1</v>
      </c>
      <c r="K631" s="854">
        <v>51842</v>
      </c>
    </row>
    <row r="632" spans="1:11" ht="14.45" customHeight="1" x14ac:dyDescent="0.2">
      <c r="A632" s="832" t="s">
        <v>573</v>
      </c>
      <c r="B632" s="833" t="s">
        <v>574</v>
      </c>
      <c r="C632" s="836" t="s">
        <v>601</v>
      </c>
      <c r="D632" s="852" t="s">
        <v>602</v>
      </c>
      <c r="E632" s="836" t="s">
        <v>2843</v>
      </c>
      <c r="F632" s="852" t="s">
        <v>2844</v>
      </c>
      <c r="G632" s="836" t="s">
        <v>2983</v>
      </c>
      <c r="H632" s="836" t="s">
        <v>2984</v>
      </c>
      <c r="I632" s="853">
        <v>51842</v>
      </c>
      <c r="J632" s="853">
        <v>1</v>
      </c>
      <c r="K632" s="854">
        <v>51842</v>
      </c>
    </row>
    <row r="633" spans="1:11" ht="14.45" customHeight="1" x14ac:dyDescent="0.2">
      <c r="A633" s="832" t="s">
        <v>573</v>
      </c>
      <c r="B633" s="833" t="s">
        <v>574</v>
      </c>
      <c r="C633" s="836" t="s">
        <v>601</v>
      </c>
      <c r="D633" s="852" t="s">
        <v>602</v>
      </c>
      <c r="E633" s="836" t="s">
        <v>2843</v>
      </c>
      <c r="F633" s="852" t="s">
        <v>2844</v>
      </c>
      <c r="G633" s="836" t="s">
        <v>2985</v>
      </c>
      <c r="H633" s="836" t="s">
        <v>2986</v>
      </c>
      <c r="I633" s="853">
        <v>552</v>
      </c>
      <c r="J633" s="853">
        <v>8</v>
      </c>
      <c r="K633" s="854">
        <v>4416</v>
      </c>
    </row>
    <row r="634" spans="1:11" ht="14.45" customHeight="1" x14ac:dyDescent="0.2">
      <c r="A634" s="832" t="s">
        <v>573</v>
      </c>
      <c r="B634" s="833" t="s">
        <v>574</v>
      </c>
      <c r="C634" s="836" t="s">
        <v>601</v>
      </c>
      <c r="D634" s="852" t="s">
        <v>602</v>
      </c>
      <c r="E634" s="836" t="s">
        <v>2843</v>
      </c>
      <c r="F634" s="852" t="s">
        <v>2844</v>
      </c>
      <c r="G634" s="836" t="s">
        <v>2987</v>
      </c>
      <c r="H634" s="836" t="s">
        <v>2988</v>
      </c>
      <c r="I634" s="853">
        <v>45310</v>
      </c>
      <c r="J634" s="853">
        <v>1</v>
      </c>
      <c r="K634" s="854">
        <v>45310</v>
      </c>
    </row>
    <row r="635" spans="1:11" ht="14.45" customHeight="1" x14ac:dyDescent="0.2">
      <c r="A635" s="832" t="s">
        <v>573</v>
      </c>
      <c r="B635" s="833" t="s">
        <v>574</v>
      </c>
      <c r="C635" s="836" t="s">
        <v>601</v>
      </c>
      <c r="D635" s="852" t="s">
        <v>602</v>
      </c>
      <c r="E635" s="836" t="s">
        <v>2843</v>
      </c>
      <c r="F635" s="852" t="s">
        <v>2844</v>
      </c>
      <c r="G635" s="836" t="s">
        <v>2989</v>
      </c>
      <c r="H635" s="836" t="s">
        <v>2990</v>
      </c>
      <c r="I635" s="853">
        <v>2645</v>
      </c>
      <c r="J635" s="853">
        <v>2</v>
      </c>
      <c r="K635" s="854">
        <v>5290</v>
      </c>
    </row>
    <row r="636" spans="1:11" ht="14.45" customHeight="1" x14ac:dyDescent="0.2">
      <c r="A636" s="832" t="s">
        <v>573</v>
      </c>
      <c r="B636" s="833" t="s">
        <v>574</v>
      </c>
      <c r="C636" s="836" t="s">
        <v>601</v>
      </c>
      <c r="D636" s="852" t="s">
        <v>602</v>
      </c>
      <c r="E636" s="836" t="s">
        <v>2843</v>
      </c>
      <c r="F636" s="852" t="s">
        <v>2844</v>
      </c>
      <c r="G636" s="836" t="s">
        <v>2991</v>
      </c>
      <c r="H636" s="836" t="s">
        <v>2992</v>
      </c>
      <c r="I636" s="853">
        <v>50600</v>
      </c>
      <c r="J636" s="853">
        <v>1</v>
      </c>
      <c r="K636" s="854">
        <v>50600</v>
      </c>
    </row>
    <row r="637" spans="1:11" ht="14.45" customHeight="1" x14ac:dyDescent="0.2">
      <c r="A637" s="832" t="s">
        <v>573</v>
      </c>
      <c r="B637" s="833" t="s">
        <v>574</v>
      </c>
      <c r="C637" s="836" t="s">
        <v>601</v>
      </c>
      <c r="D637" s="852" t="s">
        <v>602</v>
      </c>
      <c r="E637" s="836" t="s">
        <v>2843</v>
      </c>
      <c r="F637" s="852" t="s">
        <v>2844</v>
      </c>
      <c r="G637" s="836" t="s">
        <v>2993</v>
      </c>
      <c r="H637" s="836" t="s">
        <v>2994</v>
      </c>
      <c r="I637" s="853">
        <v>50600</v>
      </c>
      <c r="J637" s="853">
        <v>2</v>
      </c>
      <c r="K637" s="854">
        <v>101200</v>
      </c>
    </row>
    <row r="638" spans="1:11" ht="14.45" customHeight="1" x14ac:dyDescent="0.2">
      <c r="A638" s="832" t="s">
        <v>573</v>
      </c>
      <c r="B638" s="833" t="s">
        <v>574</v>
      </c>
      <c r="C638" s="836" t="s">
        <v>601</v>
      </c>
      <c r="D638" s="852" t="s">
        <v>602</v>
      </c>
      <c r="E638" s="836" t="s">
        <v>2843</v>
      </c>
      <c r="F638" s="852" t="s">
        <v>2844</v>
      </c>
      <c r="G638" s="836" t="s">
        <v>2995</v>
      </c>
      <c r="H638" s="836" t="s">
        <v>2996</v>
      </c>
      <c r="I638" s="853">
        <v>39675</v>
      </c>
      <c r="J638" s="853">
        <v>1</v>
      </c>
      <c r="K638" s="854">
        <v>39675</v>
      </c>
    </row>
    <row r="639" spans="1:11" ht="14.45" customHeight="1" x14ac:dyDescent="0.2">
      <c r="A639" s="832" t="s">
        <v>573</v>
      </c>
      <c r="B639" s="833" t="s">
        <v>574</v>
      </c>
      <c r="C639" s="836" t="s">
        <v>601</v>
      </c>
      <c r="D639" s="852" t="s">
        <v>602</v>
      </c>
      <c r="E639" s="836" t="s">
        <v>2843</v>
      </c>
      <c r="F639" s="852" t="s">
        <v>2844</v>
      </c>
      <c r="G639" s="836" t="s">
        <v>2997</v>
      </c>
      <c r="H639" s="836" t="s">
        <v>2998</v>
      </c>
      <c r="I639" s="853">
        <v>39675</v>
      </c>
      <c r="J639" s="853">
        <v>1</v>
      </c>
      <c r="K639" s="854">
        <v>39675</v>
      </c>
    </row>
    <row r="640" spans="1:11" ht="14.45" customHeight="1" x14ac:dyDescent="0.2">
      <c r="A640" s="832" t="s">
        <v>573</v>
      </c>
      <c r="B640" s="833" t="s">
        <v>574</v>
      </c>
      <c r="C640" s="836" t="s">
        <v>601</v>
      </c>
      <c r="D640" s="852" t="s">
        <v>602</v>
      </c>
      <c r="E640" s="836" t="s">
        <v>2843</v>
      </c>
      <c r="F640" s="852" t="s">
        <v>2844</v>
      </c>
      <c r="G640" s="836" t="s">
        <v>2999</v>
      </c>
      <c r="H640" s="836" t="s">
        <v>3000</v>
      </c>
      <c r="I640" s="853">
        <v>39675</v>
      </c>
      <c r="J640" s="853">
        <v>1</v>
      </c>
      <c r="K640" s="854">
        <v>39675</v>
      </c>
    </row>
    <row r="641" spans="1:11" ht="14.45" customHeight="1" x14ac:dyDescent="0.2">
      <c r="A641" s="832" t="s">
        <v>573</v>
      </c>
      <c r="B641" s="833" t="s">
        <v>574</v>
      </c>
      <c r="C641" s="836" t="s">
        <v>601</v>
      </c>
      <c r="D641" s="852" t="s">
        <v>602</v>
      </c>
      <c r="E641" s="836" t="s">
        <v>2843</v>
      </c>
      <c r="F641" s="852" t="s">
        <v>2844</v>
      </c>
      <c r="G641" s="836" t="s">
        <v>3001</v>
      </c>
      <c r="H641" s="836" t="s">
        <v>3002</v>
      </c>
      <c r="I641" s="853">
        <v>620.16665852069855</v>
      </c>
      <c r="J641" s="853">
        <v>4</v>
      </c>
      <c r="K641" s="854">
        <v>7437.3798339366913</v>
      </c>
    </row>
    <row r="642" spans="1:11" ht="14.45" customHeight="1" x14ac:dyDescent="0.2">
      <c r="A642" s="832" t="s">
        <v>573</v>
      </c>
      <c r="B642" s="833" t="s">
        <v>574</v>
      </c>
      <c r="C642" s="836" t="s">
        <v>601</v>
      </c>
      <c r="D642" s="852" t="s">
        <v>602</v>
      </c>
      <c r="E642" s="836" t="s">
        <v>2843</v>
      </c>
      <c r="F642" s="852" t="s">
        <v>2844</v>
      </c>
      <c r="G642" s="836" t="s">
        <v>3003</v>
      </c>
      <c r="H642" s="836" t="s">
        <v>3004</v>
      </c>
      <c r="I642" s="853">
        <v>3999.090087890625</v>
      </c>
      <c r="J642" s="853">
        <v>2</v>
      </c>
      <c r="K642" s="854">
        <v>7998.18017578125</v>
      </c>
    </row>
    <row r="643" spans="1:11" ht="14.45" customHeight="1" x14ac:dyDescent="0.2">
      <c r="A643" s="832" t="s">
        <v>573</v>
      </c>
      <c r="B643" s="833" t="s">
        <v>574</v>
      </c>
      <c r="C643" s="836" t="s">
        <v>601</v>
      </c>
      <c r="D643" s="852" t="s">
        <v>602</v>
      </c>
      <c r="E643" s="836" t="s">
        <v>2843</v>
      </c>
      <c r="F643" s="852" t="s">
        <v>2844</v>
      </c>
      <c r="G643" s="836" t="s">
        <v>3005</v>
      </c>
      <c r="H643" s="836" t="s">
        <v>3006</v>
      </c>
      <c r="I643" s="853">
        <v>462.7266845703125</v>
      </c>
      <c r="J643" s="853">
        <v>18</v>
      </c>
      <c r="K643" s="854">
        <v>12493.690156249329</v>
      </c>
    </row>
    <row r="644" spans="1:11" ht="14.45" customHeight="1" x14ac:dyDescent="0.2">
      <c r="A644" s="832" t="s">
        <v>573</v>
      </c>
      <c r="B644" s="833" t="s">
        <v>574</v>
      </c>
      <c r="C644" s="836" t="s">
        <v>601</v>
      </c>
      <c r="D644" s="852" t="s">
        <v>602</v>
      </c>
      <c r="E644" s="836" t="s">
        <v>2843</v>
      </c>
      <c r="F644" s="852" t="s">
        <v>2844</v>
      </c>
      <c r="G644" s="836" t="s">
        <v>3007</v>
      </c>
      <c r="H644" s="836" t="s">
        <v>3008</v>
      </c>
      <c r="I644" s="853">
        <v>5520</v>
      </c>
      <c r="J644" s="853">
        <v>2</v>
      </c>
      <c r="K644" s="854">
        <v>11040</v>
      </c>
    </row>
    <row r="645" spans="1:11" ht="14.45" customHeight="1" x14ac:dyDescent="0.2">
      <c r="A645" s="832" t="s">
        <v>573</v>
      </c>
      <c r="B645" s="833" t="s">
        <v>574</v>
      </c>
      <c r="C645" s="836" t="s">
        <v>601</v>
      </c>
      <c r="D645" s="852" t="s">
        <v>602</v>
      </c>
      <c r="E645" s="836" t="s">
        <v>2843</v>
      </c>
      <c r="F645" s="852" t="s">
        <v>2844</v>
      </c>
      <c r="G645" s="836" t="s">
        <v>3009</v>
      </c>
      <c r="H645" s="836" t="s">
        <v>3010</v>
      </c>
      <c r="I645" s="853">
        <v>4445.6428571428569</v>
      </c>
      <c r="J645" s="853">
        <v>10</v>
      </c>
      <c r="K645" s="854">
        <v>51865</v>
      </c>
    </row>
    <row r="646" spans="1:11" ht="14.45" customHeight="1" x14ac:dyDescent="0.2">
      <c r="A646" s="832" t="s">
        <v>573</v>
      </c>
      <c r="B646" s="833" t="s">
        <v>574</v>
      </c>
      <c r="C646" s="836" t="s">
        <v>601</v>
      </c>
      <c r="D646" s="852" t="s">
        <v>602</v>
      </c>
      <c r="E646" s="836" t="s">
        <v>2843</v>
      </c>
      <c r="F646" s="852" t="s">
        <v>2844</v>
      </c>
      <c r="G646" s="836" t="s">
        <v>3011</v>
      </c>
      <c r="H646" s="836" t="s">
        <v>3012</v>
      </c>
      <c r="I646" s="853">
        <v>5186.5</v>
      </c>
      <c r="J646" s="853">
        <v>1</v>
      </c>
      <c r="K646" s="854">
        <v>5186.5</v>
      </c>
    </row>
    <row r="647" spans="1:11" ht="14.45" customHeight="1" x14ac:dyDescent="0.2">
      <c r="A647" s="832" t="s">
        <v>573</v>
      </c>
      <c r="B647" s="833" t="s">
        <v>574</v>
      </c>
      <c r="C647" s="836" t="s">
        <v>601</v>
      </c>
      <c r="D647" s="852" t="s">
        <v>602</v>
      </c>
      <c r="E647" s="836" t="s">
        <v>2843</v>
      </c>
      <c r="F647" s="852" t="s">
        <v>2844</v>
      </c>
      <c r="G647" s="836" t="s">
        <v>3013</v>
      </c>
      <c r="H647" s="836" t="s">
        <v>3014</v>
      </c>
      <c r="I647" s="853">
        <v>5186.5</v>
      </c>
      <c r="J647" s="853">
        <v>1</v>
      </c>
      <c r="K647" s="854">
        <v>5186.5</v>
      </c>
    </row>
    <row r="648" spans="1:11" ht="14.45" customHeight="1" x14ac:dyDescent="0.2">
      <c r="A648" s="832" t="s">
        <v>573</v>
      </c>
      <c r="B648" s="833" t="s">
        <v>574</v>
      </c>
      <c r="C648" s="836" t="s">
        <v>601</v>
      </c>
      <c r="D648" s="852" t="s">
        <v>602</v>
      </c>
      <c r="E648" s="836" t="s">
        <v>2843</v>
      </c>
      <c r="F648" s="852" t="s">
        <v>2844</v>
      </c>
      <c r="G648" s="836" t="s">
        <v>3015</v>
      </c>
      <c r="H648" s="836" t="s">
        <v>3016</v>
      </c>
      <c r="I648" s="853">
        <v>5186.5</v>
      </c>
      <c r="J648" s="853">
        <v>2</v>
      </c>
      <c r="K648" s="854">
        <v>10373</v>
      </c>
    </row>
    <row r="649" spans="1:11" ht="14.45" customHeight="1" x14ac:dyDescent="0.2">
      <c r="A649" s="832" t="s">
        <v>573</v>
      </c>
      <c r="B649" s="833" t="s">
        <v>574</v>
      </c>
      <c r="C649" s="836" t="s">
        <v>601</v>
      </c>
      <c r="D649" s="852" t="s">
        <v>602</v>
      </c>
      <c r="E649" s="836" t="s">
        <v>2843</v>
      </c>
      <c r="F649" s="852" t="s">
        <v>2844</v>
      </c>
      <c r="G649" s="836" t="s">
        <v>3017</v>
      </c>
      <c r="H649" s="836" t="s">
        <v>3018</v>
      </c>
      <c r="I649" s="853">
        <v>5186.536702473958</v>
      </c>
      <c r="J649" s="853">
        <v>17</v>
      </c>
      <c r="K649" s="854">
        <v>88171.380859375</v>
      </c>
    </row>
    <row r="650" spans="1:11" ht="14.45" customHeight="1" x14ac:dyDescent="0.2">
      <c r="A650" s="832" t="s">
        <v>573</v>
      </c>
      <c r="B650" s="833" t="s">
        <v>574</v>
      </c>
      <c r="C650" s="836" t="s">
        <v>601</v>
      </c>
      <c r="D650" s="852" t="s">
        <v>602</v>
      </c>
      <c r="E650" s="836" t="s">
        <v>2843</v>
      </c>
      <c r="F650" s="852" t="s">
        <v>2844</v>
      </c>
      <c r="G650" s="836" t="s">
        <v>3019</v>
      </c>
      <c r="H650" s="836" t="s">
        <v>3020</v>
      </c>
      <c r="I650" s="853">
        <v>5186.5</v>
      </c>
      <c r="J650" s="853">
        <v>12</v>
      </c>
      <c r="K650" s="854">
        <v>62238</v>
      </c>
    </row>
    <row r="651" spans="1:11" ht="14.45" customHeight="1" x14ac:dyDescent="0.2">
      <c r="A651" s="832" t="s">
        <v>573</v>
      </c>
      <c r="B651" s="833" t="s">
        <v>574</v>
      </c>
      <c r="C651" s="836" t="s">
        <v>601</v>
      </c>
      <c r="D651" s="852" t="s">
        <v>602</v>
      </c>
      <c r="E651" s="836" t="s">
        <v>2843</v>
      </c>
      <c r="F651" s="852" t="s">
        <v>2844</v>
      </c>
      <c r="G651" s="836" t="s">
        <v>3021</v>
      </c>
      <c r="H651" s="836" t="s">
        <v>3022</v>
      </c>
      <c r="I651" s="853">
        <v>5186.5</v>
      </c>
      <c r="J651" s="853">
        <v>4</v>
      </c>
      <c r="K651" s="854">
        <v>20746</v>
      </c>
    </row>
    <row r="652" spans="1:11" ht="14.45" customHeight="1" x14ac:dyDescent="0.2">
      <c r="A652" s="832" t="s">
        <v>573</v>
      </c>
      <c r="B652" s="833" t="s">
        <v>574</v>
      </c>
      <c r="C652" s="836" t="s">
        <v>601</v>
      </c>
      <c r="D652" s="852" t="s">
        <v>602</v>
      </c>
      <c r="E652" s="836" t="s">
        <v>2843</v>
      </c>
      <c r="F652" s="852" t="s">
        <v>2844</v>
      </c>
      <c r="G652" s="836" t="s">
        <v>3023</v>
      </c>
      <c r="H652" s="836" t="s">
        <v>3024</v>
      </c>
      <c r="I652" s="853">
        <v>5186.5</v>
      </c>
      <c r="J652" s="853">
        <v>4</v>
      </c>
      <c r="K652" s="854">
        <v>20746</v>
      </c>
    </row>
    <row r="653" spans="1:11" ht="14.45" customHeight="1" x14ac:dyDescent="0.2">
      <c r="A653" s="832" t="s">
        <v>573</v>
      </c>
      <c r="B653" s="833" t="s">
        <v>574</v>
      </c>
      <c r="C653" s="836" t="s">
        <v>601</v>
      </c>
      <c r="D653" s="852" t="s">
        <v>602</v>
      </c>
      <c r="E653" s="836" t="s">
        <v>2843</v>
      </c>
      <c r="F653" s="852" t="s">
        <v>2844</v>
      </c>
      <c r="G653" s="836" t="s">
        <v>3025</v>
      </c>
      <c r="H653" s="836" t="s">
        <v>3026</v>
      </c>
      <c r="I653" s="853">
        <v>5186.5</v>
      </c>
      <c r="J653" s="853">
        <v>2</v>
      </c>
      <c r="K653" s="854">
        <v>10373</v>
      </c>
    </row>
    <row r="654" spans="1:11" ht="14.45" customHeight="1" x14ac:dyDescent="0.2">
      <c r="A654" s="832" t="s">
        <v>573</v>
      </c>
      <c r="B654" s="833" t="s">
        <v>574</v>
      </c>
      <c r="C654" s="836" t="s">
        <v>601</v>
      </c>
      <c r="D654" s="852" t="s">
        <v>602</v>
      </c>
      <c r="E654" s="836" t="s">
        <v>2843</v>
      </c>
      <c r="F654" s="852" t="s">
        <v>2844</v>
      </c>
      <c r="G654" s="836" t="s">
        <v>3027</v>
      </c>
      <c r="H654" s="836" t="s">
        <v>3028</v>
      </c>
      <c r="I654" s="853">
        <v>5186.5</v>
      </c>
      <c r="J654" s="853">
        <v>2</v>
      </c>
      <c r="K654" s="854">
        <v>10373</v>
      </c>
    </row>
    <row r="655" spans="1:11" ht="14.45" customHeight="1" x14ac:dyDescent="0.2">
      <c r="A655" s="832" t="s">
        <v>573</v>
      </c>
      <c r="B655" s="833" t="s">
        <v>574</v>
      </c>
      <c r="C655" s="836" t="s">
        <v>601</v>
      </c>
      <c r="D655" s="852" t="s">
        <v>602</v>
      </c>
      <c r="E655" s="836" t="s">
        <v>2843</v>
      </c>
      <c r="F655" s="852" t="s">
        <v>2844</v>
      </c>
      <c r="G655" s="836" t="s">
        <v>3029</v>
      </c>
      <c r="H655" s="836" t="s">
        <v>3030</v>
      </c>
      <c r="I655" s="853">
        <v>5186.5</v>
      </c>
      <c r="J655" s="853">
        <v>12</v>
      </c>
      <c r="K655" s="854">
        <v>62238</v>
      </c>
    </row>
    <row r="656" spans="1:11" ht="14.45" customHeight="1" x14ac:dyDescent="0.2">
      <c r="A656" s="832" t="s">
        <v>573</v>
      </c>
      <c r="B656" s="833" t="s">
        <v>574</v>
      </c>
      <c r="C656" s="836" t="s">
        <v>601</v>
      </c>
      <c r="D656" s="852" t="s">
        <v>602</v>
      </c>
      <c r="E656" s="836" t="s">
        <v>2843</v>
      </c>
      <c r="F656" s="852" t="s">
        <v>2844</v>
      </c>
      <c r="G656" s="836" t="s">
        <v>3031</v>
      </c>
      <c r="H656" s="836" t="s">
        <v>3032</v>
      </c>
      <c r="I656" s="853">
        <v>3989.7307692307691</v>
      </c>
      <c r="J656" s="853">
        <v>17</v>
      </c>
      <c r="K656" s="854">
        <v>88170.5</v>
      </c>
    </row>
    <row r="657" spans="1:11" ht="14.45" customHeight="1" x14ac:dyDescent="0.2">
      <c r="A657" s="832" t="s">
        <v>573</v>
      </c>
      <c r="B657" s="833" t="s">
        <v>574</v>
      </c>
      <c r="C657" s="836" t="s">
        <v>601</v>
      </c>
      <c r="D657" s="852" t="s">
        <v>602</v>
      </c>
      <c r="E657" s="836" t="s">
        <v>2843</v>
      </c>
      <c r="F657" s="852" t="s">
        <v>2844</v>
      </c>
      <c r="G657" s="836" t="s">
        <v>3033</v>
      </c>
      <c r="H657" s="836" t="s">
        <v>3034</v>
      </c>
      <c r="I657" s="853">
        <v>5186.5</v>
      </c>
      <c r="J657" s="853">
        <v>55</v>
      </c>
      <c r="K657" s="854">
        <v>285257.5</v>
      </c>
    </row>
    <row r="658" spans="1:11" ht="14.45" customHeight="1" x14ac:dyDescent="0.2">
      <c r="A658" s="832" t="s">
        <v>573</v>
      </c>
      <c r="B658" s="833" t="s">
        <v>574</v>
      </c>
      <c r="C658" s="836" t="s">
        <v>601</v>
      </c>
      <c r="D658" s="852" t="s">
        <v>602</v>
      </c>
      <c r="E658" s="836" t="s">
        <v>2843</v>
      </c>
      <c r="F658" s="852" t="s">
        <v>2844</v>
      </c>
      <c r="G658" s="836" t="s">
        <v>3035</v>
      </c>
      <c r="H658" s="836" t="s">
        <v>3036</v>
      </c>
      <c r="I658" s="853">
        <v>5186.483542049632</v>
      </c>
      <c r="J658" s="853">
        <v>50</v>
      </c>
      <c r="K658" s="854">
        <v>259324.4404296875</v>
      </c>
    </row>
    <row r="659" spans="1:11" ht="14.45" customHeight="1" x14ac:dyDescent="0.2">
      <c r="A659" s="832" t="s">
        <v>573</v>
      </c>
      <c r="B659" s="833" t="s">
        <v>574</v>
      </c>
      <c r="C659" s="836" t="s">
        <v>601</v>
      </c>
      <c r="D659" s="852" t="s">
        <v>602</v>
      </c>
      <c r="E659" s="836" t="s">
        <v>2843</v>
      </c>
      <c r="F659" s="852" t="s">
        <v>2844</v>
      </c>
      <c r="G659" s="836" t="s">
        <v>3037</v>
      </c>
      <c r="H659" s="836" t="s">
        <v>3038</v>
      </c>
      <c r="I659" s="853">
        <v>804.99897492237585</v>
      </c>
      <c r="J659" s="853">
        <v>190</v>
      </c>
      <c r="K659" s="854">
        <v>152949.740234375</v>
      </c>
    </row>
    <row r="660" spans="1:11" ht="14.45" customHeight="1" x14ac:dyDescent="0.2">
      <c r="A660" s="832" t="s">
        <v>573</v>
      </c>
      <c r="B660" s="833" t="s">
        <v>574</v>
      </c>
      <c r="C660" s="836" t="s">
        <v>601</v>
      </c>
      <c r="D660" s="852" t="s">
        <v>602</v>
      </c>
      <c r="E660" s="836" t="s">
        <v>2843</v>
      </c>
      <c r="F660" s="852" t="s">
        <v>2844</v>
      </c>
      <c r="G660" s="836" t="s">
        <v>3039</v>
      </c>
      <c r="H660" s="836" t="s">
        <v>3040</v>
      </c>
      <c r="I660" s="853">
        <v>1440.25</v>
      </c>
      <c r="J660" s="853">
        <v>3</v>
      </c>
      <c r="K660" s="854">
        <v>5761.5</v>
      </c>
    </row>
    <row r="661" spans="1:11" ht="14.45" customHeight="1" x14ac:dyDescent="0.2">
      <c r="A661" s="832" t="s">
        <v>573</v>
      </c>
      <c r="B661" s="833" t="s">
        <v>574</v>
      </c>
      <c r="C661" s="836" t="s">
        <v>601</v>
      </c>
      <c r="D661" s="852" t="s">
        <v>602</v>
      </c>
      <c r="E661" s="836" t="s">
        <v>2843</v>
      </c>
      <c r="F661" s="852" t="s">
        <v>2844</v>
      </c>
      <c r="G661" s="836" t="s">
        <v>3041</v>
      </c>
      <c r="H661" s="836" t="s">
        <v>3042</v>
      </c>
      <c r="I661" s="853">
        <v>1707</v>
      </c>
      <c r="J661" s="853">
        <v>8</v>
      </c>
      <c r="K661" s="854">
        <v>15363.5</v>
      </c>
    </row>
    <row r="662" spans="1:11" ht="14.45" customHeight="1" x14ac:dyDescent="0.2">
      <c r="A662" s="832" t="s">
        <v>573</v>
      </c>
      <c r="B662" s="833" t="s">
        <v>574</v>
      </c>
      <c r="C662" s="836" t="s">
        <v>601</v>
      </c>
      <c r="D662" s="852" t="s">
        <v>602</v>
      </c>
      <c r="E662" s="836" t="s">
        <v>2843</v>
      </c>
      <c r="F662" s="852" t="s">
        <v>2844</v>
      </c>
      <c r="G662" s="836" t="s">
        <v>3007</v>
      </c>
      <c r="H662" s="836" t="s">
        <v>3043</v>
      </c>
      <c r="I662" s="853">
        <v>5520</v>
      </c>
      <c r="J662" s="853">
        <v>2</v>
      </c>
      <c r="K662" s="854">
        <v>11040</v>
      </c>
    </row>
    <row r="663" spans="1:11" ht="14.45" customHeight="1" x14ac:dyDescent="0.2">
      <c r="A663" s="832" t="s">
        <v>573</v>
      </c>
      <c r="B663" s="833" t="s">
        <v>574</v>
      </c>
      <c r="C663" s="836" t="s">
        <v>601</v>
      </c>
      <c r="D663" s="852" t="s">
        <v>602</v>
      </c>
      <c r="E663" s="836" t="s">
        <v>2843</v>
      </c>
      <c r="F663" s="852" t="s">
        <v>2844</v>
      </c>
      <c r="G663" s="836" t="s">
        <v>3044</v>
      </c>
      <c r="H663" s="836" t="s">
        <v>3045</v>
      </c>
      <c r="I663" s="853">
        <v>5520</v>
      </c>
      <c r="J663" s="853">
        <v>18</v>
      </c>
      <c r="K663" s="854">
        <v>99360</v>
      </c>
    </row>
    <row r="664" spans="1:11" ht="14.45" customHeight="1" x14ac:dyDescent="0.2">
      <c r="A664" s="832" t="s">
        <v>573</v>
      </c>
      <c r="B664" s="833" t="s">
        <v>574</v>
      </c>
      <c r="C664" s="836" t="s">
        <v>601</v>
      </c>
      <c r="D664" s="852" t="s">
        <v>602</v>
      </c>
      <c r="E664" s="836" t="s">
        <v>2843</v>
      </c>
      <c r="F664" s="852" t="s">
        <v>2844</v>
      </c>
      <c r="G664" s="836" t="s">
        <v>3046</v>
      </c>
      <c r="H664" s="836" t="s">
        <v>3047</v>
      </c>
      <c r="I664" s="853">
        <v>2070.800048828125</v>
      </c>
      <c r="J664" s="853">
        <v>1</v>
      </c>
      <c r="K664" s="854">
        <v>2070.800048828125</v>
      </c>
    </row>
    <row r="665" spans="1:11" ht="14.45" customHeight="1" x14ac:dyDescent="0.2">
      <c r="A665" s="832" t="s">
        <v>573</v>
      </c>
      <c r="B665" s="833" t="s">
        <v>574</v>
      </c>
      <c r="C665" s="836" t="s">
        <v>601</v>
      </c>
      <c r="D665" s="852" t="s">
        <v>602</v>
      </c>
      <c r="E665" s="836" t="s">
        <v>2843</v>
      </c>
      <c r="F665" s="852" t="s">
        <v>2844</v>
      </c>
      <c r="G665" s="836" t="s">
        <v>3048</v>
      </c>
      <c r="H665" s="836" t="s">
        <v>3049</v>
      </c>
      <c r="I665" s="853">
        <v>2070.81005859375</v>
      </c>
      <c r="J665" s="853">
        <v>3</v>
      </c>
      <c r="K665" s="854">
        <v>6212.43017578125</v>
      </c>
    </row>
    <row r="666" spans="1:11" ht="14.45" customHeight="1" x14ac:dyDescent="0.2">
      <c r="A666" s="832" t="s">
        <v>573</v>
      </c>
      <c r="B666" s="833" t="s">
        <v>574</v>
      </c>
      <c r="C666" s="836" t="s">
        <v>601</v>
      </c>
      <c r="D666" s="852" t="s">
        <v>602</v>
      </c>
      <c r="E666" s="836" t="s">
        <v>2843</v>
      </c>
      <c r="F666" s="852" t="s">
        <v>2844</v>
      </c>
      <c r="G666" s="836" t="s">
        <v>3050</v>
      </c>
      <c r="H666" s="836" t="s">
        <v>3051</v>
      </c>
      <c r="I666" s="853">
        <v>2070.81005859375</v>
      </c>
      <c r="J666" s="853">
        <v>4</v>
      </c>
      <c r="K666" s="854">
        <v>8283.23046875</v>
      </c>
    </row>
    <row r="667" spans="1:11" ht="14.45" customHeight="1" x14ac:dyDescent="0.2">
      <c r="A667" s="832" t="s">
        <v>573</v>
      </c>
      <c r="B667" s="833" t="s">
        <v>574</v>
      </c>
      <c r="C667" s="836" t="s">
        <v>601</v>
      </c>
      <c r="D667" s="852" t="s">
        <v>602</v>
      </c>
      <c r="E667" s="836" t="s">
        <v>2843</v>
      </c>
      <c r="F667" s="852" t="s">
        <v>2844</v>
      </c>
      <c r="G667" s="836" t="s">
        <v>2861</v>
      </c>
      <c r="H667" s="836" t="s">
        <v>3052</v>
      </c>
      <c r="I667" s="853">
        <v>22885</v>
      </c>
      <c r="J667" s="853">
        <v>10</v>
      </c>
      <c r="K667" s="854">
        <v>228850</v>
      </c>
    </row>
    <row r="668" spans="1:11" ht="14.45" customHeight="1" x14ac:dyDescent="0.2">
      <c r="A668" s="832" t="s">
        <v>573</v>
      </c>
      <c r="B668" s="833" t="s">
        <v>574</v>
      </c>
      <c r="C668" s="836" t="s">
        <v>601</v>
      </c>
      <c r="D668" s="852" t="s">
        <v>602</v>
      </c>
      <c r="E668" s="836" t="s">
        <v>2843</v>
      </c>
      <c r="F668" s="852" t="s">
        <v>2844</v>
      </c>
      <c r="G668" s="836" t="s">
        <v>2863</v>
      </c>
      <c r="H668" s="836" t="s">
        <v>3053</v>
      </c>
      <c r="I668" s="853">
        <v>22885</v>
      </c>
      <c r="J668" s="853">
        <v>2</v>
      </c>
      <c r="K668" s="854">
        <v>45770</v>
      </c>
    </row>
    <row r="669" spans="1:11" ht="14.45" customHeight="1" x14ac:dyDescent="0.2">
      <c r="A669" s="832" t="s">
        <v>573</v>
      </c>
      <c r="B669" s="833" t="s">
        <v>574</v>
      </c>
      <c r="C669" s="836" t="s">
        <v>601</v>
      </c>
      <c r="D669" s="852" t="s">
        <v>602</v>
      </c>
      <c r="E669" s="836" t="s">
        <v>2843</v>
      </c>
      <c r="F669" s="852" t="s">
        <v>2844</v>
      </c>
      <c r="G669" s="836" t="s">
        <v>3054</v>
      </c>
      <c r="H669" s="836" t="s">
        <v>3055</v>
      </c>
      <c r="I669" s="853">
        <v>22885</v>
      </c>
      <c r="J669" s="853">
        <v>1</v>
      </c>
      <c r="K669" s="854">
        <v>22885</v>
      </c>
    </row>
    <row r="670" spans="1:11" ht="14.45" customHeight="1" x14ac:dyDescent="0.2">
      <c r="A670" s="832" t="s">
        <v>573</v>
      </c>
      <c r="B670" s="833" t="s">
        <v>574</v>
      </c>
      <c r="C670" s="836" t="s">
        <v>601</v>
      </c>
      <c r="D670" s="852" t="s">
        <v>602</v>
      </c>
      <c r="E670" s="836" t="s">
        <v>2843</v>
      </c>
      <c r="F670" s="852" t="s">
        <v>2844</v>
      </c>
      <c r="G670" s="836" t="s">
        <v>3056</v>
      </c>
      <c r="H670" s="836" t="s">
        <v>3057</v>
      </c>
      <c r="I670" s="853">
        <v>12420</v>
      </c>
      <c r="J670" s="853">
        <v>6</v>
      </c>
      <c r="K670" s="854">
        <v>74520</v>
      </c>
    </row>
    <row r="671" spans="1:11" ht="14.45" customHeight="1" x14ac:dyDescent="0.2">
      <c r="A671" s="832" t="s">
        <v>573</v>
      </c>
      <c r="B671" s="833" t="s">
        <v>574</v>
      </c>
      <c r="C671" s="836" t="s">
        <v>601</v>
      </c>
      <c r="D671" s="852" t="s">
        <v>602</v>
      </c>
      <c r="E671" s="836" t="s">
        <v>2843</v>
      </c>
      <c r="F671" s="852" t="s">
        <v>2844</v>
      </c>
      <c r="G671" s="836" t="s">
        <v>2867</v>
      </c>
      <c r="H671" s="836" t="s">
        <v>3058</v>
      </c>
      <c r="I671" s="853">
        <v>11116.666666666666</v>
      </c>
      <c r="J671" s="853">
        <v>84</v>
      </c>
      <c r="K671" s="854">
        <v>1043280</v>
      </c>
    </row>
    <row r="672" spans="1:11" ht="14.45" customHeight="1" x14ac:dyDescent="0.2">
      <c r="A672" s="832" t="s">
        <v>573</v>
      </c>
      <c r="B672" s="833" t="s">
        <v>574</v>
      </c>
      <c r="C672" s="836" t="s">
        <v>601</v>
      </c>
      <c r="D672" s="852" t="s">
        <v>602</v>
      </c>
      <c r="E672" s="836" t="s">
        <v>2843</v>
      </c>
      <c r="F672" s="852" t="s">
        <v>2844</v>
      </c>
      <c r="G672" s="836" t="s">
        <v>2869</v>
      </c>
      <c r="H672" s="836" t="s">
        <v>3059</v>
      </c>
      <c r="I672" s="853">
        <v>11890</v>
      </c>
      <c r="J672" s="853">
        <v>58</v>
      </c>
      <c r="K672" s="854">
        <v>720360</v>
      </c>
    </row>
    <row r="673" spans="1:11" ht="14.45" customHeight="1" x14ac:dyDescent="0.2">
      <c r="A673" s="832" t="s">
        <v>573</v>
      </c>
      <c r="B673" s="833" t="s">
        <v>574</v>
      </c>
      <c r="C673" s="836" t="s">
        <v>601</v>
      </c>
      <c r="D673" s="852" t="s">
        <v>602</v>
      </c>
      <c r="E673" s="836" t="s">
        <v>2843</v>
      </c>
      <c r="F673" s="852" t="s">
        <v>2844</v>
      </c>
      <c r="G673" s="836" t="s">
        <v>2871</v>
      </c>
      <c r="H673" s="836" t="s">
        <v>3060</v>
      </c>
      <c r="I673" s="853">
        <v>12420</v>
      </c>
      <c r="J673" s="853">
        <v>7</v>
      </c>
      <c r="K673" s="854">
        <v>86940</v>
      </c>
    </row>
    <row r="674" spans="1:11" ht="14.45" customHeight="1" x14ac:dyDescent="0.2">
      <c r="A674" s="832" t="s">
        <v>573</v>
      </c>
      <c r="B674" s="833" t="s">
        <v>574</v>
      </c>
      <c r="C674" s="836" t="s">
        <v>601</v>
      </c>
      <c r="D674" s="852" t="s">
        <v>602</v>
      </c>
      <c r="E674" s="836" t="s">
        <v>2843</v>
      </c>
      <c r="F674" s="852" t="s">
        <v>2844</v>
      </c>
      <c r="G674" s="836" t="s">
        <v>2873</v>
      </c>
      <c r="H674" s="836" t="s">
        <v>3061</v>
      </c>
      <c r="I674" s="853">
        <v>12420</v>
      </c>
      <c r="J674" s="853">
        <v>9</v>
      </c>
      <c r="K674" s="854">
        <v>111780</v>
      </c>
    </row>
    <row r="675" spans="1:11" ht="14.45" customHeight="1" x14ac:dyDescent="0.2">
      <c r="A675" s="832" t="s">
        <v>573</v>
      </c>
      <c r="B675" s="833" t="s">
        <v>574</v>
      </c>
      <c r="C675" s="836" t="s">
        <v>601</v>
      </c>
      <c r="D675" s="852" t="s">
        <v>602</v>
      </c>
      <c r="E675" s="836" t="s">
        <v>2843</v>
      </c>
      <c r="F675" s="852" t="s">
        <v>2844</v>
      </c>
      <c r="G675" s="836" t="s">
        <v>2875</v>
      </c>
      <c r="H675" s="836" t="s">
        <v>3062</v>
      </c>
      <c r="I675" s="853">
        <v>12420</v>
      </c>
      <c r="J675" s="853">
        <v>1</v>
      </c>
      <c r="K675" s="854">
        <v>12420</v>
      </c>
    </row>
    <row r="676" spans="1:11" ht="14.45" customHeight="1" x14ac:dyDescent="0.2">
      <c r="A676" s="832" t="s">
        <v>573</v>
      </c>
      <c r="B676" s="833" t="s">
        <v>574</v>
      </c>
      <c r="C676" s="836" t="s">
        <v>601</v>
      </c>
      <c r="D676" s="852" t="s">
        <v>602</v>
      </c>
      <c r="E676" s="836" t="s">
        <v>2843</v>
      </c>
      <c r="F676" s="852" t="s">
        <v>2844</v>
      </c>
      <c r="G676" s="836" t="s">
        <v>2877</v>
      </c>
      <c r="H676" s="836" t="s">
        <v>3063</v>
      </c>
      <c r="I676" s="853">
        <v>12420</v>
      </c>
      <c r="J676" s="853">
        <v>4</v>
      </c>
      <c r="K676" s="854">
        <v>49680</v>
      </c>
    </row>
    <row r="677" spans="1:11" ht="14.45" customHeight="1" x14ac:dyDescent="0.2">
      <c r="A677" s="832" t="s">
        <v>573</v>
      </c>
      <c r="B677" s="833" t="s">
        <v>574</v>
      </c>
      <c r="C677" s="836" t="s">
        <v>601</v>
      </c>
      <c r="D677" s="852" t="s">
        <v>602</v>
      </c>
      <c r="E677" s="836" t="s">
        <v>2843</v>
      </c>
      <c r="F677" s="852" t="s">
        <v>2844</v>
      </c>
      <c r="G677" s="836" t="s">
        <v>2879</v>
      </c>
      <c r="H677" s="836" t="s">
        <v>3064</v>
      </c>
      <c r="I677" s="853">
        <v>12420</v>
      </c>
      <c r="J677" s="853">
        <v>10</v>
      </c>
      <c r="K677" s="854">
        <v>124200</v>
      </c>
    </row>
    <row r="678" spans="1:11" ht="14.45" customHeight="1" x14ac:dyDescent="0.2">
      <c r="A678" s="832" t="s">
        <v>573</v>
      </c>
      <c r="B678" s="833" t="s">
        <v>574</v>
      </c>
      <c r="C678" s="836" t="s">
        <v>601</v>
      </c>
      <c r="D678" s="852" t="s">
        <v>602</v>
      </c>
      <c r="E678" s="836" t="s">
        <v>2843</v>
      </c>
      <c r="F678" s="852" t="s">
        <v>2844</v>
      </c>
      <c r="G678" s="836" t="s">
        <v>3065</v>
      </c>
      <c r="H678" s="836" t="s">
        <v>3066</v>
      </c>
      <c r="I678" s="853">
        <v>15698</v>
      </c>
      <c r="J678" s="853">
        <v>5</v>
      </c>
      <c r="K678" s="854">
        <v>78490</v>
      </c>
    </row>
    <row r="679" spans="1:11" ht="14.45" customHeight="1" x14ac:dyDescent="0.2">
      <c r="A679" s="832" t="s">
        <v>573</v>
      </c>
      <c r="B679" s="833" t="s">
        <v>574</v>
      </c>
      <c r="C679" s="836" t="s">
        <v>601</v>
      </c>
      <c r="D679" s="852" t="s">
        <v>602</v>
      </c>
      <c r="E679" s="836" t="s">
        <v>2843</v>
      </c>
      <c r="F679" s="852" t="s">
        <v>2844</v>
      </c>
      <c r="G679" s="836" t="s">
        <v>2883</v>
      </c>
      <c r="H679" s="836" t="s">
        <v>3067</v>
      </c>
      <c r="I679" s="853">
        <v>2580</v>
      </c>
      <c r="J679" s="853">
        <v>67</v>
      </c>
      <c r="K679" s="854">
        <v>172860.078125</v>
      </c>
    </row>
    <row r="680" spans="1:11" ht="14.45" customHeight="1" x14ac:dyDescent="0.2">
      <c r="A680" s="832" t="s">
        <v>573</v>
      </c>
      <c r="B680" s="833" t="s">
        <v>574</v>
      </c>
      <c r="C680" s="836" t="s">
        <v>601</v>
      </c>
      <c r="D680" s="852" t="s">
        <v>602</v>
      </c>
      <c r="E680" s="836" t="s">
        <v>2843</v>
      </c>
      <c r="F680" s="852" t="s">
        <v>2844</v>
      </c>
      <c r="G680" s="836" t="s">
        <v>2885</v>
      </c>
      <c r="H680" s="836" t="s">
        <v>3068</v>
      </c>
      <c r="I680" s="853">
        <v>650</v>
      </c>
      <c r="J680" s="853">
        <v>215</v>
      </c>
      <c r="K680" s="854">
        <v>139749.9013671875</v>
      </c>
    </row>
    <row r="681" spans="1:11" ht="14.45" customHeight="1" x14ac:dyDescent="0.2">
      <c r="A681" s="832" t="s">
        <v>573</v>
      </c>
      <c r="B681" s="833" t="s">
        <v>574</v>
      </c>
      <c r="C681" s="836" t="s">
        <v>601</v>
      </c>
      <c r="D681" s="852" t="s">
        <v>602</v>
      </c>
      <c r="E681" s="836" t="s">
        <v>2843</v>
      </c>
      <c r="F681" s="852" t="s">
        <v>2844</v>
      </c>
      <c r="G681" s="836" t="s">
        <v>3069</v>
      </c>
      <c r="H681" s="836" t="s">
        <v>3070</v>
      </c>
      <c r="I681" s="853">
        <v>650</v>
      </c>
      <c r="J681" s="853">
        <v>60</v>
      </c>
      <c r="K681" s="854">
        <v>39000.1796875</v>
      </c>
    </row>
    <row r="682" spans="1:11" ht="14.45" customHeight="1" x14ac:dyDescent="0.2">
      <c r="A682" s="832" t="s">
        <v>573</v>
      </c>
      <c r="B682" s="833" t="s">
        <v>574</v>
      </c>
      <c r="C682" s="836" t="s">
        <v>601</v>
      </c>
      <c r="D682" s="852" t="s">
        <v>602</v>
      </c>
      <c r="E682" s="836" t="s">
        <v>2843</v>
      </c>
      <c r="F682" s="852" t="s">
        <v>2844</v>
      </c>
      <c r="G682" s="836" t="s">
        <v>2893</v>
      </c>
      <c r="H682" s="836" t="s">
        <v>3071</v>
      </c>
      <c r="I682" s="853">
        <v>6213</v>
      </c>
      <c r="J682" s="853">
        <v>1</v>
      </c>
      <c r="K682" s="854">
        <v>6213</v>
      </c>
    </row>
    <row r="683" spans="1:11" ht="14.45" customHeight="1" x14ac:dyDescent="0.2">
      <c r="A683" s="832" t="s">
        <v>573</v>
      </c>
      <c r="B683" s="833" t="s">
        <v>574</v>
      </c>
      <c r="C683" s="836" t="s">
        <v>601</v>
      </c>
      <c r="D683" s="852" t="s">
        <v>602</v>
      </c>
      <c r="E683" s="836" t="s">
        <v>2843</v>
      </c>
      <c r="F683" s="852" t="s">
        <v>2844</v>
      </c>
      <c r="G683" s="836" t="s">
        <v>2897</v>
      </c>
      <c r="H683" s="836" t="s">
        <v>3072</v>
      </c>
      <c r="I683" s="853">
        <v>4125.6298828125</v>
      </c>
      <c r="J683" s="853">
        <v>1</v>
      </c>
      <c r="K683" s="854">
        <v>4125.6298828125</v>
      </c>
    </row>
    <row r="684" spans="1:11" ht="14.45" customHeight="1" x14ac:dyDescent="0.2">
      <c r="A684" s="832" t="s">
        <v>573</v>
      </c>
      <c r="B684" s="833" t="s">
        <v>574</v>
      </c>
      <c r="C684" s="836" t="s">
        <v>601</v>
      </c>
      <c r="D684" s="852" t="s">
        <v>602</v>
      </c>
      <c r="E684" s="836" t="s">
        <v>2843</v>
      </c>
      <c r="F684" s="852" t="s">
        <v>2844</v>
      </c>
      <c r="G684" s="836" t="s">
        <v>2899</v>
      </c>
      <c r="H684" s="836" t="s">
        <v>3073</v>
      </c>
      <c r="I684" s="853">
        <v>4125.6240234375</v>
      </c>
      <c r="J684" s="853">
        <v>5</v>
      </c>
      <c r="K684" s="854">
        <v>20628.1201171875</v>
      </c>
    </row>
    <row r="685" spans="1:11" ht="14.45" customHeight="1" x14ac:dyDescent="0.2">
      <c r="A685" s="832" t="s">
        <v>573</v>
      </c>
      <c r="B685" s="833" t="s">
        <v>574</v>
      </c>
      <c r="C685" s="836" t="s">
        <v>601</v>
      </c>
      <c r="D685" s="852" t="s">
        <v>602</v>
      </c>
      <c r="E685" s="836" t="s">
        <v>2843</v>
      </c>
      <c r="F685" s="852" t="s">
        <v>2844</v>
      </c>
      <c r="G685" s="836" t="s">
        <v>3074</v>
      </c>
      <c r="H685" s="836" t="s">
        <v>3075</v>
      </c>
      <c r="I685" s="853">
        <v>4125.61669921875</v>
      </c>
      <c r="J685" s="853">
        <v>3</v>
      </c>
      <c r="K685" s="854">
        <v>12376.85009765625</v>
      </c>
    </row>
    <row r="686" spans="1:11" ht="14.45" customHeight="1" x14ac:dyDescent="0.2">
      <c r="A686" s="832" t="s">
        <v>573</v>
      </c>
      <c r="B686" s="833" t="s">
        <v>574</v>
      </c>
      <c r="C686" s="836" t="s">
        <v>601</v>
      </c>
      <c r="D686" s="852" t="s">
        <v>602</v>
      </c>
      <c r="E686" s="836" t="s">
        <v>2843</v>
      </c>
      <c r="F686" s="852" t="s">
        <v>2844</v>
      </c>
      <c r="G686" s="836" t="s">
        <v>3076</v>
      </c>
      <c r="H686" s="836" t="s">
        <v>3077</v>
      </c>
      <c r="I686" s="853">
        <v>5238.240234375</v>
      </c>
      <c r="J686" s="853">
        <v>1</v>
      </c>
      <c r="K686" s="854">
        <v>5238.240234375</v>
      </c>
    </row>
    <row r="687" spans="1:11" ht="14.45" customHeight="1" x14ac:dyDescent="0.2">
      <c r="A687" s="832" t="s">
        <v>573</v>
      </c>
      <c r="B687" s="833" t="s">
        <v>574</v>
      </c>
      <c r="C687" s="836" t="s">
        <v>601</v>
      </c>
      <c r="D687" s="852" t="s">
        <v>602</v>
      </c>
      <c r="E687" s="836" t="s">
        <v>2843</v>
      </c>
      <c r="F687" s="852" t="s">
        <v>2844</v>
      </c>
      <c r="G687" s="836" t="s">
        <v>2903</v>
      </c>
      <c r="H687" s="836" t="s">
        <v>3078</v>
      </c>
      <c r="I687" s="853">
        <v>5648.1839843750004</v>
      </c>
      <c r="J687" s="853">
        <v>5</v>
      </c>
      <c r="K687" s="854">
        <v>28240.919921875</v>
      </c>
    </row>
    <row r="688" spans="1:11" ht="14.45" customHeight="1" x14ac:dyDescent="0.2">
      <c r="A688" s="832" t="s">
        <v>573</v>
      </c>
      <c r="B688" s="833" t="s">
        <v>574</v>
      </c>
      <c r="C688" s="836" t="s">
        <v>601</v>
      </c>
      <c r="D688" s="852" t="s">
        <v>602</v>
      </c>
      <c r="E688" s="836" t="s">
        <v>2843</v>
      </c>
      <c r="F688" s="852" t="s">
        <v>2844</v>
      </c>
      <c r="G688" s="836" t="s">
        <v>3079</v>
      </c>
      <c r="H688" s="836" t="s">
        <v>3080</v>
      </c>
      <c r="I688" s="853">
        <v>5648.169921875</v>
      </c>
      <c r="J688" s="853">
        <v>1</v>
      </c>
      <c r="K688" s="854">
        <v>5648.169921875</v>
      </c>
    </row>
    <row r="689" spans="1:11" ht="14.45" customHeight="1" x14ac:dyDescent="0.2">
      <c r="A689" s="832" t="s">
        <v>573</v>
      </c>
      <c r="B689" s="833" t="s">
        <v>574</v>
      </c>
      <c r="C689" s="836" t="s">
        <v>601</v>
      </c>
      <c r="D689" s="852" t="s">
        <v>602</v>
      </c>
      <c r="E689" s="836" t="s">
        <v>2843</v>
      </c>
      <c r="F689" s="852" t="s">
        <v>2844</v>
      </c>
      <c r="G689" s="836" t="s">
        <v>3081</v>
      </c>
      <c r="H689" s="836" t="s">
        <v>3082</v>
      </c>
      <c r="I689" s="853">
        <v>6213</v>
      </c>
      <c r="J689" s="853">
        <v>2</v>
      </c>
      <c r="K689" s="854">
        <v>12426</v>
      </c>
    </row>
    <row r="690" spans="1:11" ht="14.45" customHeight="1" x14ac:dyDescent="0.2">
      <c r="A690" s="832" t="s">
        <v>573</v>
      </c>
      <c r="B690" s="833" t="s">
        <v>574</v>
      </c>
      <c r="C690" s="836" t="s">
        <v>601</v>
      </c>
      <c r="D690" s="852" t="s">
        <v>602</v>
      </c>
      <c r="E690" s="836" t="s">
        <v>2843</v>
      </c>
      <c r="F690" s="852" t="s">
        <v>2844</v>
      </c>
      <c r="G690" s="836" t="s">
        <v>3083</v>
      </c>
      <c r="H690" s="836" t="s">
        <v>3084</v>
      </c>
      <c r="I690" s="853">
        <v>6858.81982421875</v>
      </c>
      <c r="J690" s="853">
        <v>1</v>
      </c>
      <c r="K690" s="854">
        <v>6858.81982421875</v>
      </c>
    </row>
    <row r="691" spans="1:11" ht="14.45" customHeight="1" x14ac:dyDescent="0.2">
      <c r="A691" s="832" t="s">
        <v>573</v>
      </c>
      <c r="B691" s="833" t="s">
        <v>574</v>
      </c>
      <c r="C691" s="836" t="s">
        <v>601</v>
      </c>
      <c r="D691" s="852" t="s">
        <v>602</v>
      </c>
      <c r="E691" s="836" t="s">
        <v>2843</v>
      </c>
      <c r="F691" s="852" t="s">
        <v>2844</v>
      </c>
      <c r="G691" s="836" t="s">
        <v>2911</v>
      </c>
      <c r="H691" s="836" t="s">
        <v>3085</v>
      </c>
      <c r="I691" s="853">
        <v>7308.15</v>
      </c>
      <c r="J691" s="853">
        <v>20</v>
      </c>
      <c r="K691" s="854">
        <v>146163</v>
      </c>
    </row>
    <row r="692" spans="1:11" ht="14.45" customHeight="1" x14ac:dyDescent="0.2">
      <c r="A692" s="832" t="s">
        <v>573</v>
      </c>
      <c r="B692" s="833" t="s">
        <v>574</v>
      </c>
      <c r="C692" s="836" t="s">
        <v>601</v>
      </c>
      <c r="D692" s="852" t="s">
        <v>602</v>
      </c>
      <c r="E692" s="836" t="s">
        <v>2843</v>
      </c>
      <c r="F692" s="852" t="s">
        <v>2844</v>
      </c>
      <c r="G692" s="836" t="s">
        <v>3086</v>
      </c>
      <c r="H692" s="836" t="s">
        <v>3087</v>
      </c>
      <c r="I692" s="853">
        <v>2564.6666666666665</v>
      </c>
      <c r="J692" s="853">
        <v>9</v>
      </c>
      <c r="K692" s="854">
        <v>23082.5</v>
      </c>
    </row>
    <row r="693" spans="1:11" ht="14.45" customHeight="1" x14ac:dyDescent="0.2">
      <c r="A693" s="832" t="s">
        <v>573</v>
      </c>
      <c r="B693" s="833" t="s">
        <v>574</v>
      </c>
      <c r="C693" s="836" t="s">
        <v>601</v>
      </c>
      <c r="D693" s="852" t="s">
        <v>602</v>
      </c>
      <c r="E693" s="836" t="s">
        <v>2843</v>
      </c>
      <c r="F693" s="852" t="s">
        <v>2844</v>
      </c>
      <c r="G693" s="836" t="s">
        <v>2907</v>
      </c>
      <c r="H693" s="836" t="s">
        <v>3088</v>
      </c>
      <c r="I693" s="853">
        <v>2564.75</v>
      </c>
      <c r="J693" s="853">
        <v>7</v>
      </c>
      <c r="K693" s="854">
        <v>17953.5</v>
      </c>
    </row>
    <row r="694" spans="1:11" ht="14.45" customHeight="1" x14ac:dyDescent="0.2">
      <c r="A694" s="832" t="s">
        <v>573</v>
      </c>
      <c r="B694" s="833" t="s">
        <v>574</v>
      </c>
      <c r="C694" s="836" t="s">
        <v>601</v>
      </c>
      <c r="D694" s="852" t="s">
        <v>602</v>
      </c>
      <c r="E694" s="836" t="s">
        <v>2843</v>
      </c>
      <c r="F694" s="852" t="s">
        <v>2844</v>
      </c>
      <c r="G694" s="836" t="s">
        <v>2909</v>
      </c>
      <c r="H694" s="836" t="s">
        <v>3089</v>
      </c>
      <c r="I694" s="853">
        <v>1837.699951171875</v>
      </c>
      <c r="J694" s="853">
        <v>4</v>
      </c>
      <c r="K694" s="854">
        <v>7350.7998046875</v>
      </c>
    </row>
    <row r="695" spans="1:11" ht="14.45" customHeight="1" x14ac:dyDescent="0.2">
      <c r="A695" s="832" t="s">
        <v>573</v>
      </c>
      <c r="B695" s="833" t="s">
        <v>574</v>
      </c>
      <c r="C695" s="836" t="s">
        <v>601</v>
      </c>
      <c r="D695" s="852" t="s">
        <v>602</v>
      </c>
      <c r="E695" s="836" t="s">
        <v>2843</v>
      </c>
      <c r="F695" s="852" t="s">
        <v>2844</v>
      </c>
      <c r="G695" s="836" t="s">
        <v>2913</v>
      </c>
      <c r="H695" s="836" t="s">
        <v>3090</v>
      </c>
      <c r="I695" s="853">
        <v>552</v>
      </c>
      <c r="J695" s="853">
        <v>4</v>
      </c>
      <c r="K695" s="854">
        <v>2208</v>
      </c>
    </row>
    <row r="696" spans="1:11" ht="14.45" customHeight="1" x14ac:dyDescent="0.2">
      <c r="A696" s="832" t="s">
        <v>573</v>
      </c>
      <c r="B696" s="833" t="s">
        <v>574</v>
      </c>
      <c r="C696" s="836" t="s">
        <v>601</v>
      </c>
      <c r="D696" s="852" t="s">
        <v>602</v>
      </c>
      <c r="E696" s="836" t="s">
        <v>2843</v>
      </c>
      <c r="F696" s="852" t="s">
        <v>2844</v>
      </c>
      <c r="G696" s="836" t="s">
        <v>3091</v>
      </c>
      <c r="H696" s="836" t="s">
        <v>3092</v>
      </c>
      <c r="I696" s="853">
        <v>552</v>
      </c>
      <c r="J696" s="853">
        <v>4</v>
      </c>
      <c r="K696" s="854">
        <v>2208</v>
      </c>
    </row>
    <row r="697" spans="1:11" ht="14.45" customHeight="1" x14ac:dyDescent="0.2">
      <c r="A697" s="832" t="s">
        <v>573</v>
      </c>
      <c r="B697" s="833" t="s">
        <v>574</v>
      </c>
      <c r="C697" s="836" t="s">
        <v>601</v>
      </c>
      <c r="D697" s="852" t="s">
        <v>602</v>
      </c>
      <c r="E697" s="836" t="s">
        <v>2843</v>
      </c>
      <c r="F697" s="852" t="s">
        <v>2844</v>
      </c>
      <c r="G697" s="836" t="s">
        <v>2915</v>
      </c>
      <c r="H697" s="836" t="s">
        <v>3093</v>
      </c>
      <c r="I697" s="853">
        <v>552</v>
      </c>
      <c r="J697" s="853">
        <v>40</v>
      </c>
      <c r="K697" s="854">
        <v>22080</v>
      </c>
    </row>
    <row r="698" spans="1:11" ht="14.45" customHeight="1" x14ac:dyDescent="0.2">
      <c r="A698" s="832" t="s">
        <v>573</v>
      </c>
      <c r="B698" s="833" t="s">
        <v>574</v>
      </c>
      <c r="C698" s="836" t="s">
        <v>601</v>
      </c>
      <c r="D698" s="852" t="s">
        <v>602</v>
      </c>
      <c r="E698" s="836" t="s">
        <v>2843</v>
      </c>
      <c r="F698" s="852" t="s">
        <v>2844</v>
      </c>
      <c r="G698" s="836" t="s">
        <v>2917</v>
      </c>
      <c r="H698" s="836" t="s">
        <v>3094</v>
      </c>
      <c r="I698" s="853">
        <v>552</v>
      </c>
      <c r="J698" s="853">
        <v>11</v>
      </c>
      <c r="K698" s="854">
        <v>6072</v>
      </c>
    </row>
    <row r="699" spans="1:11" ht="14.45" customHeight="1" x14ac:dyDescent="0.2">
      <c r="A699" s="832" t="s">
        <v>573</v>
      </c>
      <c r="B699" s="833" t="s">
        <v>574</v>
      </c>
      <c r="C699" s="836" t="s">
        <v>601</v>
      </c>
      <c r="D699" s="852" t="s">
        <v>602</v>
      </c>
      <c r="E699" s="836" t="s">
        <v>2843</v>
      </c>
      <c r="F699" s="852" t="s">
        <v>2844</v>
      </c>
      <c r="G699" s="836" t="s">
        <v>2919</v>
      </c>
      <c r="H699" s="836" t="s">
        <v>3095</v>
      </c>
      <c r="I699" s="853">
        <v>552</v>
      </c>
      <c r="J699" s="853">
        <v>3</v>
      </c>
      <c r="K699" s="854">
        <v>1656</v>
      </c>
    </row>
    <row r="700" spans="1:11" ht="14.45" customHeight="1" x14ac:dyDescent="0.2">
      <c r="A700" s="832" t="s">
        <v>573</v>
      </c>
      <c r="B700" s="833" t="s">
        <v>574</v>
      </c>
      <c r="C700" s="836" t="s">
        <v>601</v>
      </c>
      <c r="D700" s="852" t="s">
        <v>602</v>
      </c>
      <c r="E700" s="836" t="s">
        <v>2843</v>
      </c>
      <c r="F700" s="852" t="s">
        <v>2844</v>
      </c>
      <c r="G700" s="836" t="s">
        <v>2921</v>
      </c>
      <c r="H700" s="836" t="s">
        <v>3096</v>
      </c>
      <c r="I700" s="853">
        <v>552</v>
      </c>
      <c r="J700" s="853">
        <v>80</v>
      </c>
      <c r="K700" s="854">
        <v>44160</v>
      </c>
    </row>
    <row r="701" spans="1:11" ht="14.45" customHeight="1" x14ac:dyDescent="0.2">
      <c r="A701" s="832" t="s">
        <v>573</v>
      </c>
      <c r="B701" s="833" t="s">
        <v>574</v>
      </c>
      <c r="C701" s="836" t="s">
        <v>601</v>
      </c>
      <c r="D701" s="852" t="s">
        <v>602</v>
      </c>
      <c r="E701" s="836" t="s">
        <v>2843</v>
      </c>
      <c r="F701" s="852" t="s">
        <v>2844</v>
      </c>
      <c r="G701" s="836" t="s">
        <v>2923</v>
      </c>
      <c r="H701" s="836" t="s">
        <v>3097</v>
      </c>
      <c r="I701" s="853">
        <v>552</v>
      </c>
      <c r="J701" s="853">
        <v>12</v>
      </c>
      <c r="K701" s="854">
        <v>6624</v>
      </c>
    </row>
    <row r="702" spans="1:11" ht="14.45" customHeight="1" x14ac:dyDescent="0.2">
      <c r="A702" s="832" t="s">
        <v>573</v>
      </c>
      <c r="B702" s="833" t="s">
        <v>574</v>
      </c>
      <c r="C702" s="836" t="s">
        <v>601</v>
      </c>
      <c r="D702" s="852" t="s">
        <v>602</v>
      </c>
      <c r="E702" s="836" t="s">
        <v>2843</v>
      </c>
      <c r="F702" s="852" t="s">
        <v>2844</v>
      </c>
      <c r="G702" s="836" t="s">
        <v>2925</v>
      </c>
      <c r="H702" s="836" t="s">
        <v>3098</v>
      </c>
      <c r="I702" s="853">
        <v>515.20000000000005</v>
      </c>
      <c r="J702" s="853">
        <v>24</v>
      </c>
      <c r="K702" s="854">
        <v>13248.029999999329</v>
      </c>
    </row>
    <row r="703" spans="1:11" ht="14.45" customHeight="1" x14ac:dyDescent="0.2">
      <c r="A703" s="832" t="s">
        <v>573</v>
      </c>
      <c r="B703" s="833" t="s">
        <v>574</v>
      </c>
      <c r="C703" s="836" t="s">
        <v>601</v>
      </c>
      <c r="D703" s="852" t="s">
        <v>602</v>
      </c>
      <c r="E703" s="836" t="s">
        <v>2843</v>
      </c>
      <c r="F703" s="852" t="s">
        <v>2844</v>
      </c>
      <c r="G703" s="836" t="s">
        <v>2927</v>
      </c>
      <c r="H703" s="836" t="s">
        <v>3099</v>
      </c>
      <c r="I703" s="853">
        <v>552</v>
      </c>
      <c r="J703" s="853">
        <v>22</v>
      </c>
      <c r="K703" s="854">
        <v>12144</v>
      </c>
    </row>
    <row r="704" spans="1:11" ht="14.45" customHeight="1" x14ac:dyDescent="0.2">
      <c r="A704" s="832" t="s">
        <v>573</v>
      </c>
      <c r="B704" s="833" t="s">
        <v>574</v>
      </c>
      <c r="C704" s="836" t="s">
        <v>601</v>
      </c>
      <c r="D704" s="852" t="s">
        <v>602</v>
      </c>
      <c r="E704" s="836" t="s">
        <v>2843</v>
      </c>
      <c r="F704" s="852" t="s">
        <v>2844</v>
      </c>
      <c r="G704" s="836" t="s">
        <v>2929</v>
      </c>
      <c r="H704" s="836" t="s">
        <v>3100</v>
      </c>
      <c r="I704" s="853">
        <v>552</v>
      </c>
      <c r="J704" s="853">
        <v>9</v>
      </c>
      <c r="K704" s="854">
        <v>4968</v>
      </c>
    </row>
    <row r="705" spans="1:11" ht="14.45" customHeight="1" x14ac:dyDescent="0.2">
      <c r="A705" s="832" t="s">
        <v>573</v>
      </c>
      <c r="B705" s="833" t="s">
        <v>574</v>
      </c>
      <c r="C705" s="836" t="s">
        <v>601</v>
      </c>
      <c r="D705" s="852" t="s">
        <v>602</v>
      </c>
      <c r="E705" s="836" t="s">
        <v>2843</v>
      </c>
      <c r="F705" s="852" t="s">
        <v>2844</v>
      </c>
      <c r="G705" s="836" t="s">
        <v>3101</v>
      </c>
      <c r="H705" s="836" t="s">
        <v>3102</v>
      </c>
      <c r="I705" s="853">
        <v>552</v>
      </c>
      <c r="J705" s="853">
        <v>1</v>
      </c>
      <c r="K705" s="854">
        <v>552</v>
      </c>
    </row>
    <row r="706" spans="1:11" ht="14.45" customHeight="1" x14ac:dyDescent="0.2">
      <c r="A706" s="832" t="s">
        <v>573</v>
      </c>
      <c r="B706" s="833" t="s">
        <v>574</v>
      </c>
      <c r="C706" s="836" t="s">
        <v>601</v>
      </c>
      <c r="D706" s="852" t="s">
        <v>602</v>
      </c>
      <c r="E706" s="836" t="s">
        <v>2843</v>
      </c>
      <c r="F706" s="852" t="s">
        <v>2844</v>
      </c>
      <c r="G706" s="836" t="s">
        <v>2933</v>
      </c>
      <c r="H706" s="836" t="s">
        <v>3103</v>
      </c>
      <c r="I706" s="853">
        <v>552</v>
      </c>
      <c r="J706" s="853">
        <v>6</v>
      </c>
      <c r="K706" s="854">
        <v>3312</v>
      </c>
    </row>
    <row r="707" spans="1:11" ht="14.45" customHeight="1" x14ac:dyDescent="0.2">
      <c r="A707" s="832" t="s">
        <v>573</v>
      </c>
      <c r="B707" s="833" t="s">
        <v>574</v>
      </c>
      <c r="C707" s="836" t="s">
        <v>601</v>
      </c>
      <c r="D707" s="852" t="s">
        <v>602</v>
      </c>
      <c r="E707" s="836" t="s">
        <v>2843</v>
      </c>
      <c r="F707" s="852" t="s">
        <v>2844</v>
      </c>
      <c r="G707" s="836" t="s">
        <v>2937</v>
      </c>
      <c r="H707" s="836" t="s">
        <v>3104</v>
      </c>
      <c r="I707" s="853">
        <v>8216.75</v>
      </c>
      <c r="J707" s="853">
        <v>1</v>
      </c>
      <c r="K707" s="854">
        <v>8216.75</v>
      </c>
    </row>
    <row r="708" spans="1:11" ht="14.45" customHeight="1" x14ac:dyDescent="0.2">
      <c r="A708" s="832" t="s">
        <v>573</v>
      </c>
      <c r="B708" s="833" t="s">
        <v>574</v>
      </c>
      <c r="C708" s="836" t="s">
        <v>601</v>
      </c>
      <c r="D708" s="852" t="s">
        <v>602</v>
      </c>
      <c r="E708" s="836" t="s">
        <v>2843</v>
      </c>
      <c r="F708" s="852" t="s">
        <v>2844</v>
      </c>
      <c r="G708" s="836" t="s">
        <v>2939</v>
      </c>
      <c r="H708" s="836" t="s">
        <v>3105</v>
      </c>
      <c r="I708" s="853">
        <v>8216.75</v>
      </c>
      <c r="J708" s="853">
        <v>4</v>
      </c>
      <c r="K708" s="854">
        <v>32867</v>
      </c>
    </row>
    <row r="709" spans="1:11" ht="14.45" customHeight="1" x14ac:dyDescent="0.2">
      <c r="A709" s="832" t="s">
        <v>573</v>
      </c>
      <c r="B709" s="833" t="s">
        <v>574</v>
      </c>
      <c r="C709" s="836" t="s">
        <v>601</v>
      </c>
      <c r="D709" s="852" t="s">
        <v>602</v>
      </c>
      <c r="E709" s="836" t="s">
        <v>2843</v>
      </c>
      <c r="F709" s="852" t="s">
        <v>2844</v>
      </c>
      <c r="G709" s="836" t="s">
        <v>3106</v>
      </c>
      <c r="H709" s="836" t="s">
        <v>3107</v>
      </c>
      <c r="I709" s="853">
        <v>8216.75</v>
      </c>
      <c r="J709" s="853">
        <v>3</v>
      </c>
      <c r="K709" s="854">
        <v>24650.25</v>
      </c>
    </row>
    <row r="710" spans="1:11" ht="14.45" customHeight="1" x14ac:dyDescent="0.2">
      <c r="A710" s="832" t="s">
        <v>573</v>
      </c>
      <c r="B710" s="833" t="s">
        <v>574</v>
      </c>
      <c r="C710" s="836" t="s">
        <v>601</v>
      </c>
      <c r="D710" s="852" t="s">
        <v>602</v>
      </c>
      <c r="E710" s="836" t="s">
        <v>2843</v>
      </c>
      <c r="F710" s="852" t="s">
        <v>2844</v>
      </c>
      <c r="G710" s="836" t="s">
        <v>2941</v>
      </c>
      <c r="H710" s="836" t="s">
        <v>3108</v>
      </c>
      <c r="I710" s="853">
        <v>8216.75</v>
      </c>
      <c r="J710" s="853">
        <v>4</v>
      </c>
      <c r="K710" s="854">
        <v>32867</v>
      </c>
    </row>
    <row r="711" spans="1:11" ht="14.45" customHeight="1" x14ac:dyDescent="0.2">
      <c r="A711" s="832" t="s">
        <v>573</v>
      </c>
      <c r="B711" s="833" t="s">
        <v>574</v>
      </c>
      <c r="C711" s="836" t="s">
        <v>601</v>
      </c>
      <c r="D711" s="852" t="s">
        <v>602</v>
      </c>
      <c r="E711" s="836" t="s">
        <v>2843</v>
      </c>
      <c r="F711" s="852" t="s">
        <v>2844</v>
      </c>
      <c r="G711" s="836" t="s">
        <v>2943</v>
      </c>
      <c r="H711" s="836" t="s">
        <v>3109</v>
      </c>
      <c r="I711" s="853">
        <v>8216.75</v>
      </c>
      <c r="J711" s="853">
        <v>4</v>
      </c>
      <c r="K711" s="854">
        <v>32867</v>
      </c>
    </row>
    <row r="712" spans="1:11" ht="14.45" customHeight="1" x14ac:dyDescent="0.2">
      <c r="A712" s="832" t="s">
        <v>573</v>
      </c>
      <c r="B712" s="833" t="s">
        <v>574</v>
      </c>
      <c r="C712" s="836" t="s">
        <v>601</v>
      </c>
      <c r="D712" s="852" t="s">
        <v>602</v>
      </c>
      <c r="E712" s="836" t="s">
        <v>2843</v>
      </c>
      <c r="F712" s="852" t="s">
        <v>2844</v>
      </c>
      <c r="G712" s="836" t="s">
        <v>2945</v>
      </c>
      <c r="H712" s="836" t="s">
        <v>3110</v>
      </c>
      <c r="I712" s="853">
        <v>8216.75</v>
      </c>
      <c r="J712" s="853">
        <v>4</v>
      </c>
      <c r="K712" s="854">
        <v>32867</v>
      </c>
    </row>
    <row r="713" spans="1:11" ht="14.45" customHeight="1" x14ac:dyDescent="0.2">
      <c r="A713" s="832" t="s">
        <v>573</v>
      </c>
      <c r="B713" s="833" t="s">
        <v>574</v>
      </c>
      <c r="C713" s="836" t="s">
        <v>601</v>
      </c>
      <c r="D713" s="852" t="s">
        <v>602</v>
      </c>
      <c r="E713" s="836" t="s">
        <v>2843</v>
      </c>
      <c r="F713" s="852" t="s">
        <v>2844</v>
      </c>
      <c r="G713" s="836" t="s">
        <v>2947</v>
      </c>
      <c r="H713" s="836" t="s">
        <v>3111</v>
      </c>
      <c r="I713" s="853">
        <v>1454.75</v>
      </c>
      <c r="J713" s="853">
        <v>20</v>
      </c>
      <c r="K713" s="854">
        <v>29095</v>
      </c>
    </row>
    <row r="714" spans="1:11" ht="14.45" customHeight="1" x14ac:dyDescent="0.2">
      <c r="A714" s="832" t="s">
        <v>573</v>
      </c>
      <c r="B714" s="833" t="s">
        <v>574</v>
      </c>
      <c r="C714" s="836" t="s">
        <v>601</v>
      </c>
      <c r="D714" s="852" t="s">
        <v>602</v>
      </c>
      <c r="E714" s="836" t="s">
        <v>2843</v>
      </c>
      <c r="F714" s="852" t="s">
        <v>2844</v>
      </c>
      <c r="G714" s="836" t="s">
        <v>3112</v>
      </c>
      <c r="H714" s="836" t="s">
        <v>3113</v>
      </c>
      <c r="I714" s="853">
        <v>11000</v>
      </c>
      <c r="J714" s="853">
        <v>1</v>
      </c>
      <c r="K714" s="854">
        <v>11000</v>
      </c>
    </row>
    <row r="715" spans="1:11" ht="14.45" customHeight="1" x14ac:dyDescent="0.2">
      <c r="A715" s="832" t="s">
        <v>573</v>
      </c>
      <c r="B715" s="833" t="s">
        <v>574</v>
      </c>
      <c r="C715" s="836" t="s">
        <v>601</v>
      </c>
      <c r="D715" s="852" t="s">
        <v>602</v>
      </c>
      <c r="E715" s="836" t="s">
        <v>2843</v>
      </c>
      <c r="F715" s="852" t="s">
        <v>2844</v>
      </c>
      <c r="G715" s="836" t="s">
        <v>3114</v>
      </c>
      <c r="H715" s="836" t="s">
        <v>3115</v>
      </c>
      <c r="I715" s="853">
        <v>11000</v>
      </c>
      <c r="J715" s="853">
        <v>1</v>
      </c>
      <c r="K715" s="854">
        <v>11000</v>
      </c>
    </row>
    <row r="716" spans="1:11" ht="14.45" customHeight="1" x14ac:dyDescent="0.2">
      <c r="A716" s="832" t="s">
        <v>573</v>
      </c>
      <c r="B716" s="833" t="s">
        <v>574</v>
      </c>
      <c r="C716" s="836" t="s">
        <v>601</v>
      </c>
      <c r="D716" s="852" t="s">
        <v>602</v>
      </c>
      <c r="E716" s="836" t="s">
        <v>2843</v>
      </c>
      <c r="F716" s="852" t="s">
        <v>2844</v>
      </c>
      <c r="G716" s="836" t="s">
        <v>3116</v>
      </c>
      <c r="H716" s="836" t="s">
        <v>3117</v>
      </c>
      <c r="I716" s="853">
        <v>16000</v>
      </c>
      <c r="J716" s="853">
        <v>1</v>
      </c>
      <c r="K716" s="854">
        <v>16000</v>
      </c>
    </row>
    <row r="717" spans="1:11" ht="14.45" customHeight="1" x14ac:dyDescent="0.2">
      <c r="A717" s="832" t="s">
        <v>573</v>
      </c>
      <c r="B717" s="833" t="s">
        <v>574</v>
      </c>
      <c r="C717" s="836" t="s">
        <v>601</v>
      </c>
      <c r="D717" s="852" t="s">
        <v>602</v>
      </c>
      <c r="E717" s="836" t="s">
        <v>2843</v>
      </c>
      <c r="F717" s="852" t="s">
        <v>2844</v>
      </c>
      <c r="G717" s="836" t="s">
        <v>3118</v>
      </c>
      <c r="H717" s="836" t="s">
        <v>3119</v>
      </c>
      <c r="I717" s="853">
        <v>2463</v>
      </c>
      <c r="J717" s="853">
        <v>2</v>
      </c>
      <c r="K717" s="854">
        <v>4926</v>
      </c>
    </row>
    <row r="718" spans="1:11" ht="14.45" customHeight="1" x14ac:dyDescent="0.2">
      <c r="A718" s="832" t="s">
        <v>573</v>
      </c>
      <c r="B718" s="833" t="s">
        <v>574</v>
      </c>
      <c r="C718" s="836" t="s">
        <v>601</v>
      </c>
      <c r="D718" s="852" t="s">
        <v>602</v>
      </c>
      <c r="E718" s="836" t="s">
        <v>2843</v>
      </c>
      <c r="F718" s="852" t="s">
        <v>2844</v>
      </c>
      <c r="G718" s="836" t="s">
        <v>3120</v>
      </c>
      <c r="H718" s="836" t="s">
        <v>3121</v>
      </c>
      <c r="I718" s="853">
        <v>2463</v>
      </c>
      <c r="J718" s="853">
        <v>6</v>
      </c>
      <c r="K718" s="854">
        <v>14778</v>
      </c>
    </row>
    <row r="719" spans="1:11" ht="14.45" customHeight="1" x14ac:dyDescent="0.2">
      <c r="A719" s="832" t="s">
        <v>573</v>
      </c>
      <c r="B719" s="833" t="s">
        <v>574</v>
      </c>
      <c r="C719" s="836" t="s">
        <v>601</v>
      </c>
      <c r="D719" s="852" t="s">
        <v>602</v>
      </c>
      <c r="E719" s="836" t="s">
        <v>2843</v>
      </c>
      <c r="F719" s="852" t="s">
        <v>2844</v>
      </c>
      <c r="G719" s="836" t="s">
        <v>3122</v>
      </c>
      <c r="H719" s="836" t="s">
        <v>3123</v>
      </c>
      <c r="I719" s="853">
        <v>2209</v>
      </c>
      <c r="J719" s="853">
        <v>2</v>
      </c>
      <c r="K719" s="854">
        <v>4418</v>
      </c>
    </row>
    <row r="720" spans="1:11" ht="14.45" customHeight="1" x14ac:dyDescent="0.2">
      <c r="A720" s="832" t="s">
        <v>573</v>
      </c>
      <c r="B720" s="833" t="s">
        <v>574</v>
      </c>
      <c r="C720" s="836" t="s">
        <v>601</v>
      </c>
      <c r="D720" s="852" t="s">
        <v>602</v>
      </c>
      <c r="E720" s="836" t="s">
        <v>2843</v>
      </c>
      <c r="F720" s="852" t="s">
        <v>2844</v>
      </c>
      <c r="G720" s="836" t="s">
        <v>3124</v>
      </c>
      <c r="H720" s="836" t="s">
        <v>3125</v>
      </c>
      <c r="I720" s="853">
        <v>2209</v>
      </c>
      <c r="J720" s="853">
        <v>5</v>
      </c>
      <c r="K720" s="854">
        <v>11045</v>
      </c>
    </row>
    <row r="721" spans="1:11" ht="14.45" customHeight="1" x14ac:dyDescent="0.2">
      <c r="A721" s="832" t="s">
        <v>573</v>
      </c>
      <c r="B721" s="833" t="s">
        <v>574</v>
      </c>
      <c r="C721" s="836" t="s">
        <v>601</v>
      </c>
      <c r="D721" s="852" t="s">
        <v>602</v>
      </c>
      <c r="E721" s="836" t="s">
        <v>2843</v>
      </c>
      <c r="F721" s="852" t="s">
        <v>2844</v>
      </c>
      <c r="G721" s="836" t="s">
        <v>3126</v>
      </c>
      <c r="H721" s="836" t="s">
        <v>3127</v>
      </c>
      <c r="I721" s="853">
        <v>2209</v>
      </c>
      <c r="J721" s="853">
        <v>1</v>
      </c>
      <c r="K721" s="854">
        <v>2209</v>
      </c>
    </row>
    <row r="722" spans="1:11" ht="14.45" customHeight="1" x14ac:dyDescent="0.2">
      <c r="A722" s="832" t="s">
        <v>573</v>
      </c>
      <c r="B722" s="833" t="s">
        <v>574</v>
      </c>
      <c r="C722" s="836" t="s">
        <v>601</v>
      </c>
      <c r="D722" s="852" t="s">
        <v>602</v>
      </c>
      <c r="E722" s="836" t="s">
        <v>2843</v>
      </c>
      <c r="F722" s="852" t="s">
        <v>2844</v>
      </c>
      <c r="G722" s="836" t="s">
        <v>2979</v>
      </c>
      <c r="H722" s="836" t="s">
        <v>3128</v>
      </c>
      <c r="I722" s="853">
        <v>14719.9375</v>
      </c>
      <c r="J722" s="853">
        <v>15</v>
      </c>
      <c r="K722" s="854">
        <v>235469.5</v>
      </c>
    </row>
    <row r="723" spans="1:11" ht="14.45" customHeight="1" x14ac:dyDescent="0.2">
      <c r="A723" s="832" t="s">
        <v>573</v>
      </c>
      <c r="B723" s="833" t="s">
        <v>574</v>
      </c>
      <c r="C723" s="836" t="s">
        <v>601</v>
      </c>
      <c r="D723" s="852" t="s">
        <v>602</v>
      </c>
      <c r="E723" s="836" t="s">
        <v>2843</v>
      </c>
      <c r="F723" s="852" t="s">
        <v>2844</v>
      </c>
      <c r="G723" s="836" t="s">
        <v>3129</v>
      </c>
      <c r="H723" s="836" t="s">
        <v>3130</v>
      </c>
      <c r="I723" s="853">
        <v>51842</v>
      </c>
      <c r="J723" s="853">
        <v>2</v>
      </c>
      <c r="K723" s="854">
        <v>103684</v>
      </c>
    </row>
    <row r="724" spans="1:11" ht="14.45" customHeight="1" x14ac:dyDescent="0.2">
      <c r="A724" s="832" t="s">
        <v>573</v>
      </c>
      <c r="B724" s="833" t="s">
        <v>574</v>
      </c>
      <c r="C724" s="836" t="s">
        <v>601</v>
      </c>
      <c r="D724" s="852" t="s">
        <v>602</v>
      </c>
      <c r="E724" s="836" t="s">
        <v>2843</v>
      </c>
      <c r="F724" s="852" t="s">
        <v>2844</v>
      </c>
      <c r="G724" s="836" t="s">
        <v>3131</v>
      </c>
      <c r="H724" s="836" t="s">
        <v>3132</v>
      </c>
      <c r="I724" s="853">
        <v>51842</v>
      </c>
      <c r="J724" s="853">
        <v>2</v>
      </c>
      <c r="K724" s="854">
        <v>103684</v>
      </c>
    </row>
    <row r="725" spans="1:11" ht="14.45" customHeight="1" x14ac:dyDescent="0.2">
      <c r="A725" s="832" t="s">
        <v>573</v>
      </c>
      <c r="B725" s="833" t="s">
        <v>574</v>
      </c>
      <c r="C725" s="836" t="s">
        <v>601</v>
      </c>
      <c r="D725" s="852" t="s">
        <v>602</v>
      </c>
      <c r="E725" s="836" t="s">
        <v>2843</v>
      </c>
      <c r="F725" s="852" t="s">
        <v>2844</v>
      </c>
      <c r="G725" s="836" t="s">
        <v>2981</v>
      </c>
      <c r="H725" s="836" t="s">
        <v>3133</v>
      </c>
      <c r="I725" s="853">
        <v>51842</v>
      </c>
      <c r="J725" s="853">
        <v>3</v>
      </c>
      <c r="K725" s="854">
        <v>155526</v>
      </c>
    </row>
    <row r="726" spans="1:11" ht="14.45" customHeight="1" x14ac:dyDescent="0.2">
      <c r="A726" s="832" t="s">
        <v>573</v>
      </c>
      <c r="B726" s="833" t="s">
        <v>574</v>
      </c>
      <c r="C726" s="836" t="s">
        <v>601</v>
      </c>
      <c r="D726" s="852" t="s">
        <v>602</v>
      </c>
      <c r="E726" s="836" t="s">
        <v>2843</v>
      </c>
      <c r="F726" s="852" t="s">
        <v>2844</v>
      </c>
      <c r="G726" s="836" t="s">
        <v>3134</v>
      </c>
      <c r="H726" s="836" t="s">
        <v>3135</v>
      </c>
      <c r="I726" s="853">
        <v>51842</v>
      </c>
      <c r="J726" s="853">
        <v>1</v>
      </c>
      <c r="K726" s="854">
        <v>51842</v>
      </c>
    </row>
    <row r="727" spans="1:11" ht="14.45" customHeight="1" x14ac:dyDescent="0.2">
      <c r="A727" s="832" t="s">
        <v>573</v>
      </c>
      <c r="B727" s="833" t="s">
        <v>574</v>
      </c>
      <c r="C727" s="836" t="s">
        <v>601</v>
      </c>
      <c r="D727" s="852" t="s">
        <v>602</v>
      </c>
      <c r="E727" s="836" t="s">
        <v>2843</v>
      </c>
      <c r="F727" s="852" t="s">
        <v>2844</v>
      </c>
      <c r="G727" s="836" t="s">
        <v>3136</v>
      </c>
      <c r="H727" s="836" t="s">
        <v>3137</v>
      </c>
      <c r="I727" s="853">
        <v>51842</v>
      </c>
      <c r="J727" s="853">
        <v>1</v>
      </c>
      <c r="K727" s="854">
        <v>51842</v>
      </c>
    </row>
    <row r="728" spans="1:11" ht="14.45" customHeight="1" x14ac:dyDescent="0.2">
      <c r="A728" s="832" t="s">
        <v>573</v>
      </c>
      <c r="B728" s="833" t="s">
        <v>574</v>
      </c>
      <c r="C728" s="836" t="s">
        <v>601</v>
      </c>
      <c r="D728" s="852" t="s">
        <v>602</v>
      </c>
      <c r="E728" s="836" t="s">
        <v>2843</v>
      </c>
      <c r="F728" s="852" t="s">
        <v>2844</v>
      </c>
      <c r="G728" s="836" t="s">
        <v>2983</v>
      </c>
      <c r="H728" s="836" t="s">
        <v>3138</v>
      </c>
      <c r="I728" s="853">
        <v>51842</v>
      </c>
      <c r="J728" s="853">
        <v>1</v>
      </c>
      <c r="K728" s="854">
        <v>51842</v>
      </c>
    </row>
    <row r="729" spans="1:11" ht="14.45" customHeight="1" x14ac:dyDescent="0.2">
      <c r="A729" s="832" t="s">
        <v>573</v>
      </c>
      <c r="B729" s="833" t="s">
        <v>574</v>
      </c>
      <c r="C729" s="836" t="s">
        <v>601</v>
      </c>
      <c r="D729" s="852" t="s">
        <v>602</v>
      </c>
      <c r="E729" s="836" t="s">
        <v>2843</v>
      </c>
      <c r="F729" s="852" t="s">
        <v>2844</v>
      </c>
      <c r="G729" s="836" t="s">
        <v>3139</v>
      </c>
      <c r="H729" s="836" t="s">
        <v>3140</v>
      </c>
      <c r="I729" s="853">
        <v>51842</v>
      </c>
      <c r="J729" s="853">
        <v>1</v>
      </c>
      <c r="K729" s="854">
        <v>51842</v>
      </c>
    </row>
    <row r="730" spans="1:11" ht="14.45" customHeight="1" x14ac:dyDescent="0.2">
      <c r="A730" s="832" t="s">
        <v>573</v>
      </c>
      <c r="B730" s="833" t="s">
        <v>574</v>
      </c>
      <c r="C730" s="836" t="s">
        <v>601</v>
      </c>
      <c r="D730" s="852" t="s">
        <v>602</v>
      </c>
      <c r="E730" s="836" t="s">
        <v>2843</v>
      </c>
      <c r="F730" s="852" t="s">
        <v>2844</v>
      </c>
      <c r="G730" s="836" t="s">
        <v>3141</v>
      </c>
      <c r="H730" s="836" t="s">
        <v>3142</v>
      </c>
      <c r="I730" s="853">
        <v>552</v>
      </c>
      <c r="J730" s="853">
        <v>3</v>
      </c>
      <c r="K730" s="854">
        <v>1656</v>
      </c>
    </row>
    <row r="731" spans="1:11" ht="14.45" customHeight="1" x14ac:dyDescent="0.2">
      <c r="A731" s="832" t="s">
        <v>573</v>
      </c>
      <c r="B731" s="833" t="s">
        <v>574</v>
      </c>
      <c r="C731" s="836" t="s">
        <v>601</v>
      </c>
      <c r="D731" s="852" t="s">
        <v>602</v>
      </c>
      <c r="E731" s="836" t="s">
        <v>2843</v>
      </c>
      <c r="F731" s="852" t="s">
        <v>2844</v>
      </c>
      <c r="G731" s="836" t="s">
        <v>2985</v>
      </c>
      <c r="H731" s="836" t="s">
        <v>3143</v>
      </c>
      <c r="I731" s="853">
        <v>552</v>
      </c>
      <c r="J731" s="853">
        <v>13</v>
      </c>
      <c r="K731" s="854">
        <v>7176</v>
      </c>
    </row>
    <row r="732" spans="1:11" ht="14.45" customHeight="1" x14ac:dyDescent="0.2">
      <c r="A732" s="832" t="s">
        <v>573</v>
      </c>
      <c r="B732" s="833" t="s">
        <v>574</v>
      </c>
      <c r="C732" s="836" t="s">
        <v>601</v>
      </c>
      <c r="D732" s="852" t="s">
        <v>602</v>
      </c>
      <c r="E732" s="836" t="s">
        <v>2843</v>
      </c>
      <c r="F732" s="852" t="s">
        <v>2844</v>
      </c>
      <c r="G732" s="836" t="s">
        <v>2987</v>
      </c>
      <c r="H732" s="836" t="s">
        <v>3144</v>
      </c>
      <c r="I732" s="853">
        <v>45310</v>
      </c>
      <c r="J732" s="853">
        <v>1</v>
      </c>
      <c r="K732" s="854">
        <v>45310</v>
      </c>
    </row>
    <row r="733" spans="1:11" ht="14.45" customHeight="1" x14ac:dyDescent="0.2">
      <c r="A733" s="832" t="s">
        <v>573</v>
      </c>
      <c r="B733" s="833" t="s">
        <v>574</v>
      </c>
      <c r="C733" s="836" t="s">
        <v>601</v>
      </c>
      <c r="D733" s="852" t="s">
        <v>602</v>
      </c>
      <c r="E733" s="836" t="s">
        <v>2843</v>
      </c>
      <c r="F733" s="852" t="s">
        <v>2844</v>
      </c>
      <c r="G733" s="836" t="s">
        <v>2989</v>
      </c>
      <c r="H733" s="836" t="s">
        <v>3145</v>
      </c>
      <c r="I733" s="853">
        <v>2645</v>
      </c>
      <c r="J733" s="853">
        <v>2</v>
      </c>
      <c r="K733" s="854">
        <v>5290</v>
      </c>
    </row>
    <row r="734" spans="1:11" ht="14.45" customHeight="1" x14ac:dyDescent="0.2">
      <c r="A734" s="832" t="s">
        <v>573</v>
      </c>
      <c r="B734" s="833" t="s">
        <v>574</v>
      </c>
      <c r="C734" s="836" t="s">
        <v>601</v>
      </c>
      <c r="D734" s="852" t="s">
        <v>602</v>
      </c>
      <c r="E734" s="836" t="s">
        <v>2843</v>
      </c>
      <c r="F734" s="852" t="s">
        <v>2844</v>
      </c>
      <c r="G734" s="836" t="s">
        <v>2993</v>
      </c>
      <c r="H734" s="836" t="s">
        <v>3146</v>
      </c>
      <c r="I734" s="853">
        <v>50600</v>
      </c>
      <c r="J734" s="853">
        <v>4</v>
      </c>
      <c r="K734" s="854">
        <v>202400</v>
      </c>
    </row>
    <row r="735" spans="1:11" ht="14.45" customHeight="1" x14ac:dyDescent="0.2">
      <c r="A735" s="832" t="s">
        <v>573</v>
      </c>
      <c r="B735" s="833" t="s">
        <v>574</v>
      </c>
      <c r="C735" s="836" t="s">
        <v>601</v>
      </c>
      <c r="D735" s="852" t="s">
        <v>602</v>
      </c>
      <c r="E735" s="836" t="s">
        <v>2843</v>
      </c>
      <c r="F735" s="852" t="s">
        <v>2844</v>
      </c>
      <c r="G735" s="836" t="s">
        <v>3147</v>
      </c>
      <c r="H735" s="836" t="s">
        <v>3148</v>
      </c>
      <c r="I735" s="853">
        <v>26450</v>
      </c>
      <c r="J735" s="853">
        <v>2</v>
      </c>
      <c r="K735" s="854">
        <v>75382.340087890625</v>
      </c>
    </row>
    <row r="736" spans="1:11" ht="14.45" customHeight="1" x14ac:dyDescent="0.2">
      <c r="A736" s="832" t="s">
        <v>573</v>
      </c>
      <c r="B736" s="833" t="s">
        <v>574</v>
      </c>
      <c r="C736" s="836" t="s">
        <v>601</v>
      </c>
      <c r="D736" s="852" t="s">
        <v>602</v>
      </c>
      <c r="E736" s="836" t="s">
        <v>2843</v>
      </c>
      <c r="F736" s="852" t="s">
        <v>2844</v>
      </c>
      <c r="G736" s="836" t="s">
        <v>2995</v>
      </c>
      <c r="H736" s="836" t="s">
        <v>3149</v>
      </c>
      <c r="I736" s="853">
        <v>19837.5</v>
      </c>
      <c r="J736" s="853">
        <v>1</v>
      </c>
      <c r="K736" s="854">
        <v>31739.66015625</v>
      </c>
    </row>
    <row r="737" spans="1:11" ht="14.45" customHeight="1" x14ac:dyDescent="0.2">
      <c r="A737" s="832" t="s">
        <v>573</v>
      </c>
      <c r="B737" s="833" t="s">
        <v>574</v>
      </c>
      <c r="C737" s="836" t="s">
        <v>601</v>
      </c>
      <c r="D737" s="852" t="s">
        <v>602</v>
      </c>
      <c r="E737" s="836" t="s">
        <v>2843</v>
      </c>
      <c r="F737" s="852" t="s">
        <v>2844</v>
      </c>
      <c r="G737" s="836" t="s">
        <v>2997</v>
      </c>
      <c r="H737" s="836" t="s">
        <v>3150</v>
      </c>
      <c r="I737" s="853">
        <v>19837.5</v>
      </c>
      <c r="J737" s="853">
        <v>4</v>
      </c>
      <c r="K737" s="854">
        <v>142829.50024414063</v>
      </c>
    </row>
    <row r="738" spans="1:11" ht="14.45" customHeight="1" x14ac:dyDescent="0.2">
      <c r="A738" s="832" t="s">
        <v>573</v>
      </c>
      <c r="B738" s="833" t="s">
        <v>574</v>
      </c>
      <c r="C738" s="836" t="s">
        <v>601</v>
      </c>
      <c r="D738" s="852" t="s">
        <v>602</v>
      </c>
      <c r="E738" s="836" t="s">
        <v>2843</v>
      </c>
      <c r="F738" s="852" t="s">
        <v>2844</v>
      </c>
      <c r="G738" s="836" t="s">
        <v>2999</v>
      </c>
      <c r="H738" s="836" t="s">
        <v>3151</v>
      </c>
      <c r="I738" s="853">
        <v>19837.5</v>
      </c>
      <c r="J738" s="853">
        <v>1</v>
      </c>
      <c r="K738" s="854">
        <v>35707.340087890625</v>
      </c>
    </row>
    <row r="739" spans="1:11" ht="14.45" customHeight="1" x14ac:dyDescent="0.2">
      <c r="A739" s="832" t="s">
        <v>573</v>
      </c>
      <c r="B739" s="833" t="s">
        <v>574</v>
      </c>
      <c r="C739" s="836" t="s">
        <v>601</v>
      </c>
      <c r="D739" s="852" t="s">
        <v>602</v>
      </c>
      <c r="E739" s="836" t="s">
        <v>2843</v>
      </c>
      <c r="F739" s="852" t="s">
        <v>2844</v>
      </c>
      <c r="G739" s="836" t="s">
        <v>3152</v>
      </c>
      <c r="H739" s="836" t="s">
        <v>3153</v>
      </c>
      <c r="I739" s="853">
        <v>19837.5</v>
      </c>
      <c r="J739" s="853">
        <v>3</v>
      </c>
      <c r="K739" s="854">
        <v>107122.16015625</v>
      </c>
    </row>
    <row r="740" spans="1:11" ht="14.45" customHeight="1" x14ac:dyDescent="0.2">
      <c r="A740" s="832" t="s">
        <v>573</v>
      </c>
      <c r="B740" s="833" t="s">
        <v>574</v>
      </c>
      <c r="C740" s="836" t="s">
        <v>601</v>
      </c>
      <c r="D740" s="852" t="s">
        <v>602</v>
      </c>
      <c r="E740" s="836" t="s">
        <v>2843</v>
      </c>
      <c r="F740" s="852" t="s">
        <v>2844</v>
      </c>
      <c r="G740" s="836" t="s">
        <v>2951</v>
      </c>
      <c r="H740" s="836" t="s">
        <v>3154</v>
      </c>
      <c r="I740" s="853">
        <v>355.09499359130859</v>
      </c>
      <c r="J740" s="853">
        <v>9</v>
      </c>
      <c r="K740" s="854">
        <v>4261.0999340824783</v>
      </c>
    </row>
    <row r="741" spans="1:11" ht="14.45" customHeight="1" x14ac:dyDescent="0.2">
      <c r="A741" s="832" t="s">
        <v>573</v>
      </c>
      <c r="B741" s="833" t="s">
        <v>574</v>
      </c>
      <c r="C741" s="836" t="s">
        <v>601</v>
      </c>
      <c r="D741" s="852" t="s">
        <v>602</v>
      </c>
      <c r="E741" s="836" t="s">
        <v>2843</v>
      </c>
      <c r="F741" s="852" t="s">
        <v>2844</v>
      </c>
      <c r="G741" s="836" t="s">
        <v>3155</v>
      </c>
      <c r="H741" s="836" t="s">
        <v>3156</v>
      </c>
      <c r="I741" s="853">
        <v>394.54999287923175</v>
      </c>
      <c r="J741" s="853">
        <v>8</v>
      </c>
      <c r="K741" s="854">
        <v>3787.6499121095985</v>
      </c>
    </row>
    <row r="742" spans="1:11" ht="14.45" customHeight="1" x14ac:dyDescent="0.2">
      <c r="A742" s="832" t="s">
        <v>573</v>
      </c>
      <c r="B742" s="833" t="s">
        <v>574</v>
      </c>
      <c r="C742" s="836" t="s">
        <v>601</v>
      </c>
      <c r="D742" s="852" t="s">
        <v>602</v>
      </c>
      <c r="E742" s="836" t="s">
        <v>2843</v>
      </c>
      <c r="F742" s="852" t="s">
        <v>2844</v>
      </c>
      <c r="G742" s="836" t="s">
        <v>2953</v>
      </c>
      <c r="H742" s="836" t="s">
        <v>3157</v>
      </c>
      <c r="I742" s="853">
        <v>473.45999145507813</v>
      </c>
      <c r="J742" s="853">
        <v>15</v>
      </c>
      <c r="K742" s="854">
        <v>7101.8398742675781</v>
      </c>
    </row>
    <row r="743" spans="1:11" ht="14.45" customHeight="1" x14ac:dyDescent="0.2">
      <c r="A743" s="832" t="s">
        <v>573</v>
      </c>
      <c r="B743" s="833" t="s">
        <v>574</v>
      </c>
      <c r="C743" s="836" t="s">
        <v>601</v>
      </c>
      <c r="D743" s="852" t="s">
        <v>602</v>
      </c>
      <c r="E743" s="836" t="s">
        <v>2843</v>
      </c>
      <c r="F743" s="852" t="s">
        <v>2844</v>
      </c>
      <c r="G743" s="836" t="s">
        <v>2957</v>
      </c>
      <c r="H743" s="836" t="s">
        <v>3158</v>
      </c>
      <c r="I743" s="853">
        <v>473.45999145507813</v>
      </c>
      <c r="J743" s="853">
        <v>12</v>
      </c>
      <c r="K743" s="854">
        <v>5681.4899291992188</v>
      </c>
    </row>
    <row r="744" spans="1:11" ht="14.45" customHeight="1" x14ac:dyDescent="0.2">
      <c r="A744" s="832" t="s">
        <v>573</v>
      </c>
      <c r="B744" s="833" t="s">
        <v>574</v>
      </c>
      <c r="C744" s="836" t="s">
        <v>601</v>
      </c>
      <c r="D744" s="852" t="s">
        <v>602</v>
      </c>
      <c r="E744" s="836" t="s">
        <v>2843</v>
      </c>
      <c r="F744" s="852" t="s">
        <v>2844</v>
      </c>
      <c r="G744" s="836" t="s">
        <v>2959</v>
      </c>
      <c r="H744" s="836" t="s">
        <v>3159</v>
      </c>
      <c r="I744" s="853">
        <v>473.45999145507813</v>
      </c>
      <c r="J744" s="853">
        <v>6</v>
      </c>
      <c r="K744" s="854">
        <v>2840.7499694824219</v>
      </c>
    </row>
    <row r="745" spans="1:11" ht="14.45" customHeight="1" x14ac:dyDescent="0.2">
      <c r="A745" s="832" t="s">
        <v>573</v>
      </c>
      <c r="B745" s="833" t="s">
        <v>574</v>
      </c>
      <c r="C745" s="836" t="s">
        <v>601</v>
      </c>
      <c r="D745" s="852" t="s">
        <v>602</v>
      </c>
      <c r="E745" s="836" t="s">
        <v>2843</v>
      </c>
      <c r="F745" s="852" t="s">
        <v>2844</v>
      </c>
      <c r="G745" s="836" t="s">
        <v>3160</v>
      </c>
      <c r="H745" s="836" t="s">
        <v>3161</v>
      </c>
      <c r="I745" s="853">
        <v>473.45999145507813</v>
      </c>
      <c r="J745" s="853">
        <v>2</v>
      </c>
      <c r="K745" s="854">
        <v>946.90997314453125</v>
      </c>
    </row>
    <row r="746" spans="1:11" ht="14.45" customHeight="1" x14ac:dyDescent="0.2">
      <c r="A746" s="832" t="s">
        <v>573</v>
      </c>
      <c r="B746" s="833" t="s">
        <v>574</v>
      </c>
      <c r="C746" s="836" t="s">
        <v>601</v>
      </c>
      <c r="D746" s="852" t="s">
        <v>602</v>
      </c>
      <c r="E746" s="836" t="s">
        <v>2843</v>
      </c>
      <c r="F746" s="852" t="s">
        <v>2844</v>
      </c>
      <c r="G746" s="836" t="s">
        <v>2961</v>
      </c>
      <c r="H746" s="836" t="s">
        <v>3162</v>
      </c>
      <c r="I746" s="853">
        <v>473.45999145507813</v>
      </c>
      <c r="J746" s="853">
        <v>1</v>
      </c>
      <c r="K746" s="854">
        <v>473.45999145507813</v>
      </c>
    </row>
    <row r="747" spans="1:11" ht="14.45" customHeight="1" x14ac:dyDescent="0.2">
      <c r="A747" s="832" t="s">
        <v>573</v>
      </c>
      <c r="B747" s="833" t="s">
        <v>574</v>
      </c>
      <c r="C747" s="836" t="s">
        <v>601</v>
      </c>
      <c r="D747" s="852" t="s">
        <v>602</v>
      </c>
      <c r="E747" s="836" t="s">
        <v>2843</v>
      </c>
      <c r="F747" s="852" t="s">
        <v>2844</v>
      </c>
      <c r="G747" s="836" t="s">
        <v>2963</v>
      </c>
      <c r="H747" s="836" t="s">
        <v>3163</v>
      </c>
      <c r="I747" s="853">
        <v>473.45999145507813</v>
      </c>
      <c r="J747" s="853">
        <v>2</v>
      </c>
      <c r="K747" s="854">
        <v>946.90997314453125</v>
      </c>
    </row>
    <row r="748" spans="1:11" ht="14.45" customHeight="1" x14ac:dyDescent="0.2">
      <c r="A748" s="832" t="s">
        <v>573</v>
      </c>
      <c r="B748" s="833" t="s">
        <v>574</v>
      </c>
      <c r="C748" s="836" t="s">
        <v>601</v>
      </c>
      <c r="D748" s="852" t="s">
        <v>602</v>
      </c>
      <c r="E748" s="836" t="s">
        <v>2843</v>
      </c>
      <c r="F748" s="852" t="s">
        <v>2844</v>
      </c>
      <c r="G748" s="836" t="s">
        <v>3164</v>
      </c>
      <c r="H748" s="836" t="s">
        <v>3165</v>
      </c>
      <c r="I748" s="853">
        <v>586.8499755859375</v>
      </c>
      <c r="J748" s="853">
        <v>2</v>
      </c>
      <c r="K748" s="854">
        <v>1173.68994140625</v>
      </c>
    </row>
    <row r="749" spans="1:11" ht="14.45" customHeight="1" x14ac:dyDescent="0.2">
      <c r="A749" s="832" t="s">
        <v>573</v>
      </c>
      <c r="B749" s="833" t="s">
        <v>574</v>
      </c>
      <c r="C749" s="836" t="s">
        <v>601</v>
      </c>
      <c r="D749" s="852" t="s">
        <v>602</v>
      </c>
      <c r="E749" s="836" t="s">
        <v>2843</v>
      </c>
      <c r="F749" s="852" t="s">
        <v>2844</v>
      </c>
      <c r="G749" s="836" t="s">
        <v>2965</v>
      </c>
      <c r="H749" s="836" t="s">
        <v>3166</v>
      </c>
      <c r="I749" s="853">
        <v>586.8499755859375</v>
      </c>
      <c r="J749" s="853">
        <v>2</v>
      </c>
      <c r="K749" s="854">
        <v>1173.68994140625</v>
      </c>
    </row>
    <row r="750" spans="1:11" ht="14.45" customHeight="1" x14ac:dyDescent="0.2">
      <c r="A750" s="832" t="s">
        <v>573</v>
      </c>
      <c r="B750" s="833" t="s">
        <v>574</v>
      </c>
      <c r="C750" s="836" t="s">
        <v>601</v>
      </c>
      <c r="D750" s="852" t="s">
        <v>602</v>
      </c>
      <c r="E750" s="836" t="s">
        <v>2843</v>
      </c>
      <c r="F750" s="852" t="s">
        <v>2844</v>
      </c>
      <c r="G750" s="836" t="s">
        <v>3167</v>
      </c>
      <c r="H750" s="836" t="s">
        <v>3168</v>
      </c>
      <c r="I750" s="853">
        <v>272.2449951171875</v>
      </c>
      <c r="J750" s="853">
        <v>2</v>
      </c>
      <c r="K750" s="854">
        <v>1173.6899795532227</v>
      </c>
    </row>
    <row r="751" spans="1:11" ht="14.45" customHeight="1" x14ac:dyDescent="0.2">
      <c r="A751" s="832" t="s">
        <v>573</v>
      </c>
      <c r="B751" s="833" t="s">
        <v>574</v>
      </c>
      <c r="C751" s="836" t="s">
        <v>601</v>
      </c>
      <c r="D751" s="852" t="s">
        <v>602</v>
      </c>
      <c r="E751" s="836" t="s">
        <v>2843</v>
      </c>
      <c r="F751" s="852" t="s">
        <v>2844</v>
      </c>
      <c r="G751" s="836" t="s">
        <v>2969</v>
      </c>
      <c r="H751" s="836" t="s">
        <v>3169</v>
      </c>
      <c r="I751" s="853">
        <v>489.04164632161456</v>
      </c>
      <c r="J751" s="853">
        <v>10</v>
      </c>
      <c r="K751" s="854">
        <v>5868.459848633036</v>
      </c>
    </row>
    <row r="752" spans="1:11" ht="14.45" customHeight="1" x14ac:dyDescent="0.2">
      <c r="A752" s="832" t="s">
        <v>573</v>
      </c>
      <c r="B752" s="833" t="s">
        <v>574</v>
      </c>
      <c r="C752" s="836" t="s">
        <v>601</v>
      </c>
      <c r="D752" s="852" t="s">
        <v>602</v>
      </c>
      <c r="E752" s="836" t="s">
        <v>2843</v>
      </c>
      <c r="F752" s="852" t="s">
        <v>2844</v>
      </c>
      <c r="G752" s="836" t="s">
        <v>2973</v>
      </c>
      <c r="H752" s="836" t="s">
        <v>3170</v>
      </c>
      <c r="I752" s="853">
        <v>586.8499755859375</v>
      </c>
      <c r="J752" s="853">
        <v>4</v>
      </c>
      <c r="K752" s="854">
        <v>2347.3900146484375</v>
      </c>
    </row>
    <row r="753" spans="1:11" ht="14.45" customHeight="1" x14ac:dyDescent="0.2">
      <c r="A753" s="832" t="s">
        <v>573</v>
      </c>
      <c r="B753" s="833" t="s">
        <v>574</v>
      </c>
      <c r="C753" s="836" t="s">
        <v>601</v>
      </c>
      <c r="D753" s="852" t="s">
        <v>602</v>
      </c>
      <c r="E753" s="836" t="s">
        <v>2843</v>
      </c>
      <c r="F753" s="852" t="s">
        <v>2844</v>
      </c>
      <c r="G753" s="836" t="s">
        <v>2975</v>
      </c>
      <c r="H753" s="836" t="s">
        <v>3171</v>
      </c>
      <c r="I753" s="853">
        <v>586.8499755859375</v>
      </c>
      <c r="J753" s="853">
        <v>2</v>
      </c>
      <c r="K753" s="854">
        <v>1173.699951171875</v>
      </c>
    </row>
    <row r="754" spans="1:11" ht="14.45" customHeight="1" x14ac:dyDescent="0.2">
      <c r="A754" s="832" t="s">
        <v>573</v>
      </c>
      <c r="B754" s="833" t="s">
        <v>574</v>
      </c>
      <c r="C754" s="836" t="s">
        <v>601</v>
      </c>
      <c r="D754" s="852" t="s">
        <v>602</v>
      </c>
      <c r="E754" s="836" t="s">
        <v>2843</v>
      </c>
      <c r="F754" s="852" t="s">
        <v>2844</v>
      </c>
      <c r="G754" s="836" t="s">
        <v>2977</v>
      </c>
      <c r="H754" s="836" t="s">
        <v>3172</v>
      </c>
      <c r="I754" s="853">
        <v>473.45999145507813</v>
      </c>
      <c r="J754" s="853">
        <v>9</v>
      </c>
      <c r="K754" s="854">
        <v>4261.0999755859375</v>
      </c>
    </row>
    <row r="755" spans="1:11" ht="14.45" customHeight="1" x14ac:dyDescent="0.2">
      <c r="A755" s="832" t="s">
        <v>573</v>
      </c>
      <c r="B755" s="833" t="s">
        <v>574</v>
      </c>
      <c r="C755" s="836" t="s">
        <v>601</v>
      </c>
      <c r="D755" s="852" t="s">
        <v>602</v>
      </c>
      <c r="E755" s="836" t="s">
        <v>2843</v>
      </c>
      <c r="F755" s="852" t="s">
        <v>2844</v>
      </c>
      <c r="G755" s="836" t="s">
        <v>3007</v>
      </c>
      <c r="H755" s="836" t="s">
        <v>3173</v>
      </c>
      <c r="I755" s="853">
        <v>5520</v>
      </c>
      <c r="J755" s="853">
        <v>6</v>
      </c>
      <c r="K755" s="854">
        <v>33120</v>
      </c>
    </row>
    <row r="756" spans="1:11" ht="14.45" customHeight="1" x14ac:dyDescent="0.2">
      <c r="A756" s="832" t="s">
        <v>573</v>
      </c>
      <c r="B756" s="833" t="s">
        <v>574</v>
      </c>
      <c r="C756" s="836" t="s">
        <v>601</v>
      </c>
      <c r="D756" s="852" t="s">
        <v>602</v>
      </c>
      <c r="E756" s="836" t="s">
        <v>2843</v>
      </c>
      <c r="F756" s="852" t="s">
        <v>2844</v>
      </c>
      <c r="G756" s="836" t="s">
        <v>3009</v>
      </c>
      <c r="H756" s="836" t="s">
        <v>3174</v>
      </c>
      <c r="I756" s="853">
        <v>4214.125</v>
      </c>
      <c r="J756" s="853">
        <v>24</v>
      </c>
      <c r="K756" s="854">
        <v>124476</v>
      </c>
    </row>
    <row r="757" spans="1:11" ht="14.45" customHeight="1" x14ac:dyDescent="0.2">
      <c r="A757" s="832" t="s">
        <v>573</v>
      </c>
      <c r="B757" s="833" t="s">
        <v>574</v>
      </c>
      <c r="C757" s="836" t="s">
        <v>601</v>
      </c>
      <c r="D757" s="852" t="s">
        <v>602</v>
      </c>
      <c r="E757" s="836" t="s">
        <v>2843</v>
      </c>
      <c r="F757" s="852" t="s">
        <v>2844</v>
      </c>
      <c r="G757" s="836" t="s">
        <v>3175</v>
      </c>
      <c r="H757" s="836" t="s">
        <v>3176</v>
      </c>
      <c r="I757" s="853">
        <v>5186.5</v>
      </c>
      <c r="J757" s="853">
        <v>2</v>
      </c>
      <c r="K757" s="854">
        <v>10373</v>
      </c>
    </row>
    <row r="758" spans="1:11" ht="14.45" customHeight="1" x14ac:dyDescent="0.2">
      <c r="A758" s="832" t="s">
        <v>573</v>
      </c>
      <c r="B758" s="833" t="s">
        <v>574</v>
      </c>
      <c r="C758" s="836" t="s">
        <v>601</v>
      </c>
      <c r="D758" s="852" t="s">
        <v>602</v>
      </c>
      <c r="E758" s="836" t="s">
        <v>2843</v>
      </c>
      <c r="F758" s="852" t="s">
        <v>2844</v>
      </c>
      <c r="G758" s="836" t="s">
        <v>3177</v>
      </c>
      <c r="H758" s="836" t="s">
        <v>3178</v>
      </c>
      <c r="I758" s="853">
        <v>5186.5</v>
      </c>
      <c r="J758" s="853">
        <v>2</v>
      </c>
      <c r="K758" s="854">
        <v>10373</v>
      </c>
    </row>
    <row r="759" spans="1:11" ht="14.45" customHeight="1" x14ac:dyDescent="0.2">
      <c r="A759" s="832" t="s">
        <v>573</v>
      </c>
      <c r="B759" s="833" t="s">
        <v>574</v>
      </c>
      <c r="C759" s="836" t="s">
        <v>601</v>
      </c>
      <c r="D759" s="852" t="s">
        <v>602</v>
      </c>
      <c r="E759" s="836" t="s">
        <v>2843</v>
      </c>
      <c r="F759" s="852" t="s">
        <v>2844</v>
      </c>
      <c r="G759" s="836" t="s">
        <v>3011</v>
      </c>
      <c r="H759" s="836" t="s">
        <v>3179</v>
      </c>
      <c r="I759" s="853">
        <v>5186.5</v>
      </c>
      <c r="J759" s="853">
        <v>4</v>
      </c>
      <c r="K759" s="854">
        <v>20746</v>
      </c>
    </row>
    <row r="760" spans="1:11" ht="14.45" customHeight="1" x14ac:dyDescent="0.2">
      <c r="A760" s="832" t="s">
        <v>573</v>
      </c>
      <c r="B760" s="833" t="s">
        <v>574</v>
      </c>
      <c r="C760" s="836" t="s">
        <v>601</v>
      </c>
      <c r="D760" s="852" t="s">
        <v>602</v>
      </c>
      <c r="E760" s="836" t="s">
        <v>2843</v>
      </c>
      <c r="F760" s="852" t="s">
        <v>2844</v>
      </c>
      <c r="G760" s="836" t="s">
        <v>3013</v>
      </c>
      <c r="H760" s="836" t="s">
        <v>3180</v>
      </c>
      <c r="I760" s="853">
        <v>5186.5</v>
      </c>
      <c r="J760" s="853">
        <v>2</v>
      </c>
      <c r="K760" s="854">
        <v>10373</v>
      </c>
    </row>
    <row r="761" spans="1:11" ht="14.45" customHeight="1" x14ac:dyDescent="0.2">
      <c r="A761" s="832" t="s">
        <v>573</v>
      </c>
      <c r="B761" s="833" t="s">
        <v>574</v>
      </c>
      <c r="C761" s="836" t="s">
        <v>601</v>
      </c>
      <c r="D761" s="852" t="s">
        <v>602</v>
      </c>
      <c r="E761" s="836" t="s">
        <v>2843</v>
      </c>
      <c r="F761" s="852" t="s">
        <v>2844</v>
      </c>
      <c r="G761" s="836" t="s">
        <v>3015</v>
      </c>
      <c r="H761" s="836" t="s">
        <v>3181</v>
      </c>
      <c r="I761" s="853">
        <v>5186.5</v>
      </c>
      <c r="J761" s="853">
        <v>8</v>
      </c>
      <c r="K761" s="854">
        <v>41492</v>
      </c>
    </row>
    <row r="762" spans="1:11" ht="14.45" customHeight="1" x14ac:dyDescent="0.2">
      <c r="A762" s="832" t="s">
        <v>573</v>
      </c>
      <c r="B762" s="833" t="s">
        <v>574</v>
      </c>
      <c r="C762" s="836" t="s">
        <v>601</v>
      </c>
      <c r="D762" s="852" t="s">
        <v>602</v>
      </c>
      <c r="E762" s="836" t="s">
        <v>2843</v>
      </c>
      <c r="F762" s="852" t="s">
        <v>2844</v>
      </c>
      <c r="G762" s="836" t="s">
        <v>3017</v>
      </c>
      <c r="H762" s="836" t="s">
        <v>3182</v>
      </c>
      <c r="I762" s="853">
        <v>4576.3823529411766</v>
      </c>
      <c r="J762" s="853">
        <v>40</v>
      </c>
      <c r="K762" s="854">
        <v>207460</v>
      </c>
    </row>
    <row r="763" spans="1:11" ht="14.45" customHeight="1" x14ac:dyDescent="0.2">
      <c r="A763" s="832" t="s">
        <v>573</v>
      </c>
      <c r="B763" s="833" t="s">
        <v>574</v>
      </c>
      <c r="C763" s="836" t="s">
        <v>601</v>
      </c>
      <c r="D763" s="852" t="s">
        <v>602</v>
      </c>
      <c r="E763" s="836" t="s">
        <v>2843</v>
      </c>
      <c r="F763" s="852" t="s">
        <v>2844</v>
      </c>
      <c r="G763" s="836" t="s">
        <v>3019</v>
      </c>
      <c r="H763" s="836" t="s">
        <v>3183</v>
      </c>
      <c r="I763" s="853">
        <v>4149.2749999999996</v>
      </c>
      <c r="J763" s="853">
        <v>14</v>
      </c>
      <c r="K763" s="854">
        <v>72611</v>
      </c>
    </row>
    <row r="764" spans="1:11" ht="14.45" customHeight="1" x14ac:dyDescent="0.2">
      <c r="A764" s="832" t="s">
        <v>573</v>
      </c>
      <c r="B764" s="833" t="s">
        <v>574</v>
      </c>
      <c r="C764" s="836" t="s">
        <v>601</v>
      </c>
      <c r="D764" s="852" t="s">
        <v>602</v>
      </c>
      <c r="E764" s="836" t="s">
        <v>2843</v>
      </c>
      <c r="F764" s="852" t="s">
        <v>2844</v>
      </c>
      <c r="G764" s="836" t="s">
        <v>3021</v>
      </c>
      <c r="H764" s="836" t="s">
        <v>3184</v>
      </c>
      <c r="I764" s="853">
        <v>4538.25</v>
      </c>
      <c r="J764" s="853">
        <v>12</v>
      </c>
      <c r="K764" s="854">
        <v>62238</v>
      </c>
    </row>
    <row r="765" spans="1:11" ht="14.45" customHeight="1" x14ac:dyDescent="0.2">
      <c r="A765" s="832" t="s">
        <v>573</v>
      </c>
      <c r="B765" s="833" t="s">
        <v>574</v>
      </c>
      <c r="C765" s="836" t="s">
        <v>601</v>
      </c>
      <c r="D765" s="852" t="s">
        <v>602</v>
      </c>
      <c r="E765" s="836" t="s">
        <v>2843</v>
      </c>
      <c r="F765" s="852" t="s">
        <v>2844</v>
      </c>
      <c r="G765" s="836" t="s">
        <v>3023</v>
      </c>
      <c r="H765" s="836" t="s">
        <v>3185</v>
      </c>
      <c r="I765" s="853">
        <v>5186.5</v>
      </c>
      <c r="J765" s="853">
        <v>6</v>
      </c>
      <c r="K765" s="854">
        <v>31119</v>
      </c>
    </row>
    <row r="766" spans="1:11" ht="14.45" customHeight="1" x14ac:dyDescent="0.2">
      <c r="A766" s="832" t="s">
        <v>573</v>
      </c>
      <c r="B766" s="833" t="s">
        <v>574</v>
      </c>
      <c r="C766" s="836" t="s">
        <v>601</v>
      </c>
      <c r="D766" s="852" t="s">
        <v>602</v>
      </c>
      <c r="E766" s="836" t="s">
        <v>2843</v>
      </c>
      <c r="F766" s="852" t="s">
        <v>2844</v>
      </c>
      <c r="G766" s="836" t="s">
        <v>3025</v>
      </c>
      <c r="H766" s="836" t="s">
        <v>3186</v>
      </c>
      <c r="I766" s="853">
        <v>5186.5</v>
      </c>
      <c r="J766" s="853">
        <v>4</v>
      </c>
      <c r="K766" s="854">
        <v>20746</v>
      </c>
    </row>
    <row r="767" spans="1:11" ht="14.45" customHeight="1" x14ac:dyDescent="0.2">
      <c r="A767" s="832" t="s">
        <v>573</v>
      </c>
      <c r="B767" s="833" t="s">
        <v>574</v>
      </c>
      <c r="C767" s="836" t="s">
        <v>601</v>
      </c>
      <c r="D767" s="852" t="s">
        <v>602</v>
      </c>
      <c r="E767" s="836" t="s">
        <v>2843</v>
      </c>
      <c r="F767" s="852" t="s">
        <v>2844</v>
      </c>
      <c r="G767" s="836" t="s">
        <v>3027</v>
      </c>
      <c r="H767" s="836" t="s">
        <v>3187</v>
      </c>
      <c r="I767" s="853">
        <v>5186.5</v>
      </c>
      <c r="J767" s="853">
        <v>10</v>
      </c>
      <c r="K767" s="854">
        <v>51865</v>
      </c>
    </row>
    <row r="768" spans="1:11" ht="14.45" customHeight="1" x14ac:dyDescent="0.2">
      <c r="A768" s="832" t="s">
        <v>573</v>
      </c>
      <c r="B768" s="833" t="s">
        <v>574</v>
      </c>
      <c r="C768" s="836" t="s">
        <v>601</v>
      </c>
      <c r="D768" s="852" t="s">
        <v>602</v>
      </c>
      <c r="E768" s="836" t="s">
        <v>2843</v>
      </c>
      <c r="F768" s="852" t="s">
        <v>2844</v>
      </c>
      <c r="G768" s="836" t="s">
        <v>3029</v>
      </c>
      <c r="H768" s="836" t="s">
        <v>3188</v>
      </c>
      <c r="I768" s="853">
        <v>5186.5</v>
      </c>
      <c r="J768" s="853">
        <v>14</v>
      </c>
      <c r="K768" s="854">
        <v>72611</v>
      </c>
    </row>
    <row r="769" spans="1:11" ht="14.45" customHeight="1" x14ac:dyDescent="0.2">
      <c r="A769" s="832" t="s">
        <v>573</v>
      </c>
      <c r="B769" s="833" t="s">
        <v>574</v>
      </c>
      <c r="C769" s="836" t="s">
        <v>601</v>
      </c>
      <c r="D769" s="852" t="s">
        <v>602</v>
      </c>
      <c r="E769" s="836" t="s">
        <v>2843</v>
      </c>
      <c r="F769" s="852" t="s">
        <v>2844</v>
      </c>
      <c r="G769" s="836" t="s">
        <v>3031</v>
      </c>
      <c r="H769" s="836" t="s">
        <v>3189</v>
      </c>
      <c r="I769" s="853">
        <v>3848.1719380040322</v>
      </c>
      <c r="J769" s="853">
        <v>48</v>
      </c>
      <c r="K769" s="854">
        <v>248952</v>
      </c>
    </row>
    <row r="770" spans="1:11" ht="14.45" customHeight="1" x14ac:dyDescent="0.2">
      <c r="A770" s="832" t="s">
        <v>573</v>
      </c>
      <c r="B770" s="833" t="s">
        <v>574</v>
      </c>
      <c r="C770" s="836" t="s">
        <v>601</v>
      </c>
      <c r="D770" s="852" t="s">
        <v>602</v>
      </c>
      <c r="E770" s="836" t="s">
        <v>2843</v>
      </c>
      <c r="F770" s="852" t="s">
        <v>2844</v>
      </c>
      <c r="G770" s="836" t="s">
        <v>3033</v>
      </c>
      <c r="H770" s="836" t="s">
        <v>3190</v>
      </c>
      <c r="I770" s="853">
        <v>4308.8615384615387</v>
      </c>
      <c r="J770" s="853">
        <v>123</v>
      </c>
      <c r="K770" s="854">
        <v>637939.73999999464</v>
      </c>
    </row>
    <row r="771" spans="1:11" ht="14.45" customHeight="1" x14ac:dyDescent="0.2">
      <c r="A771" s="832" t="s">
        <v>573</v>
      </c>
      <c r="B771" s="833" t="s">
        <v>574</v>
      </c>
      <c r="C771" s="836" t="s">
        <v>601</v>
      </c>
      <c r="D771" s="852" t="s">
        <v>602</v>
      </c>
      <c r="E771" s="836" t="s">
        <v>2843</v>
      </c>
      <c r="F771" s="852" t="s">
        <v>2844</v>
      </c>
      <c r="G771" s="836" t="s">
        <v>3035</v>
      </c>
      <c r="H771" s="836" t="s">
        <v>3191</v>
      </c>
      <c r="I771" s="853">
        <v>4779.7450980392159</v>
      </c>
      <c r="J771" s="853">
        <v>117</v>
      </c>
      <c r="K771" s="854">
        <v>606820.73999999464</v>
      </c>
    </row>
    <row r="772" spans="1:11" ht="14.45" customHeight="1" x14ac:dyDescent="0.2">
      <c r="A772" s="832" t="s">
        <v>573</v>
      </c>
      <c r="B772" s="833" t="s">
        <v>574</v>
      </c>
      <c r="C772" s="836" t="s">
        <v>601</v>
      </c>
      <c r="D772" s="852" t="s">
        <v>602</v>
      </c>
      <c r="E772" s="836" t="s">
        <v>2843</v>
      </c>
      <c r="F772" s="852" t="s">
        <v>2844</v>
      </c>
      <c r="G772" s="836" t="s">
        <v>3037</v>
      </c>
      <c r="H772" s="836" t="s">
        <v>3192</v>
      </c>
      <c r="I772" s="853">
        <v>786.55660377358492</v>
      </c>
      <c r="J772" s="853">
        <v>431</v>
      </c>
      <c r="K772" s="854">
        <v>346955.0700000003</v>
      </c>
    </row>
    <row r="773" spans="1:11" ht="14.45" customHeight="1" x14ac:dyDescent="0.2">
      <c r="A773" s="832" t="s">
        <v>573</v>
      </c>
      <c r="B773" s="833" t="s">
        <v>574</v>
      </c>
      <c r="C773" s="836" t="s">
        <v>601</v>
      </c>
      <c r="D773" s="852" t="s">
        <v>602</v>
      </c>
      <c r="E773" s="836" t="s">
        <v>2843</v>
      </c>
      <c r="F773" s="852" t="s">
        <v>2844</v>
      </c>
      <c r="G773" s="836" t="s">
        <v>3039</v>
      </c>
      <c r="H773" s="836" t="s">
        <v>3193</v>
      </c>
      <c r="I773" s="853">
        <v>1477.1923076923076</v>
      </c>
      <c r="J773" s="853">
        <v>10</v>
      </c>
      <c r="K773" s="854">
        <v>19204.539999999106</v>
      </c>
    </row>
    <row r="774" spans="1:11" ht="14.45" customHeight="1" x14ac:dyDescent="0.2">
      <c r="A774" s="832" t="s">
        <v>573</v>
      </c>
      <c r="B774" s="833" t="s">
        <v>574</v>
      </c>
      <c r="C774" s="836" t="s">
        <v>601</v>
      </c>
      <c r="D774" s="852" t="s">
        <v>602</v>
      </c>
      <c r="E774" s="836" t="s">
        <v>2843</v>
      </c>
      <c r="F774" s="852" t="s">
        <v>2844</v>
      </c>
      <c r="G774" s="836" t="s">
        <v>3041</v>
      </c>
      <c r="H774" s="836" t="s">
        <v>3194</v>
      </c>
      <c r="I774" s="853">
        <v>1536.2333333333333</v>
      </c>
      <c r="J774" s="853">
        <v>12</v>
      </c>
      <c r="K774" s="854">
        <v>23045</v>
      </c>
    </row>
    <row r="775" spans="1:11" ht="14.45" customHeight="1" x14ac:dyDescent="0.2">
      <c r="A775" s="832" t="s">
        <v>573</v>
      </c>
      <c r="B775" s="833" t="s">
        <v>574</v>
      </c>
      <c r="C775" s="836" t="s">
        <v>601</v>
      </c>
      <c r="D775" s="852" t="s">
        <v>602</v>
      </c>
      <c r="E775" s="836" t="s">
        <v>2843</v>
      </c>
      <c r="F775" s="852" t="s">
        <v>2844</v>
      </c>
      <c r="G775" s="836" t="s">
        <v>3044</v>
      </c>
      <c r="H775" s="836" t="s">
        <v>3195</v>
      </c>
      <c r="I775" s="853">
        <v>4994.2857142857147</v>
      </c>
      <c r="J775" s="853">
        <v>40</v>
      </c>
      <c r="K775" s="854">
        <v>220800.37999999523</v>
      </c>
    </row>
    <row r="776" spans="1:11" ht="14.45" customHeight="1" x14ac:dyDescent="0.2">
      <c r="A776" s="832" t="s">
        <v>573</v>
      </c>
      <c r="B776" s="833" t="s">
        <v>574</v>
      </c>
      <c r="C776" s="836" t="s">
        <v>601</v>
      </c>
      <c r="D776" s="852" t="s">
        <v>602</v>
      </c>
      <c r="E776" s="836" t="s">
        <v>2843</v>
      </c>
      <c r="F776" s="852" t="s">
        <v>2844</v>
      </c>
      <c r="G776" s="836" t="s">
        <v>3196</v>
      </c>
      <c r="H776" s="836" t="s">
        <v>3197</v>
      </c>
      <c r="I776" s="853">
        <v>2659.949951171875</v>
      </c>
      <c r="J776" s="853">
        <v>2</v>
      </c>
      <c r="K776" s="854">
        <v>5319.89990234375</v>
      </c>
    </row>
    <row r="777" spans="1:11" ht="14.45" customHeight="1" x14ac:dyDescent="0.2">
      <c r="A777" s="832" t="s">
        <v>573</v>
      </c>
      <c r="B777" s="833" t="s">
        <v>574</v>
      </c>
      <c r="C777" s="836" t="s">
        <v>601</v>
      </c>
      <c r="D777" s="852" t="s">
        <v>602</v>
      </c>
      <c r="E777" s="836" t="s">
        <v>2843</v>
      </c>
      <c r="F777" s="852" t="s">
        <v>2844</v>
      </c>
      <c r="G777" s="836" t="s">
        <v>3048</v>
      </c>
      <c r="H777" s="836" t="s">
        <v>3198</v>
      </c>
      <c r="I777" s="853">
        <v>2070.800048828125</v>
      </c>
      <c r="J777" s="853">
        <v>5</v>
      </c>
      <c r="K777" s="854">
        <v>10354.01953125</v>
      </c>
    </row>
    <row r="778" spans="1:11" ht="14.45" customHeight="1" x14ac:dyDescent="0.2">
      <c r="A778" s="832" t="s">
        <v>573</v>
      </c>
      <c r="B778" s="833" t="s">
        <v>574</v>
      </c>
      <c r="C778" s="836" t="s">
        <v>601</v>
      </c>
      <c r="D778" s="852" t="s">
        <v>602</v>
      </c>
      <c r="E778" s="836" t="s">
        <v>2843</v>
      </c>
      <c r="F778" s="852" t="s">
        <v>2844</v>
      </c>
      <c r="G778" s="836" t="s">
        <v>3050</v>
      </c>
      <c r="H778" s="836" t="s">
        <v>3199</v>
      </c>
      <c r="I778" s="853">
        <v>2070.81005859375</v>
      </c>
      <c r="J778" s="853">
        <v>2</v>
      </c>
      <c r="K778" s="854">
        <v>4141.60986328125</v>
      </c>
    </row>
    <row r="779" spans="1:11" ht="14.45" customHeight="1" x14ac:dyDescent="0.2">
      <c r="A779" s="832" t="s">
        <v>573</v>
      </c>
      <c r="B779" s="833" t="s">
        <v>574</v>
      </c>
      <c r="C779" s="836" t="s">
        <v>601</v>
      </c>
      <c r="D779" s="852" t="s">
        <v>602</v>
      </c>
      <c r="E779" s="836" t="s">
        <v>2843</v>
      </c>
      <c r="F779" s="852" t="s">
        <v>2844</v>
      </c>
      <c r="G779" s="836" t="s">
        <v>3200</v>
      </c>
      <c r="H779" s="836" t="s">
        <v>3201</v>
      </c>
      <c r="I779" s="853">
        <v>2092.800048828125</v>
      </c>
      <c r="J779" s="853">
        <v>2</v>
      </c>
      <c r="K779" s="854">
        <v>4185.60009765625</v>
      </c>
    </row>
    <row r="780" spans="1:11" ht="14.45" customHeight="1" x14ac:dyDescent="0.2">
      <c r="A780" s="832" t="s">
        <v>573</v>
      </c>
      <c r="B780" s="833" t="s">
        <v>574</v>
      </c>
      <c r="C780" s="836" t="s">
        <v>601</v>
      </c>
      <c r="D780" s="852" t="s">
        <v>602</v>
      </c>
      <c r="E780" s="836" t="s">
        <v>2843</v>
      </c>
      <c r="F780" s="852" t="s">
        <v>2844</v>
      </c>
      <c r="G780" s="836" t="s">
        <v>3202</v>
      </c>
      <c r="H780" s="836" t="s">
        <v>3203</v>
      </c>
      <c r="I780" s="853">
        <v>3928.340087890625</v>
      </c>
      <c r="J780" s="853">
        <v>6</v>
      </c>
      <c r="K780" s="854">
        <v>23570.04052734375</v>
      </c>
    </row>
    <row r="781" spans="1:11" ht="14.45" customHeight="1" x14ac:dyDescent="0.2">
      <c r="A781" s="832" t="s">
        <v>573</v>
      </c>
      <c r="B781" s="833" t="s">
        <v>574</v>
      </c>
      <c r="C781" s="836" t="s">
        <v>601</v>
      </c>
      <c r="D781" s="852" t="s">
        <v>602</v>
      </c>
      <c r="E781" s="836" t="s">
        <v>2843</v>
      </c>
      <c r="F781" s="852" t="s">
        <v>2844</v>
      </c>
      <c r="G781" s="836" t="s">
        <v>3204</v>
      </c>
      <c r="H781" s="836" t="s">
        <v>3205</v>
      </c>
      <c r="I781" s="853">
        <v>3939.219970703125</v>
      </c>
      <c r="J781" s="853">
        <v>2</v>
      </c>
      <c r="K781" s="854">
        <v>7878.43994140625</v>
      </c>
    </row>
    <row r="782" spans="1:11" ht="14.45" customHeight="1" x14ac:dyDescent="0.2">
      <c r="A782" s="832" t="s">
        <v>573</v>
      </c>
      <c r="B782" s="833" t="s">
        <v>574</v>
      </c>
      <c r="C782" s="836" t="s">
        <v>601</v>
      </c>
      <c r="D782" s="852" t="s">
        <v>602</v>
      </c>
      <c r="E782" s="836" t="s">
        <v>2843</v>
      </c>
      <c r="F782" s="852" t="s">
        <v>2844</v>
      </c>
      <c r="G782" s="836" t="s">
        <v>3206</v>
      </c>
      <c r="H782" s="836" t="s">
        <v>3207</v>
      </c>
      <c r="I782" s="853">
        <v>3928.35009765625</v>
      </c>
      <c r="J782" s="853">
        <v>4</v>
      </c>
      <c r="K782" s="854">
        <v>15713.3798828125</v>
      </c>
    </row>
    <row r="783" spans="1:11" ht="14.45" customHeight="1" x14ac:dyDescent="0.2">
      <c r="A783" s="832" t="s">
        <v>573</v>
      </c>
      <c r="B783" s="833" t="s">
        <v>574</v>
      </c>
      <c r="C783" s="836" t="s">
        <v>601</v>
      </c>
      <c r="D783" s="852" t="s">
        <v>602</v>
      </c>
      <c r="E783" s="836" t="s">
        <v>2843</v>
      </c>
      <c r="F783" s="852" t="s">
        <v>2844</v>
      </c>
      <c r="G783" s="836" t="s">
        <v>3208</v>
      </c>
      <c r="H783" s="836" t="s">
        <v>3209</v>
      </c>
      <c r="I783" s="853">
        <v>4385.3798828125</v>
      </c>
      <c r="J783" s="853">
        <v>3</v>
      </c>
      <c r="K783" s="854">
        <v>13156.1298828125</v>
      </c>
    </row>
    <row r="784" spans="1:11" ht="14.45" customHeight="1" x14ac:dyDescent="0.2">
      <c r="A784" s="832" t="s">
        <v>573</v>
      </c>
      <c r="B784" s="833" t="s">
        <v>574</v>
      </c>
      <c r="C784" s="836" t="s">
        <v>601</v>
      </c>
      <c r="D784" s="852" t="s">
        <v>602</v>
      </c>
      <c r="E784" s="836" t="s">
        <v>2843</v>
      </c>
      <c r="F784" s="852" t="s">
        <v>2844</v>
      </c>
      <c r="G784" s="836" t="s">
        <v>3210</v>
      </c>
      <c r="H784" s="836" t="s">
        <v>3211</v>
      </c>
      <c r="I784" s="853">
        <v>3928.3434244791665</v>
      </c>
      <c r="J784" s="853">
        <v>6</v>
      </c>
      <c r="K784" s="854">
        <v>23570.060546875</v>
      </c>
    </row>
    <row r="785" spans="1:11" ht="14.45" customHeight="1" x14ac:dyDescent="0.2">
      <c r="A785" s="832" t="s">
        <v>573</v>
      </c>
      <c r="B785" s="833" t="s">
        <v>574</v>
      </c>
      <c r="C785" s="836" t="s">
        <v>601</v>
      </c>
      <c r="D785" s="852" t="s">
        <v>602</v>
      </c>
      <c r="E785" s="836" t="s">
        <v>2843</v>
      </c>
      <c r="F785" s="852" t="s">
        <v>2844</v>
      </c>
      <c r="G785" s="836" t="s">
        <v>3212</v>
      </c>
      <c r="H785" s="836" t="s">
        <v>3213</v>
      </c>
      <c r="I785" s="853">
        <v>3928.3425903320313</v>
      </c>
      <c r="J785" s="853">
        <v>5</v>
      </c>
      <c r="K785" s="854">
        <v>19641.710205078125</v>
      </c>
    </row>
    <row r="786" spans="1:11" ht="14.45" customHeight="1" x14ac:dyDescent="0.2">
      <c r="A786" s="832" t="s">
        <v>573</v>
      </c>
      <c r="B786" s="833" t="s">
        <v>574</v>
      </c>
      <c r="C786" s="836" t="s">
        <v>601</v>
      </c>
      <c r="D786" s="852" t="s">
        <v>602</v>
      </c>
      <c r="E786" s="836" t="s">
        <v>2843</v>
      </c>
      <c r="F786" s="852" t="s">
        <v>2844</v>
      </c>
      <c r="G786" s="836" t="s">
        <v>3214</v>
      </c>
      <c r="H786" s="836" t="s">
        <v>3215</v>
      </c>
      <c r="I786" s="853">
        <v>3928.35009765625</v>
      </c>
      <c r="J786" s="853">
        <v>1</v>
      </c>
      <c r="K786" s="854">
        <v>3928.35009765625</v>
      </c>
    </row>
    <row r="787" spans="1:11" ht="14.45" customHeight="1" x14ac:dyDescent="0.2">
      <c r="A787" s="832" t="s">
        <v>573</v>
      </c>
      <c r="B787" s="833" t="s">
        <v>574</v>
      </c>
      <c r="C787" s="836" t="s">
        <v>601</v>
      </c>
      <c r="D787" s="852" t="s">
        <v>602</v>
      </c>
      <c r="E787" s="836" t="s">
        <v>2843</v>
      </c>
      <c r="F787" s="852" t="s">
        <v>2844</v>
      </c>
      <c r="G787" s="836" t="s">
        <v>3216</v>
      </c>
      <c r="H787" s="836" t="s">
        <v>3217</v>
      </c>
      <c r="I787" s="853">
        <v>3928.340087890625</v>
      </c>
      <c r="J787" s="853">
        <v>1</v>
      </c>
      <c r="K787" s="854">
        <v>3928.340087890625</v>
      </c>
    </row>
    <row r="788" spans="1:11" ht="14.45" customHeight="1" x14ac:dyDescent="0.2">
      <c r="A788" s="832" t="s">
        <v>573</v>
      </c>
      <c r="B788" s="833" t="s">
        <v>574</v>
      </c>
      <c r="C788" s="836" t="s">
        <v>601</v>
      </c>
      <c r="D788" s="852" t="s">
        <v>602</v>
      </c>
      <c r="E788" s="836" t="s">
        <v>2843</v>
      </c>
      <c r="F788" s="852" t="s">
        <v>2844</v>
      </c>
      <c r="G788" s="836" t="s">
        <v>3218</v>
      </c>
      <c r="H788" s="836" t="s">
        <v>3219</v>
      </c>
      <c r="I788" s="853">
        <v>4385.3798828125</v>
      </c>
      <c r="J788" s="853">
        <v>1</v>
      </c>
      <c r="K788" s="854">
        <v>4385.3798828125</v>
      </c>
    </row>
    <row r="789" spans="1:11" ht="14.45" customHeight="1" x14ac:dyDescent="0.2">
      <c r="A789" s="832" t="s">
        <v>573</v>
      </c>
      <c r="B789" s="833" t="s">
        <v>574</v>
      </c>
      <c r="C789" s="836" t="s">
        <v>601</v>
      </c>
      <c r="D789" s="852" t="s">
        <v>602</v>
      </c>
      <c r="E789" s="836" t="s">
        <v>2843</v>
      </c>
      <c r="F789" s="852" t="s">
        <v>2844</v>
      </c>
      <c r="G789" s="836" t="s">
        <v>3220</v>
      </c>
      <c r="H789" s="836" t="s">
        <v>3221</v>
      </c>
      <c r="I789" s="853">
        <v>202.73500061035156</v>
      </c>
      <c r="J789" s="853">
        <v>6</v>
      </c>
      <c r="K789" s="854">
        <v>2432.800068359822</v>
      </c>
    </row>
    <row r="790" spans="1:11" ht="14.45" customHeight="1" x14ac:dyDescent="0.2">
      <c r="A790" s="832" t="s">
        <v>573</v>
      </c>
      <c r="B790" s="833" t="s">
        <v>574</v>
      </c>
      <c r="C790" s="836" t="s">
        <v>601</v>
      </c>
      <c r="D790" s="852" t="s">
        <v>602</v>
      </c>
      <c r="E790" s="836" t="s">
        <v>2843</v>
      </c>
      <c r="F790" s="852" t="s">
        <v>2844</v>
      </c>
      <c r="G790" s="836" t="s">
        <v>3222</v>
      </c>
      <c r="H790" s="836" t="s">
        <v>3223</v>
      </c>
      <c r="I790" s="853">
        <v>405.47000122070313</v>
      </c>
      <c r="J790" s="853">
        <v>7</v>
      </c>
      <c r="K790" s="854">
        <v>2838.27001953125</v>
      </c>
    </row>
    <row r="791" spans="1:11" ht="14.45" customHeight="1" x14ac:dyDescent="0.2">
      <c r="A791" s="832" t="s">
        <v>573</v>
      </c>
      <c r="B791" s="833" t="s">
        <v>574</v>
      </c>
      <c r="C791" s="836" t="s">
        <v>601</v>
      </c>
      <c r="D791" s="852" t="s">
        <v>602</v>
      </c>
      <c r="E791" s="836" t="s">
        <v>2843</v>
      </c>
      <c r="F791" s="852" t="s">
        <v>2844</v>
      </c>
      <c r="G791" s="836" t="s">
        <v>3224</v>
      </c>
      <c r="H791" s="836" t="s">
        <v>3225</v>
      </c>
      <c r="I791" s="853">
        <v>2174.60009765625</v>
      </c>
      <c r="J791" s="853">
        <v>1</v>
      </c>
      <c r="K791" s="854">
        <v>2174.60009765625</v>
      </c>
    </row>
    <row r="792" spans="1:11" ht="14.45" customHeight="1" x14ac:dyDescent="0.2">
      <c r="A792" s="832" t="s">
        <v>573</v>
      </c>
      <c r="B792" s="833" t="s">
        <v>574</v>
      </c>
      <c r="C792" s="836" t="s">
        <v>601</v>
      </c>
      <c r="D792" s="852" t="s">
        <v>602</v>
      </c>
      <c r="E792" s="836" t="s">
        <v>2843</v>
      </c>
      <c r="F792" s="852" t="s">
        <v>2844</v>
      </c>
      <c r="G792" s="836" t="s">
        <v>3226</v>
      </c>
      <c r="H792" s="836" t="s">
        <v>3227</v>
      </c>
      <c r="I792" s="853">
        <v>473.45999145507813</v>
      </c>
      <c r="J792" s="853">
        <v>4</v>
      </c>
      <c r="K792" s="854">
        <v>1893.8299560546875</v>
      </c>
    </row>
    <row r="793" spans="1:11" ht="14.45" customHeight="1" x14ac:dyDescent="0.2">
      <c r="A793" s="832" t="s">
        <v>573</v>
      </c>
      <c r="B793" s="833" t="s">
        <v>574</v>
      </c>
      <c r="C793" s="836" t="s">
        <v>601</v>
      </c>
      <c r="D793" s="852" t="s">
        <v>602</v>
      </c>
      <c r="E793" s="836" t="s">
        <v>2843</v>
      </c>
      <c r="F793" s="852" t="s">
        <v>2844</v>
      </c>
      <c r="G793" s="836" t="s">
        <v>3228</v>
      </c>
      <c r="H793" s="836" t="s">
        <v>3229</v>
      </c>
      <c r="I793" s="853">
        <v>51842</v>
      </c>
      <c r="J793" s="853">
        <v>1</v>
      </c>
      <c r="K793" s="854">
        <v>51842</v>
      </c>
    </row>
    <row r="794" spans="1:11" ht="14.45" customHeight="1" x14ac:dyDescent="0.2">
      <c r="A794" s="832" t="s">
        <v>573</v>
      </c>
      <c r="B794" s="833" t="s">
        <v>574</v>
      </c>
      <c r="C794" s="836" t="s">
        <v>601</v>
      </c>
      <c r="D794" s="852" t="s">
        <v>602</v>
      </c>
      <c r="E794" s="836" t="s">
        <v>2843</v>
      </c>
      <c r="F794" s="852" t="s">
        <v>2844</v>
      </c>
      <c r="G794" s="836" t="s">
        <v>3230</v>
      </c>
      <c r="H794" s="836" t="s">
        <v>3231</v>
      </c>
      <c r="I794" s="853">
        <v>552</v>
      </c>
      <c r="J794" s="853">
        <v>4</v>
      </c>
      <c r="K794" s="854">
        <v>2208</v>
      </c>
    </row>
    <row r="795" spans="1:11" ht="14.45" customHeight="1" x14ac:dyDescent="0.2">
      <c r="A795" s="832" t="s">
        <v>573</v>
      </c>
      <c r="B795" s="833" t="s">
        <v>574</v>
      </c>
      <c r="C795" s="836" t="s">
        <v>601</v>
      </c>
      <c r="D795" s="852" t="s">
        <v>602</v>
      </c>
      <c r="E795" s="836" t="s">
        <v>2843</v>
      </c>
      <c r="F795" s="852" t="s">
        <v>2844</v>
      </c>
      <c r="G795" s="836" t="s">
        <v>3228</v>
      </c>
      <c r="H795" s="836" t="s">
        <v>3232</v>
      </c>
      <c r="I795" s="853">
        <v>51842</v>
      </c>
      <c r="J795" s="853">
        <v>1</v>
      </c>
      <c r="K795" s="854">
        <v>51842</v>
      </c>
    </row>
    <row r="796" spans="1:11" ht="14.45" customHeight="1" x14ac:dyDescent="0.2">
      <c r="A796" s="832" t="s">
        <v>573</v>
      </c>
      <c r="B796" s="833" t="s">
        <v>574</v>
      </c>
      <c r="C796" s="836" t="s">
        <v>601</v>
      </c>
      <c r="D796" s="852" t="s">
        <v>602</v>
      </c>
      <c r="E796" s="836" t="s">
        <v>2843</v>
      </c>
      <c r="F796" s="852" t="s">
        <v>2844</v>
      </c>
      <c r="G796" s="836" t="s">
        <v>3230</v>
      </c>
      <c r="H796" s="836" t="s">
        <v>3233</v>
      </c>
      <c r="I796" s="853">
        <v>552</v>
      </c>
      <c r="J796" s="853">
        <v>23</v>
      </c>
      <c r="K796" s="854">
        <v>12696</v>
      </c>
    </row>
    <row r="797" spans="1:11" ht="14.45" customHeight="1" x14ac:dyDescent="0.2">
      <c r="A797" s="832" t="s">
        <v>573</v>
      </c>
      <c r="B797" s="833" t="s">
        <v>574</v>
      </c>
      <c r="C797" s="836" t="s">
        <v>601</v>
      </c>
      <c r="D797" s="852" t="s">
        <v>602</v>
      </c>
      <c r="E797" s="836" t="s">
        <v>2843</v>
      </c>
      <c r="F797" s="852" t="s">
        <v>2844</v>
      </c>
      <c r="G797" s="836" t="s">
        <v>3234</v>
      </c>
      <c r="H797" s="836" t="s">
        <v>3235</v>
      </c>
      <c r="I797" s="853">
        <v>2057</v>
      </c>
      <c r="J797" s="853">
        <v>4</v>
      </c>
      <c r="K797" s="854">
        <v>8228</v>
      </c>
    </row>
    <row r="798" spans="1:11" ht="14.45" customHeight="1" x14ac:dyDescent="0.2">
      <c r="A798" s="832" t="s">
        <v>573</v>
      </c>
      <c r="B798" s="833" t="s">
        <v>574</v>
      </c>
      <c r="C798" s="836" t="s">
        <v>601</v>
      </c>
      <c r="D798" s="852" t="s">
        <v>602</v>
      </c>
      <c r="E798" s="836" t="s">
        <v>2843</v>
      </c>
      <c r="F798" s="852" t="s">
        <v>2844</v>
      </c>
      <c r="G798" s="836" t="s">
        <v>3234</v>
      </c>
      <c r="H798" s="836" t="s">
        <v>3236</v>
      </c>
      <c r="I798" s="853">
        <v>2092.7850341796875</v>
      </c>
      <c r="J798" s="853">
        <v>18</v>
      </c>
      <c r="K798" s="854">
        <v>37670.130615234375</v>
      </c>
    </row>
    <row r="799" spans="1:11" ht="14.45" customHeight="1" x14ac:dyDescent="0.2">
      <c r="A799" s="832" t="s">
        <v>573</v>
      </c>
      <c r="B799" s="833" t="s">
        <v>574</v>
      </c>
      <c r="C799" s="836" t="s">
        <v>601</v>
      </c>
      <c r="D799" s="852" t="s">
        <v>602</v>
      </c>
      <c r="E799" s="836" t="s">
        <v>2843</v>
      </c>
      <c r="F799" s="852" t="s">
        <v>2844</v>
      </c>
      <c r="G799" s="836" t="s">
        <v>3237</v>
      </c>
      <c r="H799" s="836" t="s">
        <v>3238</v>
      </c>
      <c r="I799" s="853">
        <v>62658</v>
      </c>
      <c r="J799" s="853">
        <v>1</v>
      </c>
      <c r="K799" s="854">
        <v>62658</v>
      </c>
    </row>
    <row r="800" spans="1:11" ht="14.45" customHeight="1" x14ac:dyDescent="0.2">
      <c r="A800" s="832" t="s">
        <v>573</v>
      </c>
      <c r="B800" s="833" t="s">
        <v>574</v>
      </c>
      <c r="C800" s="836" t="s">
        <v>601</v>
      </c>
      <c r="D800" s="852" t="s">
        <v>602</v>
      </c>
      <c r="E800" s="836" t="s">
        <v>2843</v>
      </c>
      <c r="F800" s="852" t="s">
        <v>2844</v>
      </c>
      <c r="G800" s="836" t="s">
        <v>3237</v>
      </c>
      <c r="H800" s="836" t="s">
        <v>3239</v>
      </c>
      <c r="I800" s="853">
        <v>62658</v>
      </c>
      <c r="J800" s="853">
        <v>1</v>
      </c>
      <c r="K800" s="854">
        <v>62658</v>
      </c>
    </row>
    <row r="801" spans="1:11" ht="14.45" customHeight="1" x14ac:dyDescent="0.2">
      <c r="A801" s="832" t="s">
        <v>573</v>
      </c>
      <c r="B801" s="833" t="s">
        <v>574</v>
      </c>
      <c r="C801" s="836" t="s">
        <v>601</v>
      </c>
      <c r="D801" s="852" t="s">
        <v>602</v>
      </c>
      <c r="E801" s="836" t="s">
        <v>2843</v>
      </c>
      <c r="F801" s="852" t="s">
        <v>2844</v>
      </c>
      <c r="G801" s="836" t="s">
        <v>3240</v>
      </c>
      <c r="H801" s="836" t="s">
        <v>3241</v>
      </c>
      <c r="I801" s="853">
        <v>2174.6051025390625</v>
      </c>
      <c r="J801" s="853">
        <v>2</v>
      </c>
      <c r="K801" s="854">
        <v>4349.210205078125</v>
      </c>
    </row>
    <row r="802" spans="1:11" ht="14.45" customHeight="1" x14ac:dyDescent="0.2">
      <c r="A802" s="832" t="s">
        <v>573</v>
      </c>
      <c r="B802" s="833" t="s">
        <v>574</v>
      </c>
      <c r="C802" s="836" t="s">
        <v>601</v>
      </c>
      <c r="D802" s="852" t="s">
        <v>602</v>
      </c>
      <c r="E802" s="836" t="s">
        <v>2843</v>
      </c>
      <c r="F802" s="852" t="s">
        <v>2844</v>
      </c>
      <c r="G802" s="836" t="s">
        <v>3242</v>
      </c>
      <c r="H802" s="836" t="s">
        <v>3243</v>
      </c>
      <c r="I802" s="853">
        <v>2174.6026000976563</v>
      </c>
      <c r="J802" s="853">
        <v>4</v>
      </c>
      <c r="K802" s="854">
        <v>8698.410400390625</v>
      </c>
    </row>
    <row r="803" spans="1:11" ht="14.45" customHeight="1" x14ac:dyDescent="0.2">
      <c r="A803" s="832" t="s">
        <v>573</v>
      </c>
      <c r="B803" s="833" t="s">
        <v>574</v>
      </c>
      <c r="C803" s="836" t="s">
        <v>601</v>
      </c>
      <c r="D803" s="852" t="s">
        <v>602</v>
      </c>
      <c r="E803" s="836" t="s">
        <v>2843</v>
      </c>
      <c r="F803" s="852" t="s">
        <v>2844</v>
      </c>
      <c r="G803" s="836" t="s">
        <v>3244</v>
      </c>
      <c r="H803" s="836" t="s">
        <v>3245</v>
      </c>
      <c r="I803" s="853">
        <v>805.77001953125</v>
      </c>
      <c r="J803" s="853">
        <v>10</v>
      </c>
      <c r="K803" s="854">
        <v>8057.72998046875</v>
      </c>
    </row>
    <row r="804" spans="1:11" ht="14.45" customHeight="1" x14ac:dyDescent="0.2">
      <c r="A804" s="832" t="s">
        <v>573</v>
      </c>
      <c r="B804" s="833" t="s">
        <v>574</v>
      </c>
      <c r="C804" s="836" t="s">
        <v>601</v>
      </c>
      <c r="D804" s="852" t="s">
        <v>602</v>
      </c>
      <c r="E804" s="836" t="s">
        <v>2843</v>
      </c>
      <c r="F804" s="852" t="s">
        <v>2844</v>
      </c>
      <c r="G804" s="836" t="s">
        <v>3222</v>
      </c>
      <c r="H804" s="836" t="s">
        <v>3246</v>
      </c>
      <c r="I804" s="853">
        <v>405.47000122070313</v>
      </c>
      <c r="J804" s="853">
        <v>4</v>
      </c>
      <c r="K804" s="854">
        <v>1621.8699951171875</v>
      </c>
    </row>
    <row r="805" spans="1:11" ht="14.45" customHeight="1" x14ac:dyDescent="0.2">
      <c r="A805" s="832" t="s">
        <v>573</v>
      </c>
      <c r="B805" s="833" t="s">
        <v>574</v>
      </c>
      <c r="C805" s="836" t="s">
        <v>601</v>
      </c>
      <c r="D805" s="852" t="s">
        <v>602</v>
      </c>
      <c r="E805" s="836" t="s">
        <v>2843</v>
      </c>
      <c r="F805" s="852" t="s">
        <v>2844</v>
      </c>
      <c r="G805" s="836" t="s">
        <v>3247</v>
      </c>
      <c r="H805" s="836" t="s">
        <v>3248</v>
      </c>
      <c r="I805" s="853">
        <v>205.19000244140625</v>
      </c>
      <c r="J805" s="853">
        <v>400</v>
      </c>
      <c r="K805" s="854">
        <v>82077.796875</v>
      </c>
    </row>
    <row r="806" spans="1:11" ht="14.45" customHeight="1" x14ac:dyDescent="0.2">
      <c r="A806" s="832" t="s">
        <v>573</v>
      </c>
      <c r="B806" s="833" t="s">
        <v>574</v>
      </c>
      <c r="C806" s="836" t="s">
        <v>601</v>
      </c>
      <c r="D806" s="852" t="s">
        <v>602</v>
      </c>
      <c r="E806" s="836" t="s">
        <v>2843</v>
      </c>
      <c r="F806" s="852" t="s">
        <v>2844</v>
      </c>
      <c r="G806" s="836" t="s">
        <v>3249</v>
      </c>
      <c r="H806" s="836" t="s">
        <v>3250</v>
      </c>
      <c r="I806" s="853">
        <v>1087.3050537109375</v>
      </c>
      <c r="J806" s="853">
        <v>1</v>
      </c>
      <c r="K806" s="854">
        <v>2174.6001074220985</v>
      </c>
    </row>
    <row r="807" spans="1:11" ht="14.45" customHeight="1" x14ac:dyDescent="0.2">
      <c r="A807" s="832" t="s">
        <v>573</v>
      </c>
      <c r="B807" s="833" t="s">
        <v>574</v>
      </c>
      <c r="C807" s="836" t="s">
        <v>601</v>
      </c>
      <c r="D807" s="852" t="s">
        <v>602</v>
      </c>
      <c r="E807" s="836" t="s">
        <v>2843</v>
      </c>
      <c r="F807" s="852" t="s">
        <v>2844</v>
      </c>
      <c r="G807" s="836" t="s">
        <v>3226</v>
      </c>
      <c r="H807" s="836" t="s">
        <v>3251</v>
      </c>
      <c r="I807" s="853">
        <v>473.45999145507813</v>
      </c>
      <c r="J807" s="853">
        <v>9</v>
      </c>
      <c r="K807" s="854">
        <v>4261.1199035644531</v>
      </c>
    </row>
    <row r="808" spans="1:11" ht="14.45" customHeight="1" x14ac:dyDescent="0.2">
      <c r="A808" s="832" t="s">
        <v>573</v>
      </c>
      <c r="B808" s="833" t="s">
        <v>574</v>
      </c>
      <c r="C808" s="836" t="s">
        <v>601</v>
      </c>
      <c r="D808" s="852" t="s">
        <v>602</v>
      </c>
      <c r="E808" s="836" t="s">
        <v>2843</v>
      </c>
      <c r="F808" s="852" t="s">
        <v>2844</v>
      </c>
      <c r="G808" s="836" t="s">
        <v>3252</v>
      </c>
      <c r="H808" s="836" t="s">
        <v>3253</v>
      </c>
      <c r="I808" s="853">
        <v>2078.06005859375</v>
      </c>
      <c r="J808" s="853">
        <v>3</v>
      </c>
      <c r="K808" s="854">
        <v>6234.18994140625</v>
      </c>
    </row>
    <row r="809" spans="1:11" ht="14.45" customHeight="1" x14ac:dyDescent="0.2">
      <c r="A809" s="832" t="s">
        <v>573</v>
      </c>
      <c r="B809" s="833" t="s">
        <v>574</v>
      </c>
      <c r="C809" s="836" t="s">
        <v>601</v>
      </c>
      <c r="D809" s="852" t="s">
        <v>602</v>
      </c>
      <c r="E809" s="836" t="s">
        <v>3254</v>
      </c>
      <c r="F809" s="852" t="s">
        <v>3255</v>
      </c>
      <c r="G809" s="836" t="s">
        <v>3256</v>
      </c>
      <c r="H809" s="836" t="s">
        <v>3257</v>
      </c>
      <c r="I809" s="853">
        <v>9.9999997764825821E-3</v>
      </c>
      <c r="J809" s="853">
        <v>1</v>
      </c>
      <c r="K809" s="854">
        <v>9.9999997764825821E-3</v>
      </c>
    </row>
    <row r="810" spans="1:11" ht="14.45" customHeight="1" x14ac:dyDescent="0.2">
      <c r="A810" s="832" t="s">
        <v>573</v>
      </c>
      <c r="B810" s="833" t="s">
        <v>574</v>
      </c>
      <c r="C810" s="836" t="s">
        <v>601</v>
      </c>
      <c r="D810" s="852" t="s">
        <v>602</v>
      </c>
      <c r="E810" s="836" t="s">
        <v>3254</v>
      </c>
      <c r="F810" s="852" t="s">
        <v>3255</v>
      </c>
      <c r="G810" s="836" t="s">
        <v>3258</v>
      </c>
      <c r="H810" s="836" t="s">
        <v>3259</v>
      </c>
      <c r="I810" s="853">
        <v>1.1499999761581421</v>
      </c>
      <c r="J810" s="853">
        <v>1</v>
      </c>
      <c r="K810" s="854">
        <v>1.1499999761581421</v>
      </c>
    </row>
    <row r="811" spans="1:11" ht="14.45" customHeight="1" x14ac:dyDescent="0.2">
      <c r="A811" s="832" t="s">
        <v>573</v>
      </c>
      <c r="B811" s="833" t="s">
        <v>574</v>
      </c>
      <c r="C811" s="836" t="s">
        <v>601</v>
      </c>
      <c r="D811" s="852" t="s">
        <v>602</v>
      </c>
      <c r="E811" s="836" t="s">
        <v>3254</v>
      </c>
      <c r="F811" s="852" t="s">
        <v>3255</v>
      </c>
      <c r="G811" s="836" t="s">
        <v>3260</v>
      </c>
      <c r="H811" s="836" t="s">
        <v>3261</v>
      </c>
      <c r="I811" s="853">
        <v>26544.30078125</v>
      </c>
      <c r="J811" s="853">
        <v>2</v>
      </c>
      <c r="K811" s="854">
        <v>53088.6015625</v>
      </c>
    </row>
    <row r="812" spans="1:11" ht="14.45" customHeight="1" x14ac:dyDescent="0.2">
      <c r="A812" s="832" t="s">
        <v>573</v>
      </c>
      <c r="B812" s="833" t="s">
        <v>574</v>
      </c>
      <c r="C812" s="836" t="s">
        <v>601</v>
      </c>
      <c r="D812" s="852" t="s">
        <v>602</v>
      </c>
      <c r="E812" s="836" t="s">
        <v>3254</v>
      </c>
      <c r="F812" s="852" t="s">
        <v>3255</v>
      </c>
      <c r="G812" s="836" t="s">
        <v>3262</v>
      </c>
      <c r="H812" s="836" t="s">
        <v>3263</v>
      </c>
      <c r="I812" s="853">
        <v>1.1499999761581421</v>
      </c>
      <c r="J812" s="853">
        <v>1</v>
      </c>
      <c r="K812" s="854">
        <v>1.1499999761581421</v>
      </c>
    </row>
    <row r="813" spans="1:11" ht="14.45" customHeight="1" x14ac:dyDescent="0.2">
      <c r="A813" s="832" t="s">
        <v>573</v>
      </c>
      <c r="B813" s="833" t="s">
        <v>574</v>
      </c>
      <c r="C813" s="836" t="s">
        <v>601</v>
      </c>
      <c r="D813" s="852" t="s">
        <v>602</v>
      </c>
      <c r="E813" s="836" t="s">
        <v>3254</v>
      </c>
      <c r="F813" s="852" t="s">
        <v>3255</v>
      </c>
      <c r="G813" s="836" t="s">
        <v>3264</v>
      </c>
      <c r="H813" s="836" t="s">
        <v>3265</v>
      </c>
      <c r="I813" s="853">
        <v>1.1499999761581421</v>
      </c>
      <c r="J813" s="853">
        <v>2</v>
      </c>
      <c r="K813" s="854">
        <v>2.2999999523162842</v>
      </c>
    </row>
    <row r="814" spans="1:11" ht="14.45" customHeight="1" x14ac:dyDescent="0.2">
      <c r="A814" s="832" t="s">
        <v>573</v>
      </c>
      <c r="B814" s="833" t="s">
        <v>574</v>
      </c>
      <c r="C814" s="836" t="s">
        <v>601</v>
      </c>
      <c r="D814" s="852" t="s">
        <v>602</v>
      </c>
      <c r="E814" s="836" t="s">
        <v>3254</v>
      </c>
      <c r="F814" s="852" t="s">
        <v>3255</v>
      </c>
      <c r="G814" s="836" t="s">
        <v>3266</v>
      </c>
      <c r="H814" s="836" t="s">
        <v>3267</v>
      </c>
      <c r="I814" s="853">
        <v>36225.029296875</v>
      </c>
      <c r="J814" s="853">
        <v>2</v>
      </c>
      <c r="K814" s="854">
        <v>72450.05859375</v>
      </c>
    </row>
    <row r="815" spans="1:11" ht="14.45" customHeight="1" x14ac:dyDescent="0.2">
      <c r="A815" s="832" t="s">
        <v>573</v>
      </c>
      <c r="B815" s="833" t="s">
        <v>574</v>
      </c>
      <c r="C815" s="836" t="s">
        <v>601</v>
      </c>
      <c r="D815" s="852" t="s">
        <v>602</v>
      </c>
      <c r="E815" s="836" t="s">
        <v>3254</v>
      </c>
      <c r="F815" s="852" t="s">
        <v>3255</v>
      </c>
      <c r="G815" s="836" t="s">
        <v>3268</v>
      </c>
      <c r="H815" s="836" t="s">
        <v>3269</v>
      </c>
      <c r="I815" s="853">
        <v>325576.34375</v>
      </c>
      <c r="J815" s="853">
        <v>1</v>
      </c>
      <c r="K815" s="854">
        <v>325576.34375</v>
      </c>
    </row>
    <row r="816" spans="1:11" ht="14.45" customHeight="1" x14ac:dyDescent="0.2">
      <c r="A816" s="832" t="s">
        <v>573</v>
      </c>
      <c r="B816" s="833" t="s">
        <v>574</v>
      </c>
      <c r="C816" s="836" t="s">
        <v>601</v>
      </c>
      <c r="D816" s="852" t="s">
        <v>602</v>
      </c>
      <c r="E816" s="836" t="s">
        <v>3254</v>
      </c>
      <c r="F816" s="852" t="s">
        <v>3255</v>
      </c>
      <c r="G816" s="836" t="s">
        <v>3270</v>
      </c>
      <c r="H816" s="836" t="s">
        <v>3271</v>
      </c>
      <c r="I816" s="853">
        <v>60240.759765625</v>
      </c>
      <c r="J816" s="853">
        <v>2</v>
      </c>
      <c r="K816" s="854">
        <v>120481.51953125</v>
      </c>
    </row>
    <row r="817" spans="1:11" ht="14.45" customHeight="1" x14ac:dyDescent="0.2">
      <c r="A817" s="832" t="s">
        <v>573</v>
      </c>
      <c r="B817" s="833" t="s">
        <v>574</v>
      </c>
      <c r="C817" s="836" t="s">
        <v>601</v>
      </c>
      <c r="D817" s="852" t="s">
        <v>602</v>
      </c>
      <c r="E817" s="836" t="s">
        <v>3254</v>
      </c>
      <c r="F817" s="852" t="s">
        <v>3255</v>
      </c>
      <c r="G817" s="836" t="s">
        <v>3272</v>
      </c>
      <c r="H817" s="836" t="s">
        <v>3273</v>
      </c>
      <c r="I817" s="853">
        <v>544038</v>
      </c>
      <c r="J817" s="853">
        <v>1</v>
      </c>
      <c r="K817" s="854">
        <v>544038</v>
      </c>
    </row>
    <row r="818" spans="1:11" ht="14.45" customHeight="1" x14ac:dyDescent="0.2">
      <c r="A818" s="832" t="s">
        <v>573</v>
      </c>
      <c r="B818" s="833" t="s">
        <v>574</v>
      </c>
      <c r="C818" s="836" t="s">
        <v>601</v>
      </c>
      <c r="D818" s="852" t="s">
        <v>602</v>
      </c>
      <c r="E818" s="836" t="s">
        <v>3254</v>
      </c>
      <c r="F818" s="852" t="s">
        <v>3255</v>
      </c>
      <c r="G818" s="836" t="s">
        <v>3274</v>
      </c>
      <c r="H818" s="836" t="s">
        <v>3275</v>
      </c>
      <c r="I818" s="853">
        <v>16574.8203125</v>
      </c>
      <c r="J818" s="853">
        <v>1</v>
      </c>
      <c r="K818" s="854">
        <v>16574.8203125</v>
      </c>
    </row>
    <row r="819" spans="1:11" ht="14.45" customHeight="1" x14ac:dyDescent="0.2">
      <c r="A819" s="832" t="s">
        <v>573</v>
      </c>
      <c r="B819" s="833" t="s">
        <v>574</v>
      </c>
      <c r="C819" s="836" t="s">
        <v>601</v>
      </c>
      <c r="D819" s="852" t="s">
        <v>602</v>
      </c>
      <c r="E819" s="836" t="s">
        <v>3254</v>
      </c>
      <c r="F819" s="852" t="s">
        <v>3255</v>
      </c>
      <c r="G819" s="836" t="s">
        <v>3276</v>
      </c>
      <c r="H819" s="836" t="s">
        <v>3277</v>
      </c>
      <c r="I819" s="853">
        <v>12111.5302734375</v>
      </c>
      <c r="J819" s="853">
        <v>1</v>
      </c>
      <c r="K819" s="854">
        <v>12111.5302734375</v>
      </c>
    </row>
    <row r="820" spans="1:11" ht="14.45" customHeight="1" x14ac:dyDescent="0.2">
      <c r="A820" s="832" t="s">
        <v>573</v>
      </c>
      <c r="B820" s="833" t="s">
        <v>574</v>
      </c>
      <c r="C820" s="836" t="s">
        <v>601</v>
      </c>
      <c r="D820" s="852" t="s">
        <v>602</v>
      </c>
      <c r="E820" s="836" t="s">
        <v>3254</v>
      </c>
      <c r="F820" s="852" t="s">
        <v>3255</v>
      </c>
      <c r="G820" s="836" t="s">
        <v>3278</v>
      </c>
      <c r="H820" s="836" t="s">
        <v>3279</v>
      </c>
      <c r="I820" s="853">
        <v>227401.484375</v>
      </c>
      <c r="J820" s="853">
        <v>1</v>
      </c>
      <c r="K820" s="854">
        <v>227401.484375</v>
      </c>
    </row>
    <row r="821" spans="1:11" ht="14.45" customHeight="1" x14ac:dyDescent="0.2">
      <c r="A821" s="832" t="s">
        <v>573</v>
      </c>
      <c r="B821" s="833" t="s">
        <v>574</v>
      </c>
      <c r="C821" s="836" t="s">
        <v>601</v>
      </c>
      <c r="D821" s="852" t="s">
        <v>602</v>
      </c>
      <c r="E821" s="836" t="s">
        <v>3254</v>
      </c>
      <c r="F821" s="852" t="s">
        <v>3255</v>
      </c>
      <c r="G821" s="836" t="s">
        <v>3268</v>
      </c>
      <c r="H821" s="836" t="s">
        <v>3280</v>
      </c>
      <c r="I821" s="853">
        <v>325576.33124999999</v>
      </c>
      <c r="J821" s="853">
        <v>5</v>
      </c>
      <c r="K821" s="854">
        <v>1627881.65625</v>
      </c>
    </row>
    <row r="822" spans="1:11" ht="14.45" customHeight="1" x14ac:dyDescent="0.2">
      <c r="A822" s="832" t="s">
        <v>573</v>
      </c>
      <c r="B822" s="833" t="s">
        <v>574</v>
      </c>
      <c r="C822" s="836" t="s">
        <v>601</v>
      </c>
      <c r="D822" s="852" t="s">
        <v>602</v>
      </c>
      <c r="E822" s="836" t="s">
        <v>3254</v>
      </c>
      <c r="F822" s="852" t="s">
        <v>3255</v>
      </c>
      <c r="G822" s="836" t="s">
        <v>3281</v>
      </c>
      <c r="H822" s="836" t="s">
        <v>3282</v>
      </c>
      <c r="I822" s="853">
        <v>9.9999997764825821E-3</v>
      </c>
      <c r="J822" s="853">
        <v>2</v>
      </c>
      <c r="K822" s="854">
        <v>1.9999999552965164E-2</v>
      </c>
    </row>
    <row r="823" spans="1:11" ht="14.45" customHeight="1" x14ac:dyDescent="0.2">
      <c r="A823" s="832" t="s">
        <v>573</v>
      </c>
      <c r="B823" s="833" t="s">
        <v>574</v>
      </c>
      <c r="C823" s="836" t="s">
        <v>601</v>
      </c>
      <c r="D823" s="852" t="s">
        <v>602</v>
      </c>
      <c r="E823" s="836" t="s">
        <v>3283</v>
      </c>
      <c r="F823" s="852" t="s">
        <v>3284</v>
      </c>
      <c r="G823" s="836" t="s">
        <v>3285</v>
      </c>
      <c r="H823" s="836" t="s">
        <v>3286</v>
      </c>
      <c r="I823" s="853">
        <v>80025.942187499997</v>
      </c>
      <c r="J823" s="853">
        <v>9</v>
      </c>
      <c r="K823" s="854">
        <v>720233.46875</v>
      </c>
    </row>
    <row r="824" spans="1:11" ht="14.45" customHeight="1" x14ac:dyDescent="0.2">
      <c r="A824" s="832" t="s">
        <v>573</v>
      </c>
      <c r="B824" s="833" t="s">
        <v>574</v>
      </c>
      <c r="C824" s="836" t="s">
        <v>601</v>
      </c>
      <c r="D824" s="852" t="s">
        <v>602</v>
      </c>
      <c r="E824" s="836" t="s">
        <v>3283</v>
      </c>
      <c r="F824" s="852" t="s">
        <v>3284</v>
      </c>
      <c r="G824" s="836" t="s">
        <v>3287</v>
      </c>
      <c r="H824" s="836" t="s">
        <v>3288</v>
      </c>
      <c r="I824" s="853">
        <v>1.2100000381469727</v>
      </c>
      <c r="J824" s="853">
        <v>25</v>
      </c>
      <c r="K824" s="854">
        <v>30.250000953674316</v>
      </c>
    </row>
    <row r="825" spans="1:11" ht="14.45" customHeight="1" x14ac:dyDescent="0.2">
      <c r="A825" s="832" t="s">
        <v>573</v>
      </c>
      <c r="B825" s="833" t="s">
        <v>574</v>
      </c>
      <c r="C825" s="836" t="s">
        <v>601</v>
      </c>
      <c r="D825" s="852" t="s">
        <v>602</v>
      </c>
      <c r="E825" s="836" t="s">
        <v>3283</v>
      </c>
      <c r="F825" s="852" t="s">
        <v>3284</v>
      </c>
      <c r="G825" s="836" t="s">
        <v>3289</v>
      </c>
      <c r="H825" s="836" t="s">
        <v>3290</v>
      </c>
      <c r="I825" s="853">
        <v>24662.708593750001</v>
      </c>
      <c r="J825" s="853">
        <v>9</v>
      </c>
      <c r="K825" s="854">
        <v>221964.33984375</v>
      </c>
    </row>
    <row r="826" spans="1:11" ht="14.45" customHeight="1" x14ac:dyDescent="0.2">
      <c r="A826" s="832" t="s">
        <v>573</v>
      </c>
      <c r="B826" s="833" t="s">
        <v>574</v>
      </c>
      <c r="C826" s="836" t="s">
        <v>601</v>
      </c>
      <c r="D826" s="852" t="s">
        <v>602</v>
      </c>
      <c r="E826" s="836" t="s">
        <v>3283</v>
      </c>
      <c r="F826" s="852" t="s">
        <v>3284</v>
      </c>
      <c r="G826" s="836" t="s">
        <v>3291</v>
      </c>
      <c r="H826" s="836" t="s">
        <v>3292</v>
      </c>
      <c r="I826" s="853">
        <v>24662.7109375</v>
      </c>
      <c r="J826" s="853">
        <v>2</v>
      </c>
      <c r="K826" s="854">
        <v>49325.41015625</v>
      </c>
    </row>
    <row r="827" spans="1:11" ht="14.45" customHeight="1" x14ac:dyDescent="0.2">
      <c r="A827" s="832" t="s">
        <v>573</v>
      </c>
      <c r="B827" s="833" t="s">
        <v>574</v>
      </c>
      <c r="C827" s="836" t="s">
        <v>601</v>
      </c>
      <c r="D827" s="852" t="s">
        <v>602</v>
      </c>
      <c r="E827" s="836" t="s">
        <v>3283</v>
      </c>
      <c r="F827" s="852" t="s">
        <v>3284</v>
      </c>
      <c r="G827" s="836" t="s">
        <v>3293</v>
      </c>
      <c r="H827" s="836" t="s">
        <v>3294</v>
      </c>
      <c r="I827" s="853">
        <v>36124.74682291659</v>
      </c>
      <c r="J827" s="853">
        <v>6</v>
      </c>
      <c r="K827" s="854">
        <v>216748.48093749955</v>
      </c>
    </row>
    <row r="828" spans="1:11" ht="14.45" customHeight="1" x14ac:dyDescent="0.2">
      <c r="A828" s="832" t="s">
        <v>573</v>
      </c>
      <c r="B828" s="833" t="s">
        <v>574</v>
      </c>
      <c r="C828" s="836" t="s">
        <v>601</v>
      </c>
      <c r="D828" s="852" t="s">
        <v>602</v>
      </c>
      <c r="E828" s="836" t="s">
        <v>3283</v>
      </c>
      <c r="F828" s="852" t="s">
        <v>3284</v>
      </c>
      <c r="G828" s="836" t="s">
        <v>3295</v>
      </c>
      <c r="H828" s="836" t="s">
        <v>3296</v>
      </c>
      <c r="I828" s="853">
        <v>99690.418749999997</v>
      </c>
      <c r="J828" s="853">
        <v>5</v>
      </c>
      <c r="K828" s="854">
        <v>498452.09375</v>
      </c>
    </row>
    <row r="829" spans="1:11" ht="14.45" customHeight="1" x14ac:dyDescent="0.2">
      <c r="A829" s="832" t="s">
        <v>573</v>
      </c>
      <c r="B829" s="833" t="s">
        <v>574</v>
      </c>
      <c r="C829" s="836" t="s">
        <v>601</v>
      </c>
      <c r="D829" s="852" t="s">
        <v>602</v>
      </c>
      <c r="E829" s="836" t="s">
        <v>3283</v>
      </c>
      <c r="F829" s="852" t="s">
        <v>3284</v>
      </c>
      <c r="G829" s="836" t="s">
        <v>3297</v>
      </c>
      <c r="H829" s="836" t="s">
        <v>3298</v>
      </c>
      <c r="I829" s="853">
        <v>1.1499999761581421</v>
      </c>
      <c r="J829" s="853">
        <v>14</v>
      </c>
      <c r="K829" s="854">
        <v>16.100000143051147</v>
      </c>
    </row>
    <row r="830" spans="1:11" ht="14.45" customHeight="1" x14ac:dyDescent="0.2">
      <c r="A830" s="832" t="s">
        <v>573</v>
      </c>
      <c r="B830" s="833" t="s">
        <v>574</v>
      </c>
      <c r="C830" s="836" t="s">
        <v>601</v>
      </c>
      <c r="D830" s="852" t="s">
        <v>602</v>
      </c>
      <c r="E830" s="836" t="s">
        <v>3283</v>
      </c>
      <c r="F830" s="852" t="s">
        <v>3284</v>
      </c>
      <c r="G830" s="836" t="s">
        <v>3299</v>
      </c>
      <c r="H830" s="836" t="s">
        <v>3300</v>
      </c>
      <c r="I830" s="853">
        <v>637851.25</v>
      </c>
      <c r="J830" s="853">
        <v>1</v>
      </c>
      <c r="K830" s="854">
        <v>637851.25</v>
      </c>
    </row>
    <row r="831" spans="1:11" ht="14.45" customHeight="1" x14ac:dyDescent="0.2">
      <c r="A831" s="832" t="s">
        <v>573</v>
      </c>
      <c r="B831" s="833" t="s">
        <v>574</v>
      </c>
      <c r="C831" s="836" t="s">
        <v>601</v>
      </c>
      <c r="D831" s="852" t="s">
        <v>602</v>
      </c>
      <c r="E831" s="836" t="s">
        <v>3283</v>
      </c>
      <c r="F831" s="852" t="s">
        <v>3284</v>
      </c>
      <c r="G831" s="836" t="s">
        <v>3301</v>
      </c>
      <c r="H831" s="836" t="s">
        <v>3302</v>
      </c>
      <c r="I831" s="853">
        <v>702820.125</v>
      </c>
      <c r="J831" s="853">
        <v>1</v>
      </c>
      <c r="K831" s="854">
        <v>702820.125</v>
      </c>
    </row>
    <row r="832" spans="1:11" ht="14.45" customHeight="1" x14ac:dyDescent="0.2">
      <c r="A832" s="832" t="s">
        <v>573</v>
      </c>
      <c r="B832" s="833" t="s">
        <v>574</v>
      </c>
      <c r="C832" s="836" t="s">
        <v>601</v>
      </c>
      <c r="D832" s="852" t="s">
        <v>602</v>
      </c>
      <c r="E832" s="836" t="s">
        <v>3283</v>
      </c>
      <c r="F832" s="852" t="s">
        <v>3284</v>
      </c>
      <c r="G832" s="836" t="s">
        <v>3303</v>
      </c>
      <c r="H832" s="836" t="s">
        <v>3304</v>
      </c>
      <c r="I832" s="853">
        <v>22916.419921875</v>
      </c>
      <c r="J832" s="853">
        <v>1</v>
      </c>
      <c r="K832" s="854">
        <v>22916.419921875</v>
      </c>
    </row>
    <row r="833" spans="1:11" ht="14.45" customHeight="1" x14ac:dyDescent="0.2">
      <c r="A833" s="832" t="s">
        <v>573</v>
      </c>
      <c r="B833" s="833" t="s">
        <v>574</v>
      </c>
      <c r="C833" s="836" t="s">
        <v>601</v>
      </c>
      <c r="D833" s="852" t="s">
        <v>602</v>
      </c>
      <c r="E833" s="836" t="s">
        <v>3283</v>
      </c>
      <c r="F833" s="852" t="s">
        <v>3284</v>
      </c>
      <c r="G833" s="836" t="s">
        <v>3299</v>
      </c>
      <c r="H833" s="836" t="s">
        <v>3305</v>
      </c>
      <c r="I833" s="853">
        <v>645975.7884615385</v>
      </c>
      <c r="J833" s="853">
        <v>13</v>
      </c>
      <c r="K833" s="854">
        <v>8397685.25</v>
      </c>
    </row>
    <row r="834" spans="1:11" ht="14.45" customHeight="1" x14ac:dyDescent="0.2">
      <c r="A834" s="832" t="s">
        <v>573</v>
      </c>
      <c r="B834" s="833" t="s">
        <v>574</v>
      </c>
      <c r="C834" s="836" t="s">
        <v>601</v>
      </c>
      <c r="D834" s="852" t="s">
        <v>602</v>
      </c>
      <c r="E834" s="836" t="s">
        <v>3283</v>
      </c>
      <c r="F834" s="852" t="s">
        <v>3284</v>
      </c>
      <c r="G834" s="836" t="s">
        <v>3301</v>
      </c>
      <c r="H834" s="836" t="s">
        <v>3306</v>
      </c>
      <c r="I834" s="853">
        <v>702820.15625</v>
      </c>
      <c r="J834" s="853">
        <v>2</v>
      </c>
      <c r="K834" s="854">
        <v>1405640.3125</v>
      </c>
    </row>
    <row r="835" spans="1:11" ht="14.45" customHeight="1" x14ac:dyDescent="0.2">
      <c r="A835" s="832" t="s">
        <v>573</v>
      </c>
      <c r="B835" s="833" t="s">
        <v>574</v>
      </c>
      <c r="C835" s="836" t="s">
        <v>601</v>
      </c>
      <c r="D835" s="852" t="s">
        <v>602</v>
      </c>
      <c r="E835" s="836" t="s">
        <v>3283</v>
      </c>
      <c r="F835" s="852" t="s">
        <v>3284</v>
      </c>
      <c r="G835" s="836" t="s">
        <v>3303</v>
      </c>
      <c r="H835" s="836" t="s">
        <v>3307</v>
      </c>
      <c r="I835" s="853">
        <v>23512.3203125</v>
      </c>
      <c r="J835" s="853">
        <v>2</v>
      </c>
      <c r="K835" s="854">
        <v>47024.640625</v>
      </c>
    </row>
    <row r="836" spans="1:11" ht="14.45" customHeight="1" x14ac:dyDescent="0.2">
      <c r="A836" s="832" t="s">
        <v>573</v>
      </c>
      <c r="B836" s="833" t="s">
        <v>574</v>
      </c>
      <c r="C836" s="836" t="s">
        <v>601</v>
      </c>
      <c r="D836" s="852" t="s">
        <v>602</v>
      </c>
      <c r="E836" s="836" t="s">
        <v>3283</v>
      </c>
      <c r="F836" s="852" t="s">
        <v>3284</v>
      </c>
      <c r="G836" s="836" t="s">
        <v>3308</v>
      </c>
      <c r="H836" s="836" t="s">
        <v>3282</v>
      </c>
      <c r="I836" s="853">
        <v>9.9999997764825821E-3</v>
      </c>
      <c r="J836" s="853">
        <v>4</v>
      </c>
      <c r="K836" s="854">
        <v>3.9999999105930328E-2</v>
      </c>
    </row>
    <row r="837" spans="1:11" ht="14.45" customHeight="1" x14ac:dyDescent="0.2">
      <c r="A837" s="832" t="s">
        <v>573</v>
      </c>
      <c r="B837" s="833" t="s">
        <v>574</v>
      </c>
      <c r="C837" s="836" t="s">
        <v>601</v>
      </c>
      <c r="D837" s="852" t="s">
        <v>602</v>
      </c>
      <c r="E837" s="836" t="s">
        <v>3309</v>
      </c>
      <c r="F837" s="852" t="s">
        <v>3310</v>
      </c>
      <c r="G837" s="836" t="s">
        <v>3311</v>
      </c>
      <c r="H837" s="836" t="s">
        <v>3312</v>
      </c>
      <c r="I837" s="853">
        <v>4027.2728160511365</v>
      </c>
      <c r="J837" s="853">
        <v>9</v>
      </c>
      <c r="K837" s="854">
        <v>44299.980976562947</v>
      </c>
    </row>
    <row r="838" spans="1:11" ht="14.45" customHeight="1" x14ac:dyDescent="0.2">
      <c r="A838" s="832" t="s">
        <v>573</v>
      </c>
      <c r="B838" s="833" t="s">
        <v>574</v>
      </c>
      <c r="C838" s="836" t="s">
        <v>601</v>
      </c>
      <c r="D838" s="852" t="s">
        <v>602</v>
      </c>
      <c r="E838" s="836" t="s">
        <v>3309</v>
      </c>
      <c r="F838" s="852" t="s">
        <v>3310</v>
      </c>
      <c r="G838" s="836" t="s">
        <v>3313</v>
      </c>
      <c r="H838" s="836" t="s">
        <v>3314</v>
      </c>
      <c r="I838" s="853">
        <v>9085</v>
      </c>
      <c r="J838" s="853">
        <v>8</v>
      </c>
      <c r="K838" s="854">
        <v>72680</v>
      </c>
    </row>
    <row r="839" spans="1:11" ht="14.45" customHeight="1" x14ac:dyDescent="0.2">
      <c r="A839" s="832" t="s">
        <v>573</v>
      </c>
      <c r="B839" s="833" t="s">
        <v>574</v>
      </c>
      <c r="C839" s="836" t="s">
        <v>601</v>
      </c>
      <c r="D839" s="852" t="s">
        <v>602</v>
      </c>
      <c r="E839" s="836" t="s">
        <v>3309</v>
      </c>
      <c r="F839" s="852" t="s">
        <v>3310</v>
      </c>
      <c r="G839" s="836" t="s">
        <v>3315</v>
      </c>
      <c r="H839" s="836" t="s">
        <v>3316</v>
      </c>
      <c r="I839" s="853">
        <v>9592.150390625</v>
      </c>
      <c r="J839" s="853">
        <v>2</v>
      </c>
      <c r="K839" s="854">
        <v>19184.30078125</v>
      </c>
    </row>
    <row r="840" spans="1:11" ht="14.45" customHeight="1" x14ac:dyDescent="0.2">
      <c r="A840" s="832" t="s">
        <v>573</v>
      </c>
      <c r="B840" s="833" t="s">
        <v>574</v>
      </c>
      <c r="C840" s="836" t="s">
        <v>601</v>
      </c>
      <c r="D840" s="852" t="s">
        <v>602</v>
      </c>
      <c r="E840" s="836" t="s">
        <v>3309</v>
      </c>
      <c r="F840" s="852" t="s">
        <v>3310</v>
      </c>
      <c r="G840" s="836" t="s">
        <v>3317</v>
      </c>
      <c r="H840" s="836" t="s">
        <v>3318</v>
      </c>
      <c r="I840" s="853">
        <v>13317</v>
      </c>
      <c r="J840" s="853">
        <v>2</v>
      </c>
      <c r="K840" s="854">
        <v>26634</v>
      </c>
    </row>
    <row r="841" spans="1:11" ht="14.45" customHeight="1" x14ac:dyDescent="0.2">
      <c r="A841" s="832" t="s">
        <v>573</v>
      </c>
      <c r="B841" s="833" t="s">
        <v>574</v>
      </c>
      <c r="C841" s="836" t="s">
        <v>601</v>
      </c>
      <c r="D841" s="852" t="s">
        <v>602</v>
      </c>
      <c r="E841" s="836" t="s">
        <v>3309</v>
      </c>
      <c r="F841" s="852" t="s">
        <v>3310</v>
      </c>
      <c r="G841" s="836" t="s">
        <v>3313</v>
      </c>
      <c r="H841" s="836" t="s">
        <v>3319</v>
      </c>
      <c r="I841" s="853">
        <v>9138.2787449048919</v>
      </c>
      <c r="J841" s="853">
        <v>25</v>
      </c>
      <c r="K841" s="854">
        <v>228573.2216796875</v>
      </c>
    </row>
    <row r="842" spans="1:11" ht="14.45" customHeight="1" x14ac:dyDescent="0.2">
      <c r="A842" s="832" t="s">
        <v>573</v>
      </c>
      <c r="B842" s="833" t="s">
        <v>574</v>
      </c>
      <c r="C842" s="836" t="s">
        <v>601</v>
      </c>
      <c r="D842" s="852" t="s">
        <v>602</v>
      </c>
      <c r="E842" s="836" t="s">
        <v>3309</v>
      </c>
      <c r="F842" s="852" t="s">
        <v>3310</v>
      </c>
      <c r="G842" s="836" t="s">
        <v>3315</v>
      </c>
      <c r="H842" s="836" t="s">
        <v>3320</v>
      </c>
      <c r="I842" s="853">
        <v>9592.150390625</v>
      </c>
      <c r="J842" s="853">
        <v>6</v>
      </c>
      <c r="K842" s="854">
        <v>57552.90234375</v>
      </c>
    </row>
    <row r="843" spans="1:11" ht="14.45" customHeight="1" x14ac:dyDescent="0.2">
      <c r="A843" s="832" t="s">
        <v>573</v>
      </c>
      <c r="B843" s="833" t="s">
        <v>574</v>
      </c>
      <c r="C843" s="836" t="s">
        <v>601</v>
      </c>
      <c r="D843" s="852" t="s">
        <v>602</v>
      </c>
      <c r="E843" s="836" t="s">
        <v>3309</v>
      </c>
      <c r="F843" s="852" t="s">
        <v>3310</v>
      </c>
      <c r="G843" s="836" t="s">
        <v>3317</v>
      </c>
      <c r="H843" s="836" t="s">
        <v>3321</v>
      </c>
      <c r="I843" s="853">
        <v>13317</v>
      </c>
      <c r="J843" s="853">
        <v>6</v>
      </c>
      <c r="K843" s="854">
        <v>79902</v>
      </c>
    </row>
    <row r="844" spans="1:11" ht="14.45" customHeight="1" x14ac:dyDescent="0.2">
      <c r="A844" s="832" t="s">
        <v>573</v>
      </c>
      <c r="B844" s="833" t="s">
        <v>574</v>
      </c>
      <c r="C844" s="836" t="s">
        <v>601</v>
      </c>
      <c r="D844" s="852" t="s">
        <v>602</v>
      </c>
      <c r="E844" s="836" t="s">
        <v>3309</v>
      </c>
      <c r="F844" s="852" t="s">
        <v>3310</v>
      </c>
      <c r="G844" s="836" t="s">
        <v>3322</v>
      </c>
      <c r="H844" s="836" t="s">
        <v>3323</v>
      </c>
      <c r="I844" s="853">
        <v>2985</v>
      </c>
      <c r="J844" s="853">
        <v>1</v>
      </c>
      <c r="K844" s="854">
        <v>2985</v>
      </c>
    </row>
    <row r="845" spans="1:11" ht="14.45" customHeight="1" x14ac:dyDescent="0.2">
      <c r="A845" s="832" t="s">
        <v>573</v>
      </c>
      <c r="B845" s="833" t="s">
        <v>574</v>
      </c>
      <c r="C845" s="836" t="s">
        <v>601</v>
      </c>
      <c r="D845" s="852" t="s">
        <v>602</v>
      </c>
      <c r="E845" s="836" t="s">
        <v>3309</v>
      </c>
      <c r="F845" s="852" t="s">
        <v>3310</v>
      </c>
      <c r="G845" s="836" t="s">
        <v>3324</v>
      </c>
      <c r="H845" s="836" t="s">
        <v>3325</v>
      </c>
      <c r="I845" s="853">
        <v>11974.75</v>
      </c>
      <c r="J845" s="853">
        <v>1</v>
      </c>
      <c r="K845" s="854">
        <v>11974.75</v>
      </c>
    </row>
    <row r="846" spans="1:11" ht="14.45" customHeight="1" x14ac:dyDescent="0.2">
      <c r="A846" s="832" t="s">
        <v>573</v>
      </c>
      <c r="B846" s="833" t="s">
        <v>574</v>
      </c>
      <c r="C846" s="836" t="s">
        <v>601</v>
      </c>
      <c r="D846" s="852" t="s">
        <v>602</v>
      </c>
      <c r="E846" s="836" t="s">
        <v>3309</v>
      </c>
      <c r="F846" s="852" t="s">
        <v>3310</v>
      </c>
      <c r="G846" s="836" t="s">
        <v>3324</v>
      </c>
      <c r="H846" s="836" t="s">
        <v>3326</v>
      </c>
      <c r="I846" s="853">
        <v>11974.75</v>
      </c>
      <c r="J846" s="853">
        <v>3</v>
      </c>
      <c r="K846" s="854">
        <v>35924.25</v>
      </c>
    </row>
    <row r="847" spans="1:11" ht="14.45" customHeight="1" x14ac:dyDescent="0.2">
      <c r="A847" s="832" t="s">
        <v>573</v>
      </c>
      <c r="B847" s="833" t="s">
        <v>574</v>
      </c>
      <c r="C847" s="836" t="s">
        <v>601</v>
      </c>
      <c r="D847" s="852" t="s">
        <v>602</v>
      </c>
      <c r="E847" s="836" t="s">
        <v>3309</v>
      </c>
      <c r="F847" s="852" t="s">
        <v>3310</v>
      </c>
      <c r="G847" s="836" t="s">
        <v>3327</v>
      </c>
      <c r="H847" s="836" t="s">
        <v>3328</v>
      </c>
      <c r="I847" s="853">
        <v>6300</v>
      </c>
      <c r="J847" s="853">
        <v>2</v>
      </c>
      <c r="K847" s="854">
        <v>12600</v>
      </c>
    </row>
    <row r="848" spans="1:11" ht="14.45" customHeight="1" x14ac:dyDescent="0.2">
      <c r="A848" s="832" t="s">
        <v>573</v>
      </c>
      <c r="B848" s="833" t="s">
        <v>574</v>
      </c>
      <c r="C848" s="836" t="s">
        <v>601</v>
      </c>
      <c r="D848" s="852" t="s">
        <v>602</v>
      </c>
      <c r="E848" s="836" t="s">
        <v>3309</v>
      </c>
      <c r="F848" s="852" t="s">
        <v>3310</v>
      </c>
      <c r="G848" s="836" t="s">
        <v>3327</v>
      </c>
      <c r="H848" s="836" t="s">
        <v>3329</v>
      </c>
      <c r="I848" s="853">
        <v>6299.9833984375</v>
      </c>
      <c r="J848" s="853">
        <v>6</v>
      </c>
      <c r="K848" s="854">
        <v>37799.900390625</v>
      </c>
    </row>
    <row r="849" spans="1:11" ht="14.45" customHeight="1" x14ac:dyDescent="0.2">
      <c r="A849" s="832" t="s">
        <v>573</v>
      </c>
      <c r="B849" s="833" t="s">
        <v>574</v>
      </c>
      <c r="C849" s="836" t="s">
        <v>601</v>
      </c>
      <c r="D849" s="852" t="s">
        <v>602</v>
      </c>
      <c r="E849" s="836" t="s">
        <v>3309</v>
      </c>
      <c r="F849" s="852" t="s">
        <v>3310</v>
      </c>
      <c r="G849" s="836" t="s">
        <v>3330</v>
      </c>
      <c r="H849" s="836" t="s">
        <v>3331</v>
      </c>
      <c r="I849" s="853">
        <v>6593.33984375</v>
      </c>
      <c r="J849" s="853">
        <v>4</v>
      </c>
      <c r="K849" s="854">
        <v>26373.359375</v>
      </c>
    </row>
    <row r="850" spans="1:11" ht="14.45" customHeight="1" x14ac:dyDescent="0.2">
      <c r="A850" s="832" t="s">
        <v>573</v>
      </c>
      <c r="B850" s="833" t="s">
        <v>574</v>
      </c>
      <c r="C850" s="836" t="s">
        <v>601</v>
      </c>
      <c r="D850" s="852" t="s">
        <v>602</v>
      </c>
      <c r="E850" s="836" t="s">
        <v>3309</v>
      </c>
      <c r="F850" s="852" t="s">
        <v>3310</v>
      </c>
      <c r="G850" s="836" t="s">
        <v>3332</v>
      </c>
      <c r="H850" s="836" t="s">
        <v>3333</v>
      </c>
      <c r="I850" s="853">
        <v>1978.9466145833333</v>
      </c>
      <c r="J850" s="853">
        <v>8</v>
      </c>
      <c r="K850" s="854">
        <v>15831.5498046875</v>
      </c>
    </row>
    <row r="851" spans="1:11" ht="14.45" customHeight="1" x14ac:dyDescent="0.2">
      <c r="A851" s="832" t="s">
        <v>573</v>
      </c>
      <c r="B851" s="833" t="s">
        <v>574</v>
      </c>
      <c r="C851" s="836" t="s">
        <v>601</v>
      </c>
      <c r="D851" s="852" t="s">
        <v>602</v>
      </c>
      <c r="E851" s="836" t="s">
        <v>3309</v>
      </c>
      <c r="F851" s="852" t="s">
        <v>3310</v>
      </c>
      <c r="G851" s="836" t="s">
        <v>3332</v>
      </c>
      <c r="H851" s="836" t="s">
        <v>3334</v>
      </c>
      <c r="I851" s="853">
        <v>1978.949951171875</v>
      </c>
      <c r="J851" s="853">
        <v>4</v>
      </c>
      <c r="K851" s="854">
        <v>7915.77978515625</v>
      </c>
    </row>
    <row r="852" spans="1:11" ht="14.45" customHeight="1" x14ac:dyDescent="0.2">
      <c r="A852" s="832" t="s">
        <v>573</v>
      </c>
      <c r="B852" s="833" t="s">
        <v>574</v>
      </c>
      <c r="C852" s="836" t="s">
        <v>601</v>
      </c>
      <c r="D852" s="852" t="s">
        <v>602</v>
      </c>
      <c r="E852" s="836" t="s">
        <v>3309</v>
      </c>
      <c r="F852" s="852" t="s">
        <v>3310</v>
      </c>
      <c r="G852" s="836" t="s">
        <v>3335</v>
      </c>
      <c r="H852" s="836" t="s">
        <v>3336</v>
      </c>
      <c r="I852" s="853">
        <v>6593.35498046875</v>
      </c>
      <c r="J852" s="853">
        <v>5</v>
      </c>
      <c r="K852" s="854">
        <v>32966.77001953125</v>
      </c>
    </row>
    <row r="853" spans="1:11" ht="14.45" customHeight="1" x14ac:dyDescent="0.2">
      <c r="A853" s="832" t="s">
        <v>573</v>
      </c>
      <c r="B853" s="833" t="s">
        <v>574</v>
      </c>
      <c r="C853" s="836" t="s">
        <v>601</v>
      </c>
      <c r="D853" s="852" t="s">
        <v>602</v>
      </c>
      <c r="E853" s="836" t="s">
        <v>3309</v>
      </c>
      <c r="F853" s="852" t="s">
        <v>3310</v>
      </c>
      <c r="G853" s="836" t="s">
        <v>3337</v>
      </c>
      <c r="H853" s="836" t="s">
        <v>3338</v>
      </c>
      <c r="I853" s="853">
        <v>4227.330078125</v>
      </c>
      <c r="J853" s="853">
        <v>13</v>
      </c>
      <c r="K853" s="854">
        <v>54955.30078125</v>
      </c>
    </row>
    <row r="854" spans="1:11" ht="14.45" customHeight="1" x14ac:dyDescent="0.2">
      <c r="A854" s="832" t="s">
        <v>573</v>
      </c>
      <c r="B854" s="833" t="s">
        <v>574</v>
      </c>
      <c r="C854" s="836" t="s">
        <v>601</v>
      </c>
      <c r="D854" s="852" t="s">
        <v>602</v>
      </c>
      <c r="E854" s="836" t="s">
        <v>3309</v>
      </c>
      <c r="F854" s="852" t="s">
        <v>3310</v>
      </c>
      <c r="G854" s="836" t="s">
        <v>3339</v>
      </c>
      <c r="H854" s="836" t="s">
        <v>3340</v>
      </c>
      <c r="I854" s="853">
        <v>2125.550048828125</v>
      </c>
      <c r="J854" s="853">
        <v>8</v>
      </c>
      <c r="K854" s="854">
        <v>17004.400390625</v>
      </c>
    </row>
    <row r="855" spans="1:11" ht="14.45" customHeight="1" x14ac:dyDescent="0.2">
      <c r="A855" s="832" t="s">
        <v>573</v>
      </c>
      <c r="B855" s="833" t="s">
        <v>574</v>
      </c>
      <c r="C855" s="836" t="s">
        <v>601</v>
      </c>
      <c r="D855" s="852" t="s">
        <v>602</v>
      </c>
      <c r="E855" s="836" t="s">
        <v>3309</v>
      </c>
      <c r="F855" s="852" t="s">
        <v>3310</v>
      </c>
      <c r="G855" s="836" t="s">
        <v>3339</v>
      </c>
      <c r="H855" s="836" t="s">
        <v>3341</v>
      </c>
      <c r="I855" s="853">
        <v>2036.9837951660156</v>
      </c>
      <c r="J855" s="853">
        <v>25</v>
      </c>
      <c r="K855" s="854">
        <v>53138.700917968526</v>
      </c>
    </row>
    <row r="856" spans="1:11" ht="14.45" customHeight="1" x14ac:dyDescent="0.2">
      <c r="A856" s="832" t="s">
        <v>573</v>
      </c>
      <c r="B856" s="833" t="s">
        <v>574</v>
      </c>
      <c r="C856" s="836" t="s">
        <v>601</v>
      </c>
      <c r="D856" s="852" t="s">
        <v>602</v>
      </c>
      <c r="E856" s="836" t="s">
        <v>3309</v>
      </c>
      <c r="F856" s="852" t="s">
        <v>3310</v>
      </c>
      <c r="G856" s="836" t="s">
        <v>3342</v>
      </c>
      <c r="H856" s="836" t="s">
        <v>3343</v>
      </c>
      <c r="I856" s="853">
        <v>10478.009765625</v>
      </c>
      <c r="J856" s="853">
        <v>5</v>
      </c>
      <c r="K856" s="854">
        <v>52390.0390625</v>
      </c>
    </row>
    <row r="857" spans="1:11" ht="14.45" customHeight="1" x14ac:dyDescent="0.2">
      <c r="A857" s="832" t="s">
        <v>573</v>
      </c>
      <c r="B857" s="833" t="s">
        <v>574</v>
      </c>
      <c r="C857" s="836" t="s">
        <v>601</v>
      </c>
      <c r="D857" s="852" t="s">
        <v>602</v>
      </c>
      <c r="E857" s="836" t="s">
        <v>3309</v>
      </c>
      <c r="F857" s="852" t="s">
        <v>3310</v>
      </c>
      <c r="G857" s="836" t="s">
        <v>3344</v>
      </c>
      <c r="H857" s="836" t="s">
        <v>3345</v>
      </c>
      <c r="I857" s="853">
        <v>5886.1298828125</v>
      </c>
      <c r="J857" s="853">
        <v>1</v>
      </c>
      <c r="K857" s="854">
        <v>5886.1298828125</v>
      </c>
    </row>
    <row r="858" spans="1:11" ht="14.45" customHeight="1" x14ac:dyDescent="0.2">
      <c r="A858" s="832" t="s">
        <v>573</v>
      </c>
      <c r="B858" s="833" t="s">
        <v>574</v>
      </c>
      <c r="C858" s="836" t="s">
        <v>601</v>
      </c>
      <c r="D858" s="852" t="s">
        <v>602</v>
      </c>
      <c r="E858" s="836" t="s">
        <v>3309</v>
      </c>
      <c r="F858" s="852" t="s">
        <v>3310</v>
      </c>
      <c r="G858" s="836" t="s">
        <v>3346</v>
      </c>
      <c r="H858" s="836" t="s">
        <v>3347</v>
      </c>
      <c r="I858" s="853">
        <v>7323.1298828125</v>
      </c>
      <c r="J858" s="853">
        <v>1</v>
      </c>
      <c r="K858" s="854">
        <v>7323.1298828125</v>
      </c>
    </row>
    <row r="859" spans="1:11" ht="14.45" customHeight="1" x14ac:dyDescent="0.2">
      <c r="A859" s="832" t="s">
        <v>573</v>
      </c>
      <c r="B859" s="833" t="s">
        <v>574</v>
      </c>
      <c r="C859" s="836" t="s">
        <v>601</v>
      </c>
      <c r="D859" s="852" t="s">
        <v>602</v>
      </c>
      <c r="E859" s="836" t="s">
        <v>3309</v>
      </c>
      <c r="F859" s="852" t="s">
        <v>3310</v>
      </c>
      <c r="G859" s="836" t="s">
        <v>3348</v>
      </c>
      <c r="H859" s="836" t="s">
        <v>3349</v>
      </c>
      <c r="I859" s="853">
        <v>61920</v>
      </c>
      <c r="J859" s="853">
        <v>3</v>
      </c>
      <c r="K859" s="854">
        <v>185760</v>
      </c>
    </row>
    <row r="860" spans="1:11" ht="14.45" customHeight="1" x14ac:dyDescent="0.2">
      <c r="A860" s="832" t="s">
        <v>573</v>
      </c>
      <c r="B860" s="833" t="s">
        <v>574</v>
      </c>
      <c r="C860" s="836" t="s">
        <v>601</v>
      </c>
      <c r="D860" s="852" t="s">
        <v>602</v>
      </c>
      <c r="E860" s="836" t="s">
        <v>3309</v>
      </c>
      <c r="F860" s="852" t="s">
        <v>3310</v>
      </c>
      <c r="G860" s="836" t="s">
        <v>3350</v>
      </c>
      <c r="H860" s="836" t="s">
        <v>3351</v>
      </c>
      <c r="I860" s="853">
        <v>55245</v>
      </c>
      <c r="J860" s="853">
        <v>1</v>
      </c>
      <c r="K860" s="854">
        <v>55245</v>
      </c>
    </row>
    <row r="861" spans="1:11" ht="14.45" customHeight="1" x14ac:dyDescent="0.2">
      <c r="A861" s="832" t="s">
        <v>573</v>
      </c>
      <c r="B861" s="833" t="s">
        <v>574</v>
      </c>
      <c r="C861" s="836" t="s">
        <v>601</v>
      </c>
      <c r="D861" s="852" t="s">
        <v>602</v>
      </c>
      <c r="E861" s="836" t="s">
        <v>3309</v>
      </c>
      <c r="F861" s="852" t="s">
        <v>3310</v>
      </c>
      <c r="G861" s="836" t="s">
        <v>3352</v>
      </c>
      <c r="H861" s="836" t="s">
        <v>3353</v>
      </c>
      <c r="I861" s="853">
        <v>62658</v>
      </c>
      <c r="J861" s="853">
        <v>3</v>
      </c>
      <c r="K861" s="854">
        <v>187974</v>
      </c>
    </row>
    <row r="862" spans="1:11" ht="14.45" customHeight="1" x14ac:dyDescent="0.2">
      <c r="A862" s="832" t="s">
        <v>573</v>
      </c>
      <c r="B862" s="833" t="s">
        <v>574</v>
      </c>
      <c r="C862" s="836" t="s">
        <v>601</v>
      </c>
      <c r="D862" s="852" t="s">
        <v>602</v>
      </c>
      <c r="E862" s="836" t="s">
        <v>3309</v>
      </c>
      <c r="F862" s="852" t="s">
        <v>3310</v>
      </c>
      <c r="G862" s="836" t="s">
        <v>3344</v>
      </c>
      <c r="H862" s="836" t="s">
        <v>3354</v>
      </c>
      <c r="I862" s="853">
        <v>5886.1298828125</v>
      </c>
      <c r="J862" s="853">
        <v>3</v>
      </c>
      <c r="K862" s="854">
        <v>17658.3896484375</v>
      </c>
    </row>
    <row r="863" spans="1:11" ht="14.45" customHeight="1" x14ac:dyDescent="0.2">
      <c r="A863" s="832" t="s">
        <v>573</v>
      </c>
      <c r="B863" s="833" t="s">
        <v>574</v>
      </c>
      <c r="C863" s="836" t="s">
        <v>601</v>
      </c>
      <c r="D863" s="852" t="s">
        <v>602</v>
      </c>
      <c r="E863" s="836" t="s">
        <v>3309</v>
      </c>
      <c r="F863" s="852" t="s">
        <v>3310</v>
      </c>
      <c r="G863" s="836" t="s">
        <v>3346</v>
      </c>
      <c r="H863" s="836" t="s">
        <v>3355</v>
      </c>
      <c r="I863" s="853">
        <v>7323.1298828125</v>
      </c>
      <c r="J863" s="853">
        <v>1</v>
      </c>
      <c r="K863" s="854">
        <v>7323.1298828125</v>
      </c>
    </row>
    <row r="864" spans="1:11" ht="14.45" customHeight="1" x14ac:dyDescent="0.2">
      <c r="A864" s="832" t="s">
        <v>573</v>
      </c>
      <c r="B864" s="833" t="s">
        <v>574</v>
      </c>
      <c r="C864" s="836" t="s">
        <v>601</v>
      </c>
      <c r="D864" s="852" t="s">
        <v>602</v>
      </c>
      <c r="E864" s="836" t="s">
        <v>3309</v>
      </c>
      <c r="F864" s="852" t="s">
        <v>3310</v>
      </c>
      <c r="G864" s="836" t="s">
        <v>3348</v>
      </c>
      <c r="H864" s="836" t="s">
        <v>3356</v>
      </c>
      <c r="I864" s="853">
        <v>61920</v>
      </c>
      <c r="J864" s="853">
        <v>3</v>
      </c>
      <c r="K864" s="854">
        <v>185760</v>
      </c>
    </row>
    <row r="865" spans="1:11" ht="14.45" customHeight="1" x14ac:dyDescent="0.2">
      <c r="A865" s="832" t="s">
        <v>573</v>
      </c>
      <c r="B865" s="833" t="s">
        <v>574</v>
      </c>
      <c r="C865" s="836" t="s">
        <v>601</v>
      </c>
      <c r="D865" s="852" t="s">
        <v>602</v>
      </c>
      <c r="E865" s="836" t="s">
        <v>3309</v>
      </c>
      <c r="F865" s="852" t="s">
        <v>3310</v>
      </c>
      <c r="G865" s="836" t="s">
        <v>3350</v>
      </c>
      <c r="H865" s="836" t="s">
        <v>3357</v>
      </c>
      <c r="I865" s="853">
        <v>55245</v>
      </c>
      <c r="J865" s="853">
        <v>3</v>
      </c>
      <c r="K865" s="854">
        <v>165735</v>
      </c>
    </row>
    <row r="866" spans="1:11" ht="14.45" customHeight="1" x14ac:dyDescent="0.2">
      <c r="A866" s="832" t="s">
        <v>573</v>
      </c>
      <c r="B866" s="833" t="s">
        <v>574</v>
      </c>
      <c r="C866" s="836" t="s">
        <v>601</v>
      </c>
      <c r="D866" s="852" t="s">
        <v>602</v>
      </c>
      <c r="E866" s="836" t="s">
        <v>3309</v>
      </c>
      <c r="F866" s="852" t="s">
        <v>3310</v>
      </c>
      <c r="G866" s="836" t="s">
        <v>3352</v>
      </c>
      <c r="H866" s="836" t="s">
        <v>3358</v>
      </c>
      <c r="I866" s="853">
        <v>62658</v>
      </c>
      <c r="J866" s="853">
        <v>3</v>
      </c>
      <c r="K866" s="854">
        <v>187974</v>
      </c>
    </row>
    <row r="867" spans="1:11" ht="14.45" customHeight="1" x14ac:dyDescent="0.2">
      <c r="A867" s="832" t="s">
        <v>573</v>
      </c>
      <c r="B867" s="833" t="s">
        <v>574</v>
      </c>
      <c r="C867" s="836" t="s">
        <v>601</v>
      </c>
      <c r="D867" s="852" t="s">
        <v>602</v>
      </c>
      <c r="E867" s="836" t="s">
        <v>3309</v>
      </c>
      <c r="F867" s="852" t="s">
        <v>3310</v>
      </c>
      <c r="G867" s="836" t="s">
        <v>3359</v>
      </c>
      <c r="H867" s="836" t="s">
        <v>3360</v>
      </c>
      <c r="I867" s="853">
        <v>64.800003051757813</v>
      </c>
      <c r="J867" s="853">
        <v>216</v>
      </c>
      <c r="K867" s="854">
        <v>13997.340087890625</v>
      </c>
    </row>
    <row r="868" spans="1:11" ht="14.45" customHeight="1" x14ac:dyDescent="0.2">
      <c r="A868" s="832" t="s">
        <v>573</v>
      </c>
      <c r="B868" s="833" t="s">
        <v>574</v>
      </c>
      <c r="C868" s="836" t="s">
        <v>601</v>
      </c>
      <c r="D868" s="852" t="s">
        <v>602</v>
      </c>
      <c r="E868" s="836" t="s">
        <v>3309</v>
      </c>
      <c r="F868" s="852" t="s">
        <v>3310</v>
      </c>
      <c r="G868" s="836" t="s">
        <v>3359</v>
      </c>
      <c r="H868" s="836" t="s">
        <v>3361</v>
      </c>
      <c r="I868" s="853">
        <v>64.800003051757813</v>
      </c>
      <c r="J868" s="853">
        <v>576</v>
      </c>
      <c r="K868" s="854">
        <v>37326.240234375</v>
      </c>
    </row>
    <row r="869" spans="1:11" ht="14.45" customHeight="1" x14ac:dyDescent="0.2">
      <c r="A869" s="832" t="s">
        <v>573</v>
      </c>
      <c r="B869" s="833" t="s">
        <v>574</v>
      </c>
      <c r="C869" s="836" t="s">
        <v>601</v>
      </c>
      <c r="D869" s="852" t="s">
        <v>602</v>
      </c>
      <c r="E869" s="836" t="s">
        <v>3309</v>
      </c>
      <c r="F869" s="852" t="s">
        <v>3310</v>
      </c>
      <c r="G869" s="836" t="s">
        <v>3362</v>
      </c>
      <c r="H869" s="836" t="s">
        <v>3363</v>
      </c>
      <c r="I869" s="853">
        <v>9100</v>
      </c>
      <c r="J869" s="853">
        <v>1</v>
      </c>
      <c r="K869" s="854">
        <v>9100</v>
      </c>
    </row>
    <row r="870" spans="1:11" ht="14.45" customHeight="1" x14ac:dyDescent="0.2">
      <c r="A870" s="832" t="s">
        <v>573</v>
      </c>
      <c r="B870" s="833" t="s">
        <v>574</v>
      </c>
      <c r="C870" s="836" t="s">
        <v>601</v>
      </c>
      <c r="D870" s="852" t="s">
        <v>602</v>
      </c>
      <c r="E870" s="836" t="s">
        <v>2229</v>
      </c>
      <c r="F870" s="852" t="s">
        <v>2230</v>
      </c>
      <c r="G870" s="836" t="s">
        <v>3364</v>
      </c>
      <c r="H870" s="836" t="s">
        <v>3365</v>
      </c>
      <c r="I870" s="853">
        <v>30.129999160766602</v>
      </c>
      <c r="J870" s="853">
        <v>320</v>
      </c>
      <c r="K870" s="854">
        <v>9641.34033203125</v>
      </c>
    </row>
    <row r="871" spans="1:11" ht="14.45" customHeight="1" x14ac:dyDescent="0.2">
      <c r="A871" s="832" t="s">
        <v>573</v>
      </c>
      <c r="B871" s="833" t="s">
        <v>574</v>
      </c>
      <c r="C871" s="836" t="s">
        <v>601</v>
      </c>
      <c r="D871" s="852" t="s">
        <v>602</v>
      </c>
      <c r="E871" s="836" t="s">
        <v>2229</v>
      </c>
      <c r="F871" s="852" t="s">
        <v>2230</v>
      </c>
      <c r="G871" s="836" t="s">
        <v>3366</v>
      </c>
      <c r="H871" s="836" t="s">
        <v>3367</v>
      </c>
      <c r="I871" s="853">
        <v>54.860000610351563</v>
      </c>
      <c r="J871" s="853">
        <v>20</v>
      </c>
      <c r="K871" s="854">
        <v>1097.199951171875</v>
      </c>
    </row>
    <row r="872" spans="1:11" ht="14.45" customHeight="1" x14ac:dyDescent="0.2">
      <c r="A872" s="832" t="s">
        <v>573</v>
      </c>
      <c r="B872" s="833" t="s">
        <v>574</v>
      </c>
      <c r="C872" s="836" t="s">
        <v>601</v>
      </c>
      <c r="D872" s="852" t="s">
        <v>602</v>
      </c>
      <c r="E872" s="836" t="s">
        <v>2229</v>
      </c>
      <c r="F872" s="852" t="s">
        <v>2230</v>
      </c>
      <c r="G872" s="836" t="s">
        <v>3364</v>
      </c>
      <c r="H872" s="836" t="s">
        <v>3368</v>
      </c>
      <c r="I872" s="853">
        <v>29.194999694824219</v>
      </c>
      <c r="J872" s="853">
        <v>960</v>
      </c>
      <c r="K872" s="854">
        <v>28025.48095703125</v>
      </c>
    </row>
    <row r="873" spans="1:11" ht="14.45" customHeight="1" x14ac:dyDescent="0.2">
      <c r="A873" s="832" t="s">
        <v>573</v>
      </c>
      <c r="B873" s="833" t="s">
        <v>574</v>
      </c>
      <c r="C873" s="836" t="s">
        <v>601</v>
      </c>
      <c r="D873" s="852" t="s">
        <v>602</v>
      </c>
      <c r="E873" s="836" t="s">
        <v>2229</v>
      </c>
      <c r="F873" s="852" t="s">
        <v>2230</v>
      </c>
      <c r="G873" s="836" t="s">
        <v>3366</v>
      </c>
      <c r="H873" s="836" t="s">
        <v>3369</v>
      </c>
      <c r="I873" s="853">
        <v>54.860000610351563</v>
      </c>
      <c r="J873" s="853">
        <v>60</v>
      </c>
      <c r="K873" s="854">
        <v>3291.599853515625</v>
      </c>
    </row>
    <row r="874" spans="1:11" ht="14.45" customHeight="1" x14ac:dyDescent="0.2">
      <c r="A874" s="832" t="s">
        <v>573</v>
      </c>
      <c r="B874" s="833" t="s">
        <v>574</v>
      </c>
      <c r="C874" s="836" t="s">
        <v>601</v>
      </c>
      <c r="D874" s="852" t="s">
        <v>602</v>
      </c>
      <c r="E874" s="836" t="s">
        <v>2229</v>
      </c>
      <c r="F874" s="852" t="s">
        <v>2230</v>
      </c>
      <c r="G874" s="836" t="s">
        <v>3370</v>
      </c>
      <c r="H874" s="836" t="s">
        <v>3371</v>
      </c>
      <c r="I874" s="853">
        <v>2.6500000953674316</v>
      </c>
      <c r="J874" s="853">
        <v>8000</v>
      </c>
      <c r="K874" s="854">
        <v>21218.880859375</v>
      </c>
    </row>
    <row r="875" spans="1:11" ht="14.45" customHeight="1" x14ac:dyDescent="0.2">
      <c r="A875" s="832" t="s">
        <v>573</v>
      </c>
      <c r="B875" s="833" t="s">
        <v>574</v>
      </c>
      <c r="C875" s="836" t="s">
        <v>601</v>
      </c>
      <c r="D875" s="852" t="s">
        <v>602</v>
      </c>
      <c r="E875" s="836" t="s">
        <v>2229</v>
      </c>
      <c r="F875" s="852" t="s">
        <v>2230</v>
      </c>
      <c r="G875" s="836" t="s">
        <v>3372</v>
      </c>
      <c r="H875" s="836" t="s">
        <v>3373</v>
      </c>
      <c r="I875" s="853">
        <v>4</v>
      </c>
      <c r="J875" s="853">
        <v>1000</v>
      </c>
      <c r="K875" s="854">
        <v>4002</v>
      </c>
    </row>
    <row r="876" spans="1:11" ht="14.45" customHeight="1" x14ac:dyDescent="0.2">
      <c r="A876" s="832" t="s">
        <v>573</v>
      </c>
      <c r="B876" s="833" t="s">
        <v>574</v>
      </c>
      <c r="C876" s="836" t="s">
        <v>601</v>
      </c>
      <c r="D876" s="852" t="s">
        <v>602</v>
      </c>
      <c r="E876" s="836" t="s">
        <v>2229</v>
      </c>
      <c r="F876" s="852" t="s">
        <v>2230</v>
      </c>
      <c r="G876" s="836" t="s">
        <v>3370</v>
      </c>
      <c r="H876" s="836" t="s">
        <v>3374</v>
      </c>
      <c r="I876" s="853">
        <v>2.6500000953674316</v>
      </c>
      <c r="J876" s="853">
        <v>24000</v>
      </c>
      <c r="K876" s="854">
        <v>63656.642333984375</v>
      </c>
    </row>
    <row r="877" spans="1:11" ht="14.45" customHeight="1" x14ac:dyDescent="0.2">
      <c r="A877" s="832" t="s">
        <v>573</v>
      </c>
      <c r="B877" s="833" t="s">
        <v>574</v>
      </c>
      <c r="C877" s="836" t="s">
        <v>601</v>
      </c>
      <c r="D877" s="852" t="s">
        <v>602</v>
      </c>
      <c r="E877" s="836" t="s">
        <v>2229</v>
      </c>
      <c r="F877" s="852" t="s">
        <v>2230</v>
      </c>
      <c r="G877" s="836" t="s">
        <v>3372</v>
      </c>
      <c r="H877" s="836" t="s">
        <v>3375</v>
      </c>
      <c r="I877" s="853">
        <v>4</v>
      </c>
      <c r="J877" s="853">
        <v>6000</v>
      </c>
      <c r="K877" s="854">
        <v>24010</v>
      </c>
    </row>
    <row r="878" spans="1:11" ht="14.45" customHeight="1" x14ac:dyDescent="0.2">
      <c r="A878" s="832" t="s">
        <v>573</v>
      </c>
      <c r="B878" s="833" t="s">
        <v>574</v>
      </c>
      <c r="C878" s="836" t="s">
        <v>601</v>
      </c>
      <c r="D878" s="852" t="s">
        <v>602</v>
      </c>
      <c r="E878" s="836" t="s">
        <v>2229</v>
      </c>
      <c r="F878" s="852" t="s">
        <v>2230</v>
      </c>
      <c r="G878" s="836" t="s">
        <v>3376</v>
      </c>
      <c r="H878" s="836" t="s">
        <v>3377</v>
      </c>
      <c r="I878" s="853">
        <v>0.43500000238418579</v>
      </c>
      <c r="J878" s="853">
        <v>20000</v>
      </c>
      <c r="K878" s="854">
        <v>8700</v>
      </c>
    </row>
    <row r="879" spans="1:11" ht="14.45" customHeight="1" x14ac:dyDescent="0.2">
      <c r="A879" s="832" t="s">
        <v>573</v>
      </c>
      <c r="B879" s="833" t="s">
        <v>574</v>
      </c>
      <c r="C879" s="836" t="s">
        <v>601</v>
      </c>
      <c r="D879" s="852" t="s">
        <v>602</v>
      </c>
      <c r="E879" s="836" t="s">
        <v>2229</v>
      </c>
      <c r="F879" s="852" t="s">
        <v>2230</v>
      </c>
      <c r="G879" s="836" t="s">
        <v>3376</v>
      </c>
      <c r="H879" s="836" t="s">
        <v>3378</v>
      </c>
      <c r="I879" s="853">
        <v>0.43375000357627869</v>
      </c>
      <c r="J879" s="853">
        <v>52000</v>
      </c>
      <c r="K879" s="854">
        <v>22406.469970703125</v>
      </c>
    </row>
    <row r="880" spans="1:11" ht="14.45" customHeight="1" x14ac:dyDescent="0.2">
      <c r="A880" s="832" t="s">
        <v>573</v>
      </c>
      <c r="B880" s="833" t="s">
        <v>574</v>
      </c>
      <c r="C880" s="836" t="s">
        <v>601</v>
      </c>
      <c r="D880" s="852" t="s">
        <v>602</v>
      </c>
      <c r="E880" s="836" t="s">
        <v>2229</v>
      </c>
      <c r="F880" s="852" t="s">
        <v>2230</v>
      </c>
      <c r="G880" s="836" t="s">
        <v>3379</v>
      </c>
      <c r="H880" s="836" t="s">
        <v>3380</v>
      </c>
      <c r="I880" s="853">
        <v>63.530000686645508</v>
      </c>
      <c r="J880" s="853">
        <v>20</v>
      </c>
      <c r="K880" s="854">
        <v>1270.530029296875</v>
      </c>
    </row>
    <row r="881" spans="1:11" ht="14.45" customHeight="1" x14ac:dyDescent="0.2">
      <c r="A881" s="832" t="s">
        <v>573</v>
      </c>
      <c r="B881" s="833" t="s">
        <v>574</v>
      </c>
      <c r="C881" s="836" t="s">
        <v>601</v>
      </c>
      <c r="D881" s="852" t="s">
        <v>602</v>
      </c>
      <c r="E881" s="836" t="s">
        <v>2229</v>
      </c>
      <c r="F881" s="852" t="s">
        <v>2230</v>
      </c>
      <c r="G881" s="836" t="s">
        <v>3381</v>
      </c>
      <c r="H881" s="836" t="s">
        <v>3382</v>
      </c>
      <c r="I881" s="853">
        <v>3835.02001953125</v>
      </c>
      <c r="J881" s="853">
        <v>12</v>
      </c>
      <c r="K881" s="854">
        <v>46020.2392578125</v>
      </c>
    </row>
    <row r="882" spans="1:11" ht="14.45" customHeight="1" x14ac:dyDescent="0.2">
      <c r="A882" s="832" t="s">
        <v>573</v>
      </c>
      <c r="B882" s="833" t="s">
        <v>574</v>
      </c>
      <c r="C882" s="836" t="s">
        <v>601</v>
      </c>
      <c r="D882" s="852" t="s">
        <v>602</v>
      </c>
      <c r="E882" s="836" t="s">
        <v>2229</v>
      </c>
      <c r="F882" s="852" t="s">
        <v>2230</v>
      </c>
      <c r="G882" s="836" t="s">
        <v>3383</v>
      </c>
      <c r="H882" s="836" t="s">
        <v>3384</v>
      </c>
      <c r="I882" s="853">
        <v>1076.2900390625</v>
      </c>
      <c r="J882" s="853">
        <v>10</v>
      </c>
      <c r="K882" s="854">
        <v>10762.8603515625</v>
      </c>
    </row>
    <row r="883" spans="1:11" ht="14.45" customHeight="1" x14ac:dyDescent="0.2">
      <c r="A883" s="832" t="s">
        <v>573</v>
      </c>
      <c r="B883" s="833" t="s">
        <v>574</v>
      </c>
      <c r="C883" s="836" t="s">
        <v>601</v>
      </c>
      <c r="D883" s="852" t="s">
        <v>602</v>
      </c>
      <c r="E883" s="836" t="s">
        <v>2229</v>
      </c>
      <c r="F883" s="852" t="s">
        <v>2230</v>
      </c>
      <c r="G883" s="836" t="s">
        <v>3385</v>
      </c>
      <c r="H883" s="836" t="s">
        <v>3386</v>
      </c>
      <c r="I883" s="853">
        <v>352.27999877929688</v>
      </c>
      <c r="J883" s="853">
        <v>240</v>
      </c>
      <c r="K883" s="854">
        <v>84548</v>
      </c>
    </row>
    <row r="884" spans="1:11" ht="14.45" customHeight="1" x14ac:dyDescent="0.2">
      <c r="A884" s="832" t="s">
        <v>573</v>
      </c>
      <c r="B884" s="833" t="s">
        <v>574</v>
      </c>
      <c r="C884" s="836" t="s">
        <v>601</v>
      </c>
      <c r="D884" s="852" t="s">
        <v>602</v>
      </c>
      <c r="E884" s="836" t="s">
        <v>2229</v>
      </c>
      <c r="F884" s="852" t="s">
        <v>2230</v>
      </c>
      <c r="G884" s="836" t="s">
        <v>3387</v>
      </c>
      <c r="H884" s="836" t="s">
        <v>3388</v>
      </c>
      <c r="I884" s="853">
        <v>6519.47021484375</v>
      </c>
      <c r="J884" s="853">
        <v>2</v>
      </c>
      <c r="K884" s="854">
        <v>13038.9296875</v>
      </c>
    </row>
    <row r="885" spans="1:11" ht="14.45" customHeight="1" x14ac:dyDescent="0.2">
      <c r="A885" s="832" t="s">
        <v>573</v>
      </c>
      <c r="B885" s="833" t="s">
        <v>574</v>
      </c>
      <c r="C885" s="836" t="s">
        <v>601</v>
      </c>
      <c r="D885" s="852" t="s">
        <v>602</v>
      </c>
      <c r="E885" s="836" t="s">
        <v>2229</v>
      </c>
      <c r="F885" s="852" t="s">
        <v>2230</v>
      </c>
      <c r="G885" s="836" t="s">
        <v>3379</v>
      </c>
      <c r="H885" s="836" t="s">
        <v>3389</v>
      </c>
      <c r="I885" s="853">
        <v>63.420000076293945</v>
      </c>
      <c r="J885" s="853">
        <v>60</v>
      </c>
      <c r="K885" s="854">
        <v>3805.1799926757813</v>
      </c>
    </row>
    <row r="886" spans="1:11" ht="14.45" customHeight="1" x14ac:dyDescent="0.2">
      <c r="A886" s="832" t="s">
        <v>573</v>
      </c>
      <c r="B886" s="833" t="s">
        <v>574</v>
      </c>
      <c r="C886" s="836" t="s">
        <v>601</v>
      </c>
      <c r="D886" s="852" t="s">
        <v>602</v>
      </c>
      <c r="E886" s="836" t="s">
        <v>2229</v>
      </c>
      <c r="F886" s="852" t="s">
        <v>2230</v>
      </c>
      <c r="G886" s="836" t="s">
        <v>3381</v>
      </c>
      <c r="H886" s="836" t="s">
        <v>3390</v>
      </c>
      <c r="I886" s="853">
        <v>3835.02001953125</v>
      </c>
      <c r="J886" s="853">
        <v>57</v>
      </c>
      <c r="K886" s="854">
        <v>218596.1357421875</v>
      </c>
    </row>
    <row r="887" spans="1:11" ht="14.45" customHeight="1" x14ac:dyDescent="0.2">
      <c r="A887" s="832" t="s">
        <v>573</v>
      </c>
      <c r="B887" s="833" t="s">
        <v>574</v>
      </c>
      <c r="C887" s="836" t="s">
        <v>601</v>
      </c>
      <c r="D887" s="852" t="s">
        <v>602</v>
      </c>
      <c r="E887" s="836" t="s">
        <v>2229</v>
      </c>
      <c r="F887" s="852" t="s">
        <v>2230</v>
      </c>
      <c r="G887" s="836" t="s">
        <v>3391</v>
      </c>
      <c r="H887" s="836" t="s">
        <v>3392</v>
      </c>
      <c r="I887" s="853">
        <v>6087.41015625</v>
      </c>
      <c r="J887" s="853">
        <v>3</v>
      </c>
      <c r="K887" s="854">
        <v>18262.23046875</v>
      </c>
    </row>
    <row r="888" spans="1:11" ht="14.45" customHeight="1" x14ac:dyDescent="0.2">
      <c r="A888" s="832" t="s">
        <v>573</v>
      </c>
      <c r="B888" s="833" t="s">
        <v>574</v>
      </c>
      <c r="C888" s="836" t="s">
        <v>601</v>
      </c>
      <c r="D888" s="852" t="s">
        <v>602</v>
      </c>
      <c r="E888" s="836" t="s">
        <v>2229</v>
      </c>
      <c r="F888" s="852" t="s">
        <v>2230</v>
      </c>
      <c r="G888" s="836" t="s">
        <v>3383</v>
      </c>
      <c r="H888" s="836" t="s">
        <v>3393</v>
      </c>
      <c r="I888" s="853">
        <v>1076.2883707682292</v>
      </c>
      <c r="J888" s="853">
        <v>30</v>
      </c>
      <c r="K888" s="854">
        <v>32288.53076171875</v>
      </c>
    </row>
    <row r="889" spans="1:11" ht="14.45" customHeight="1" x14ac:dyDescent="0.2">
      <c r="A889" s="832" t="s">
        <v>573</v>
      </c>
      <c r="B889" s="833" t="s">
        <v>574</v>
      </c>
      <c r="C889" s="836" t="s">
        <v>601</v>
      </c>
      <c r="D889" s="852" t="s">
        <v>602</v>
      </c>
      <c r="E889" s="836" t="s">
        <v>2229</v>
      </c>
      <c r="F889" s="852" t="s">
        <v>2230</v>
      </c>
      <c r="G889" s="836" t="s">
        <v>3385</v>
      </c>
      <c r="H889" s="836" t="s">
        <v>3394</v>
      </c>
      <c r="I889" s="853">
        <v>352.27999877929688</v>
      </c>
      <c r="J889" s="853">
        <v>300</v>
      </c>
      <c r="K889" s="854">
        <v>105685</v>
      </c>
    </row>
    <row r="890" spans="1:11" ht="14.45" customHeight="1" x14ac:dyDescent="0.2">
      <c r="A890" s="832" t="s">
        <v>573</v>
      </c>
      <c r="B890" s="833" t="s">
        <v>574</v>
      </c>
      <c r="C890" s="836" t="s">
        <v>601</v>
      </c>
      <c r="D890" s="852" t="s">
        <v>602</v>
      </c>
      <c r="E890" s="836" t="s">
        <v>2229</v>
      </c>
      <c r="F890" s="852" t="s">
        <v>2230</v>
      </c>
      <c r="G890" s="836" t="s">
        <v>3395</v>
      </c>
      <c r="H890" s="836" t="s">
        <v>3396</v>
      </c>
      <c r="I890" s="853">
        <v>118.22000122070313</v>
      </c>
      <c r="J890" s="853">
        <v>5</v>
      </c>
      <c r="K890" s="854">
        <v>591.0999755859375</v>
      </c>
    </row>
    <row r="891" spans="1:11" ht="14.45" customHeight="1" x14ac:dyDescent="0.2">
      <c r="A891" s="832" t="s">
        <v>573</v>
      </c>
      <c r="B891" s="833" t="s">
        <v>574</v>
      </c>
      <c r="C891" s="836" t="s">
        <v>601</v>
      </c>
      <c r="D891" s="852" t="s">
        <v>602</v>
      </c>
      <c r="E891" s="836" t="s">
        <v>2229</v>
      </c>
      <c r="F891" s="852" t="s">
        <v>2230</v>
      </c>
      <c r="G891" s="836" t="s">
        <v>3397</v>
      </c>
      <c r="H891" s="836" t="s">
        <v>3398</v>
      </c>
      <c r="I891" s="853">
        <v>18.399999618530273</v>
      </c>
      <c r="J891" s="853">
        <v>200</v>
      </c>
      <c r="K891" s="854">
        <v>3680</v>
      </c>
    </row>
    <row r="892" spans="1:11" ht="14.45" customHeight="1" x14ac:dyDescent="0.2">
      <c r="A892" s="832" t="s">
        <v>573</v>
      </c>
      <c r="B892" s="833" t="s">
        <v>574</v>
      </c>
      <c r="C892" s="836" t="s">
        <v>601</v>
      </c>
      <c r="D892" s="852" t="s">
        <v>602</v>
      </c>
      <c r="E892" s="836" t="s">
        <v>2229</v>
      </c>
      <c r="F892" s="852" t="s">
        <v>2230</v>
      </c>
      <c r="G892" s="836" t="s">
        <v>2465</v>
      </c>
      <c r="H892" s="836" t="s">
        <v>2466</v>
      </c>
      <c r="I892" s="853">
        <v>30.170000076293945</v>
      </c>
      <c r="J892" s="853">
        <v>25</v>
      </c>
      <c r="K892" s="854">
        <v>754.25</v>
      </c>
    </row>
    <row r="893" spans="1:11" ht="14.45" customHeight="1" x14ac:dyDescent="0.2">
      <c r="A893" s="832" t="s">
        <v>573</v>
      </c>
      <c r="B893" s="833" t="s">
        <v>574</v>
      </c>
      <c r="C893" s="836" t="s">
        <v>601</v>
      </c>
      <c r="D893" s="852" t="s">
        <v>602</v>
      </c>
      <c r="E893" s="836" t="s">
        <v>2229</v>
      </c>
      <c r="F893" s="852" t="s">
        <v>2230</v>
      </c>
      <c r="G893" s="836" t="s">
        <v>2253</v>
      </c>
      <c r="H893" s="836" t="s">
        <v>2254</v>
      </c>
      <c r="I893" s="853">
        <v>8.119999885559082</v>
      </c>
      <c r="J893" s="853">
        <v>40</v>
      </c>
      <c r="K893" s="854">
        <v>324.79998779296875</v>
      </c>
    </row>
    <row r="894" spans="1:11" ht="14.45" customHeight="1" x14ac:dyDescent="0.2">
      <c r="A894" s="832" t="s">
        <v>573</v>
      </c>
      <c r="B894" s="833" t="s">
        <v>574</v>
      </c>
      <c r="C894" s="836" t="s">
        <v>601</v>
      </c>
      <c r="D894" s="852" t="s">
        <v>602</v>
      </c>
      <c r="E894" s="836" t="s">
        <v>2229</v>
      </c>
      <c r="F894" s="852" t="s">
        <v>2230</v>
      </c>
      <c r="G894" s="836" t="s">
        <v>3399</v>
      </c>
      <c r="H894" s="836" t="s">
        <v>3400</v>
      </c>
      <c r="I894" s="853">
        <v>61.203333536783852</v>
      </c>
      <c r="J894" s="853">
        <v>8</v>
      </c>
      <c r="K894" s="854">
        <v>489.6400032043457</v>
      </c>
    </row>
    <row r="895" spans="1:11" ht="14.45" customHeight="1" x14ac:dyDescent="0.2">
      <c r="A895" s="832" t="s">
        <v>573</v>
      </c>
      <c r="B895" s="833" t="s">
        <v>574</v>
      </c>
      <c r="C895" s="836" t="s">
        <v>601</v>
      </c>
      <c r="D895" s="852" t="s">
        <v>602</v>
      </c>
      <c r="E895" s="836" t="s">
        <v>2229</v>
      </c>
      <c r="F895" s="852" t="s">
        <v>2230</v>
      </c>
      <c r="G895" s="836" t="s">
        <v>3401</v>
      </c>
      <c r="H895" s="836" t="s">
        <v>3402</v>
      </c>
      <c r="I895" s="853">
        <v>98.370002746582031</v>
      </c>
      <c r="J895" s="853">
        <v>40</v>
      </c>
      <c r="K895" s="854">
        <v>3934.800048828125</v>
      </c>
    </row>
    <row r="896" spans="1:11" ht="14.45" customHeight="1" x14ac:dyDescent="0.2">
      <c r="A896" s="832" t="s">
        <v>573</v>
      </c>
      <c r="B896" s="833" t="s">
        <v>574</v>
      </c>
      <c r="C896" s="836" t="s">
        <v>601</v>
      </c>
      <c r="D896" s="852" t="s">
        <v>602</v>
      </c>
      <c r="E896" s="836" t="s">
        <v>2229</v>
      </c>
      <c r="F896" s="852" t="s">
        <v>2230</v>
      </c>
      <c r="G896" s="836" t="s">
        <v>2471</v>
      </c>
      <c r="H896" s="836" t="s">
        <v>2474</v>
      </c>
      <c r="I896" s="853">
        <v>0.85000002384185791</v>
      </c>
      <c r="J896" s="853">
        <v>400</v>
      </c>
      <c r="K896" s="854">
        <v>340</v>
      </c>
    </row>
    <row r="897" spans="1:11" ht="14.45" customHeight="1" x14ac:dyDescent="0.2">
      <c r="A897" s="832" t="s">
        <v>573</v>
      </c>
      <c r="B897" s="833" t="s">
        <v>574</v>
      </c>
      <c r="C897" s="836" t="s">
        <v>601</v>
      </c>
      <c r="D897" s="852" t="s">
        <v>602</v>
      </c>
      <c r="E897" s="836" t="s">
        <v>2229</v>
      </c>
      <c r="F897" s="852" t="s">
        <v>2230</v>
      </c>
      <c r="G897" s="836" t="s">
        <v>2249</v>
      </c>
      <c r="H897" s="836" t="s">
        <v>2261</v>
      </c>
      <c r="I897" s="853">
        <v>2.059999942779541</v>
      </c>
      <c r="J897" s="853">
        <v>400</v>
      </c>
      <c r="K897" s="854">
        <v>824</v>
      </c>
    </row>
    <row r="898" spans="1:11" ht="14.45" customHeight="1" x14ac:dyDescent="0.2">
      <c r="A898" s="832" t="s">
        <v>573</v>
      </c>
      <c r="B898" s="833" t="s">
        <v>574</v>
      </c>
      <c r="C898" s="836" t="s">
        <v>601</v>
      </c>
      <c r="D898" s="852" t="s">
        <v>602</v>
      </c>
      <c r="E898" s="836" t="s">
        <v>2229</v>
      </c>
      <c r="F898" s="852" t="s">
        <v>2230</v>
      </c>
      <c r="G898" s="836" t="s">
        <v>2253</v>
      </c>
      <c r="H898" s="836" t="s">
        <v>2263</v>
      </c>
      <c r="I898" s="853">
        <v>8.119999885559082</v>
      </c>
      <c r="J898" s="853">
        <v>120</v>
      </c>
      <c r="K898" s="854">
        <v>974.39996337890625</v>
      </c>
    </row>
    <row r="899" spans="1:11" ht="14.45" customHeight="1" x14ac:dyDescent="0.2">
      <c r="A899" s="832" t="s">
        <v>573</v>
      </c>
      <c r="B899" s="833" t="s">
        <v>574</v>
      </c>
      <c r="C899" s="836" t="s">
        <v>601</v>
      </c>
      <c r="D899" s="852" t="s">
        <v>602</v>
      </c>
      <c r="E899" s="836" t="s">
        <v>2229</v>
      </c>
      <c r="F899" s="852" t="s">
        <v>2230</v>
      </c>
      <c r="G899" s="836" t="s">
        <v>3399</v>
      </c>
      <c r="H899" s="836" t="s">
        <v>3403</v>
      </c>
      <c r="I899" s="853">
        <v>61.211666107177734</v>
      </c>
      <c r="J899" s="853">
        <v>14</v>
      </c>
      <c r="K899" s="854">
        <v>856.95999145507813</v>
      </c>
    </row>
    <row r="900" spans="1:11" ht="14.45" customHeight="1" x14ac:dyDescent="0.2">
      <c r="A900" s="832" t="s">
        <v>573</v>
      </c>
      <c r="B900" s="833" t="s">
        <v>574</v>
      </c>
      <c r="C900" s="836" t="s">
        <v>601</v>
      </c>
      <c r="D900" s="852" t="s">
        <v>602</v>
      </c>
      <c r="E900" s="836" t="s">
        <v>2229</v>
      </c>
      <c r="F900" s="852" t="s">
        <v>2230</v>
      </c>
      <c r="G900" s="836" t="s">
        <v>3401</v>
      </c>
      <c r="H900" s="836" t="s">
        <v>3404</v>
      </c>
      <c r="I900" s="853">
        <v>98.373334248860672</v>
      </c>
      <c r="J900" s="853">
        <v>120</v>
      </c>
      <c r="K900" s="854">
        <v>11804.800048828125</v>
      </c>
    </row>
    <row r="901" spans="1:11" ht="14.45" customHeight="1" x14ac:dyDescent="0.2">
      <c r="A901" s="832" t="s">
        <v>573</v>
      </c>
      <c r="B901" s="833" t="s">
        <v>574</v>
      </c>
      <c r="C901" s="836" t="s">
        <v>601</v>
      </c>
      <c r="D901" s="852" t="s">
        <v>602</v>
      </c>
      <c r="E901" s="836" t="s">
        <v>2229</v>
      </c>
      <c r="F901" s="852" t="s">
        <v>2230</v>
      </c>
      <c r="G901" s="836" t="s">
        <v>3405</v>
      </c>
      <c r="H901" s="836" t="s">
        <v>3406</v>
      </c>
      <c r="I901" s="853">
        <v>3.9675000309944153</v>
      </c>
      <c r="J901" s="853">
        <v>980</v>
      </c>
      <c r="K901" s="854">
        <v>3888</v>
      </c>
    </row>
    <row r="902" spans="1:11" ht="14.45" customHeight="1" x14ac:dyDescent="0.2">
      <c r="A902" s="832" t="s">
        <v>573</v>
      </c>
      <c r="B902" s="833" t="s">
        <v>574</v>
      </c>
      <c r="C902" s="836" t="s">
        <v>601</v>
      </c>
      <c r="D902" s="852" t="s">
        <v>602</v>
      </c>
      <c r="E902" s="836" t="s">
        <v>2229</v>
      </c>
      <c r="F902" s="852" t="s">
        <v>2230</v>
      </c>
      <c r="G902" s="836" t="s">
        <v>3407</v>
      </c>
      <c r="H902" s="836" t="s">
        <v>3408</v>
      </c>
      <c r="I902" s="853">
        <v>5.1399998664855957</v>
      </c>
      <c r="J902" s="853">
        <v>40</v>
      </c>
      <c r="K902" s="854">
        <v>205.60000610351563</v>
      </c>
    </row>
    <row r="903" spans="1:11" ht="14.45" customHeight="1" x14ac:dyDescent="0.2">
      <c r="A903" s="832" t="s">
        <v>573</v>
      </c>
      <c r="B903" s="833" t="s">
        <v>574</v>
      </c>
      <c r="C903" s="836" t="s">
        <v>601</v>
      </c>
      <c r="D903" s="852" t="s">
        <v>602</v>
      </c>
      <c r="E903" s="836" t="s">
        <v>2229</v>
      </c>
      <c r="F903" s="852" t="s">
        <v>2230</v>
      </c>
      <c r="G903" s="836" t="s">
        <v>3407</v>
      </c>
      <c r="H903" s="836" t="s">
        <v>3409</v>
      </c>
      <c r="I903" s="853">
        <v>5.1399998664855957</v>
      </c>
      <c r="J903" s="853">
        <v>130</v>
      </c>
      <c r="K903" s="854">
        <v>668.20001220703125</v>
      </c>
    </row>
    <row r="904" spans="1:11" ht="14.45" customHeight="1" x14ac:dyDescent="0.2">
      <c r="A904" s="832" t="s">
        <v>573</v>
      </c>
      <c r="B904" s="833" t="s">
        <v>574</v>
      </c>
      <c r="C904" s="836" t="s">
        <v>601</v>
      </c>
      <c r="D904" s="852" t="s">
        <v>602</v>
      </c>
      <c r="E904" s="836" t="s">
        <v>2229</v>
      </c>
      <c r="F904" s="852" t="s">
        <v>2230</v>
      </c>
      <c r="G904" s="836" t="s">
        <v>2276</v>
      </c>
      <c r="H904" s="836" t="s">
        <v>3410</v>
      </c>
      <c r="I904" s="853">
        <v>105.45999908447266</v>
      </c>
      <c r="J904" s="853">
        <v>4</v>
      </c>
      <c r="K904" s="854">
        <v>421.83999633789063</v>
      </c>
    </row>
    <row r="905" spans="1:11" ht="14.45" customHeight="1" x14ac:dyDescent="0.2">
      <c r="A905" s="832" t="s">
        <v>573</v>
      </c>
      <c r="B905" s="833" t="s">
        <v>574</v>
      </c>
      <c r="C905" s="836" t="s">
        <v>601</v>
      </c>
      <c r="D905" s="852" t="s">
        <v>602</v>
      </c>
      <c r="E905" s="836" t="s">
        <v>2229</v>
      </c>
      <c r="F905" s="852" t="s">
        <v>2230</v>
      </c>
      <c r="G905" s="836" t="s">
        <v>2276</v>
      </c>
      <c r="H905" s="836" t="s">
        <v>2277</v>
      </c>
      <c r="I905" s="853">
        <v>105.45833206176758</v>
      </c>
      <c r="J905" s="853">
        <v>14</v>
      </c>
      <c r="K905" s="854">
        <v>1476.4199829101563</v>
      </c>
    </row>
    <row r="906" spans="1:11" ht="14.45" customHeight="1" x14ac:dyDescent="0.2">
      <c r="A906" s="832" t="s">
        <v>573</v>
      </c>
      <c r="B906" s="833" t="s">
        <v>574</v>
      </c>
      <c r="C906" s="836" t="s">
        <v>601</v>
      </c>
      <c r="D906" s="852" t="s">
        <v>602</v>
      </c>
      <c r="E906" s="836" t="s">
        <v>2229</v>
      </c>
      <c r="F906" s="852" t="s">
        <v>2230</v>
      </c>
      <c r="G906" s="836" t="s">
        <v>3411</v>
      </c>
      <c r="H906" s="836" t="s">
        <v>3412</v>
      </c>
      <c r="I906" s="853">
        <v>10.869999885559082</v>
      </c>
      <c r="J906" s="853">
        <v>100</v>
      </c>
      <c r="K906" s="854">
        <v>1086.760009765625</v>
      </c>
    </row>
    <row r="907" spans="1:11" ht="14.45" customHeight="1" x14ac:dyDescent="0.2">
      <c r="A907" s="832" t="s">
        <v>573</v>
      </c>
      <c r="B907" s="833" t="s">
        <v>574</v>
      </c>
      <c r="C907" s="836" t="s">
        <v>601</v>
      </c>
      <c r="D907" s="852" t="s">
        <v>602</v>
      </c>
      <c r="E907" s="836" t="s">
        <v>2229</v>
      </c>
      <c r="F907" s="852" t="s">
        <v>2230</v>
      </c>
      <c r="G907" s="836" t="s">
        <v>3411</v>
      </c>
      <c r="H907" s="836" t="s">
        <v>3413</v>
      </c>
      <c r="I907" s="853">
        <v>10.869999885559082</v>
      </c>
      <c r="J907" s="853">
        <v>100</v>
      </c>
      <c r="K907" s="854">
        <v>1086.75</v>
      </c>
    </row>
    <row r="908" spans="1:11" ht="14.45" customHeight="1" x14ac:dyDescent="0.2">
      <c r="A908" s="832" t="s">
        <v>573</v>
      </c>
      <c r="B908" s="833" t="s">
        <v>574</v>
      </c>
      <c r="C908" s="836" t="s">
        <v>601</v>
      </c>
      <c r="D908" s="852" t="s">
        <v>602</v>
      </c>
      <c r="E908" s="836" t="s">
        <v>2229</v>
      </c>
      <c r="F908" s="852" t="s">
        <v>2230</v>
      </c>
      <c r="G908" s="836" t="s">
        <v>2620</v>
      </c>
      <c r="H908" s="836" t="s">
        <v>2621</v>
      </c>
      <c r="I908" s="853">
        <v>0.49000000953674316</v>
      </c>
      <c r="J908" s="853">
        <v>1000</v>
      </c>
      <c r="K908" s="854">
        <v>490</v>
      </c>
    </row>
    <row r="909" spans="1:11" ht="14.45" customHeight="1" x14ac:dyDescent="0.2">
      <c r="A909" s="832" t="s">
        <v>573</v>
      </c>
      <c r="B909" s="833" t="s">
        <v>574</v>
      </c>
      <c r="C909" s="836" t="s">
        <v>601</v>
      </c>
      <c r="D909" s="852" t="s">
        <v>602</v>
      </c>
      <c r="E909" s="836" t="s">
        <v>2229</v>
      </c>
      <c r="F909" s="852" t="s">
        <v>2230</v>
      </c>
      <c r="G909" s="836" t="s">
        <v>3414</v>
      </c>
      <c r="H909" s="836" t="s">
        <v>3415</v>
      </c>
      <c r="I909" s="853">
        <v>2.3833334445953369</v>
      </c>
      <c r="J909" s="853">
        <v>4640</v>
      </c>
      <c r="K909" s="854">
        <v>11060.60009765625</v>
      </c>
    </row>
    <row r="910" spans="1:11" ht="14.45" customHeight="1" x14ac:dyDescent="0.2">
      <c r="A910" s="832" t="s">
        <v>573</v>
      </c>
      <c r="B910" s="833" t="s">
        <v>574</v>
      </c>
      <c r="C910" s="836" t="s">
        <v>601</v>
      </c>
      <c r="D910" s="852" t="s">
        <v>602</v>
      </c>
      <c r="E910" s="836" t="s">
        <v>2229</v>
      </c>
      <c r="F910" s="852" t="s">
        <v>2230</v>
      </c>
      <c r="G910" s="836" t="s">
        <v>3414</v>
      </c>
      <c r="H910" s="836" t="s">
        <v>3416</v>
      </c>
      <c r="I910" s="853">
        <v>2.318888955646091</v>
      </c>
      <c r="J910" s="853">
        <v>7000</v>
      </c>
      <c r="K910" s="854">
        <v>16730</v>
      </c>
    </row>
    <row r="911" spans="1:11" ht="14.45" customHeight="1" x14ac:dyDescent="0.2">
      <c r="A911" s="832" t="s">
        <v>573</v>
      </c>
      <c r="B911" s="833" t="s">
        <v>574</v>
      </c>
      <c r="C911" s="836" t="s">
        <v>601</v>
      </c>
      <c r="D911" s="852" t="s">
        <v>602</v>
      </c>
      <c r="E911" s="836" t="s">
        <v>2229</v>
      </c>
      <c r="F911" s="852" t="s">
        <v>2230</v>
      </c>
      <c r="G911" s="836" t="s">
        <v>3417</v>
      </c>
      <c r="H911" s="836" t="s">
        <v>3418</v>
      </c>
      <c r="I911" s="853">
        <v>15.449999809265137</v>
      </c>
      <c r="J911" s="853">
        <v>250</v>
      </c>
      <c r="K911" s="854">
        <v>3863.52001953125</v>
      </c>
    </row>
    <row r="912" spans="1:11" ht="14.45" customHeight="1" x14ac:dyDescent="0.2">
      <c r="A912" s="832" t="s">
        <v>573</v>
      </c>
      <c r="B912" s="833" t="s">
        <v>574</v>
      </c>
      <c r="C912" s="836" t="s">
        <v>601</v>
      </c>
      <c r="D912" s="852" t="s">
        <v>602</v>
      </c>
      <c r="E912" s="836" t="s">
        <v>2229</v>
      </c>
      <c r="F912" s="852" t="s">
        <v>2230</v>
      </c>
      <c r="G912" s="836" t="s">
        <v>3419</v>
      </c>
      <c r="H912" s="836" t="s">
        <v>3420</v>
      </c>
      <c r="I912" s="853">
        <v>0.91999998688697815</v>
      </c>
      <c r="J912" s="853">
        <v>40</v>
      </c>
      <c r="K912" s="854">
        <v>36.729999542236328</v>
      </c>
    </row>
    <row r="913" spans="1:11" ht="14.45" customHeight="1" x14ac:dyDescent="0.2">
      <c r="A913" s="832" t="s">
        <v>573</v>
      </c>
      <c r="B913" s="833" t="s">
        <v>574</v>
      </c>
      <c r="C913" s="836" t="s">
        <v>601</v>
      </c>
      <c r="D913" s="852" t="s">
        <v>602</v>
      </c>
      <c r="E913" s="836" t="s">
        <v>2229</v>
      </c>
      <c r="F913" s="852" t="s">
        <v>2230</v>
      </c>
      <c r="G913" s="836" t="s">
        <v>3419</v>
      </c>
      <c r="H913" s="836" t="s">
        <v>3421</v>
      </c>
      <c r="I913" s="853">
        <v>0.96499998370806372</v>
      </c>
      <c r="J913" s="853">
        <v>620</v>
      </c>
      <c r="K913" s="854">
        <v>602.1099910736084</v>
      </c>
    </row>
    <row r="914" spans="1:11" ht="14.45" customHeight="1" x14ac:dyDescent="0.2">
      <c r="A914" s="832" t="s">
        <v>573</v>
      </c>
      <c r="B914" s="833" t="s">
        <v>574</v>
      </c>
      <c r="C914" s="836" t="s">
        <v>601</v>
      </c>
      <c r="D914" s="852" t="s">
        <v>602</v>
      </c>
      <c r="E914" s="836" t="s">
        <v>2295</v>
      </c>
      <c r="F914" s="852" t="s">
        <v>2296</v>
      </c>
      <c r="G914" s="836" t="s">
        <v>3422</v>
      </c>
      <c r="H914" s="836" t="s">
        <v>3423</v>
      </c>
      <c r="I914" s="853">
        <v>2.9000000953674316</v>
      </c>
      <c r="J914" s="853">
        <v>200</v>
      </c>
      <c r="K914" s="854">
        <v>580</v>
      </c>
    </row>
    <row r="915" spans="1:11" ht="14.45" customHeight="1" x14ac:dyDescent="0.2">
      <c r="A915" s="832" t="s">
        <v>573</v>
      </c>
      <c r="B915" s="833" t="s">
        <v>574</v>
      </c>
      <c r="C915" s="836" t="s">
        <v>601</v>
      </c>
      <c r="D915" s="852" t="s">
        <v>602</v>
      </c>
      <c r="E915" s="836" t="s">
        <v>2295</v>
      </c>
      <c r="F915" s="852" t="s">
        <v>2296</v>
      </c>
      <c r="G915" s="836" t="s">
        <v>3424</v>
      </c>
      <c r="H915" s="836" t="s">
        <v>3425</v>
      </c>
      <c r="I915" s="853">
        <v>2.9050000905990601</v>
      </c>
      <c r="J915" s="853">
        <v>200</v>
      </c>
      <c r="K915" s="854">
        <v>581</v>
      </c>
    </row>
    <row r="916" spans="1:11" ht="14.45" customHeight="1" x14ac:dyDescent="0.2">
      <c r="A916" s="832" t="s">
        <v>573</v>
      </c>
      <c r="B916" s="833" t="s">
        <v>574</v>
      </c>
      <c r="C916" s="836" t="s">
        <v>601</v>
      </c>
      <c r="D916" s="852" t="s">
        <v>602</v>
      </c>
      <c r="E916" s="836" t="s">
        <v>2295</v>
      </c>
      <c r="F916" s="852" t="s">
        <v>2296</v>
      </c>
      <c r="G916" s="836" t="s">
        <v>3426</v>
      </c>
      <c r="H916" s="836" t="s">
        <v>3427</v>
      </c>
      <c r="I916" s="853">
        <v>2.9000000953674316</v>
      </c>
      <c r="J916" s="853">
        <v>600</v>
      </c>
      <c r="K916" s="854">
        <v>1740</v>
      </c>
    </row>
    <row r="917" spans="1:11" ht="14.45" customHeight="1" x14ac:dyDescent="0.2">
      <c r="A917" s="832" t="s">
        <v>573</v>
      </c>
      <c r="B917" s="833" t="s">
        <v>574</v>
      </c>
      <c r="C917" s="836" t="s">
        <v>601</v>
      </c>
      <c r="D917" s="852" t="s">
        <v>602</v>
      </c>
      <c r="E917" s="836" t="s">
        <v>2295</v>
      </c>
      <c r="F917" s="852" t="s">
        <v>2296</v>
      </c>
      <c r="G917" s="836" t="s">
        <v>3428</v>
      </c>
      <c r="H917" s="836" t="s">
        <v>3429</v>
      </c>
      <c r="I917" s="853">
        <v>102.25</v>
      </c>
      <c r="J917" s="853">
        <v>40</v>
      </c>
      <c r="K917" s="854">
        <v>4089.800048828125</v>
      </c>
    </row>
    <row r="918" spans="1:11" ht="14.45" customHeight="1" x14ac:dyDescent="0.2">
      <c r="A918" s="832" t="s">
        <v>573</v>
      </c>
      <c r="B918" s="833" t="s">
        <v>574</v>
      </c>
      <c r="C918" s="836" t="s">
        <v>601</v>
      </c>
      <c r="D918" s="852" t="s">
        <v>602</v>
      </c>
      <c r="E918" s="836" t="s">
        <v>2295</v>
      </c>
      <c r="F918" s="852" t="s">
        <v>2296</v>
      </c>
      <c r="G918" s="836" t="s">
        <v>3430</v>
      </c>
      <c r="H918" s="836" t="s">
        <v>3431</v>
      </c>
      <c r="I918" s="853">
        <v>1719.25</v>
      </c>
      <c r="J918" s="853">
        <v>16</v>
      </c>
      <c r="K918" s="854">
        <v>27508</v>
      </c>
    </row>
    <row r="919" spans="1:11" ht="14.45" customHeight="1" x14ac:dyDescent="0.2">
      <c r="A919" s="832" t="s">
        <v>573</v>
      </c>
      <c r="B919" s="833" t="s">
        <v>574</v>
      </c>
      <c r="C919" s="836" t="s">
        <v>601</v>
      </c>
      <c r="D919" s="852" t="s">
        <v>602</v>
      </c>
      <c r="E919" s="836" t="s">
        <v>2295</v>
      </c>
      <c r="F919" s="852" t="s">
        <v>2296</v>
      </c>
      <c r="G919" s="836" t="s">
        <v>3432</v>
      </c>
      <c r="H919" s="836" t="s">
        <v>3433</v>
      </c>
      <c r="I919" s="853">
        <v>12.340000152587891</v>
      </c>
      <c r="J919" s="853">
        <v>40</v>
      </c>
      <c r="K919" s="854">
        <v>493.73001098632813</v>
      </c>
    </row>
    <row r="920" spans="1:11" ht="14.45" customHeight="1" x14ac:dyDescent="0.2">
      <c r="A920" s="832" t="s">
        <v>573</v>
      </c>
      <c r="B920" s="833" t="s">
        <v>574</v>
      </c>
      <c r="C920" s="836" t="s">
        <v>601</v>
      </c>
      <c r="D920" s="852" t="s">
        <v>602</v>
      </c>
      <c r="E920" s="836" t="s">
        <v>2295</v>
      </c>
      <c r="F920" s="852" t="s">
        <v>2296</v>
      </c>
      <c r="G920" s="836" t="s">
        <v>3422</v>
      </c>
      <c r="H920" s="836" t="s">
        <v>3434</v>
      </c>
      <c r="I920" s="853">
        <v>2.9016667604446411</v>
      </c>
      <c r="J920" s="853">
        <v>600</v>
      </c>
      <c r="K920" s="854">
        <v>1741</v>
      </c>
    </row>
    <row r="921" spans="1:11" ht="14.45" customHeight="1" x14ac:dyDescent="0.2">
      <c r="A921" s="832" t="s">
        <v>573</v>
      </c>
      <c r="B921" s="833" t="s">
        <v>574</v>
      </c>
      <c r="C921" s="836" t="s">
        <v>601</v>
      </c>
      <c r="D921" s="852" t="s">
        <v>602</v>
      </c>
      <c r="E921" s="836" t="s">
        <v>2295</v>
      </c>
      <c r="F921" s="852" t="s">
        <v>2296</v>
      </c>
      <c r="G921" s="836" t="s">
        <v>3424</v>
      </c>
      <c r="H921" s="836" t="s">
        <v>3435</v>
      </c>
      <c r="I921" s="853">
        <v>2.9016667604446411</v>
      </c>
      <c r="J921" s="853">
        <v>600</v>
      </c>
      <c r="K921" s="854">
        <v>1741</v>
      </c>
    </row>
    <row r="922" spans="1:11" ht="14.45" customHeight="1" x14ac:dyDescent="0.2">
      <c r="A922" s="832" t="s">
        <v>573</v>
      </c>
      <c r="B922" s="833" t="s">
        <v>574</v>
      </c>
      <c r="C922" s="836" t="s">
        <v>601</v>
      </c>
      <c r="D922" s="852" t="s">
        <v>602</v>
      </c>
      <c r="E922" s="836" t="s">
        <v>2295</v>
      </c>
      <c r="F922" s="852" t="s">
        <v>2296</v>
      </c>
      <c r="G922" s="836" t="s">
        <v>3426</v>
      </c>
      <c r="H922" s="836" t="s">
        <v>3436</v>
      </c>
      <c r="I922" s="853">
        <v>2.901428665433611</v>
      </c>
      <c r="J922" s="853">
        <v>2200</v>
      </c>
      <c r="K922" s="854">
        <v>6383</v>
      </c>
    </row>
    <row r="923" spans="1:11" ht="14.45" customHeight="1" x14ac:dyDescent="0.2">
      <c r="A923" s="832" t="s">
        <v>573</v>
      </c>
      <c r="B923" s="833" t="s">
        <v>574</v>
      </c>
      <c r="C923" s="836" t="s">
        <v>601</v>
      </c>
      <c r="D923" s="852" t="s">
        <v>602</v>
      </c>
      <c r="E923" s="836" t="s">
        <v>2295</v>
      </c>
      <c r="F923" s="852" t="s">
        <v>2296</v>
      </c>
      <c r="G923" s="836" t="s">
        <v>3428</v>
      </c>
      <c r="H923" s="836" t="s">
        <v>3437</v>
      </c>
      <c r="I923" s="853">
        <v>102.25</v>
      </c>
      <c r="J923" s="853">
        <v>120</v>
      </c>
      <c r="K923" s="854">
        <v>12269.400146484375</v>
      </c>
    </row>
    <row r="924" spans="1:11" ht="14.45" customHeight="1" x14ac:dyDescent="0.2">
      <c r="A924" s="832" t="s">
        <v>573</v>
      </c>
      <c r="B924" s="833" t="s">
        <v>574</v>
      </c>
      <c r="C924" s="836" t="s">
        <v>601</v>
      </c>
      <c r="D924" s="852" t="s">
        <v>602</v>
      </c>
      <c r="E924" s="836" t="s">
        <v>2295</v>
      </c>
      <c r="F924" s="852" t="s">
        <v>2296</v>
      </c>
      <c r="G924" s="836" t="s">
        <v>3438</v>
      </c>
      <c r="H924" s="836" t="s">
        <v>3439</v>
      </c>
      <c r="I924" s="853">
        <v>2914.610107421875</v>
      </c>
      <c r="J924" s="853">
        <v>10</v>
      </c>
      <c r="K924" s="854">
        <v>29146.119140625</v>
      </c>
    </row>
    <row r="925" spans="1:11" ht="14.45" customHeight="1" x14ac:dyDescent="0.2">
      <c r="A925" s="832" t="s">
        <v>573</v>
      </c>
      <c r="B925" s="833" t="s">
        <v>574</v>
      </c>
      <c r="C925" s="836" t="s">
        <v>601</v>
      </c>
      <c r="D925" s="852" t="s">
        <v>602</v>
      </c>
      <c r="E925" s="836" t="s">
        <v>2295</v>
      </c>
      <c r="F925" s="852" t="s">
        <v>2296</v>
      </c>
      <c r="G925" s="836" t="s">
        <v>3440</v>
      </c>
      <c r="H925" s="836" t="s">
        <v>3441</v>
      </c>
      <c r="I925" s="853">
        <v>2914.610107421875</v>
      </c>
      <c r="J925" s="853">
        <v>10</v>
      </c>
      <c r="K925" s="854">
        <v>29146.119140625</v>
      </c>
    </row>
    <row r="926" spans="1:11" ht="14.45" customHeight="1" x14ac:dyDescent="0.2">
      <c r="A926" s="832" t="s">
        <v>573</v>
      </c>
      <c r="B926" s="833" t="s">
        <v>574</v>
      </c>
      <c r="C926" s="836" t="s">
        <v>601</v>
      </c>
      <c r="D926" s="852" t="s">
        <v>602</v>
      </c>
      <c r="E926" s="836" t="s">
        <v>2295</v>
      </c>
      <c r="F926" s="852" t="s">
        <v>2296</v>
      </c>
      <c r="G926" s="836" t="s">
        <v>3442</v>
      </c>
      <c r="H926" s="836" t="s">
        <v>3443</v>
      </c>
      <c r="I926" s="853">
        <v>2914.610107421875</v>
      </c>
      <c r="J926" s="853">
        <v>24</v>
      </c>
      <c r="K926" s="854">
        <v>69950.69140625</v>
      </c>
    </row>
    <row r="927" spans="1:11" ht="14.45" customHeight="1" x14ac:dyDescent="0.2">
      <c r="A927" s="832" t="s">
        <v>573</v>
      </c>
      <c r="B927" s="833" t="s">
        <v>574</v>
      </c>
      <c r="C927" s="836" t="s">
        <v>601</v>
      </c>
      <c r="D927" s="852" t="s">
        <v>602</v>
      </c>
      <c r="E927" s="836" t="s">
        <v>2295</v>
      </c>
      <c r="F927" s="852" t="s">
        <v>2296</v>
      </c>
      <c r="G927" s="836" t="s">
        <v>3444</v>
      </c>
      <c r="H927" s="836" t="s">
        <v>3445</v>
      </c>
      <c r="I927" s="853">
        <v>2914.611017400568</v>
      </c>
      <c r="J927" s="853">
        <v>64</v>
      </c>
      <c r="K927" s="854">
        <v>186535.16845703125</v>
      </c>
    </row>
    <row r="928" spans="1:11" ht="14.45" customHeight="1" x14ac:dyDescent="0.2">
      <c r="A928" s="832" t="s">
        <v>573</v>
      </c>
      <c r="B928" s="833" t="s">
        <v>574</v>
      </c>
      <c r="C928" s="836" t="s">
        <v>601</v>
      </c>
      <c r="D928" s="852" t="s">
        <v>602</v>
      </c>
      <c r="E928" s="836" t="s">
        <v>2295</v>
      </c>
      <c r="F928" s="852" t="s">
        <v>2296</v>
      </c>
      <c r="G928" s="836" t="s">
        <v>3446</v>
      </c>
      <c r="H928" s="836" t="s">
        <v>3447</v>
      </c>
      <c r="I928" s="853">
        <v>3367.429931640625</v>
      </c>
      <c r="J928" s="853">
        <v>1</v>
      </c>
      <c r="K928" s="854">
        <v>3367.429931640625</v>
      </c>
    </row>
    <row r="929" spans="1:11" ht="14.45" customHeight="1" x14ac:dyDescent="0.2">
      <c r="A929" s="832" t="s">
        <v>573</v>
      </c>
      <c r="B929" s="833" t="s">
        <v>574</v>
      </c>
      <c r="C929" s="836" t="s">
        <v>601</v>
      </c>
      <c r="D929" s="852" t="s">
        <v>602</v>
      </c>
      <c r="E929" s="836" t="s">
        <v>2295</v>
      </c>
      <c r="F929" s="852" t="s">
        <v>2296</v>
      </c>
      <c r="G929" s="836" t="s">
        <v>3448</v>
      </c>
      <c r="H929" s="836" t="s">
        <v>3449</v>
      </c>
      <c r="I929" s="853">
        <v>8.4700002670288086</v>
      </c>
      <c r="J929" s="853">
        <v>20</v>
      </c>
      <c r="K929" s="854">
        <v>169.39999389648438</v>
      </c>
    </row>
    <row r="930" spans="1:11" ht="14.45" customHeight="1" x14ac:dyDescent="0.2">
      <c r="A930" s="832" t="s">
        <v>573</v>
      </c>
      <c r="B930" s="833" t="s">
        <v>574</v>
      </c>
      <c r="C930" s="836" t="s">
        <v>601</v>
      </c>
      <c r="D930" s="852" t="s">
        <v>602</v>
      </c>
      <c r="E930" s="836" t="s">
        <v>2295</v>
      </c>
      <c r="F930" s="852" t="s">
        <v>2296</v>
      </c>
      <c r="G930" s="836" t="s">
        <v>3450</v>
      </c>
      <c r="H930" s="836" t="s">
        <v>3451</v>
      </c>
      <c r="I930" s="853">
        <v>8.4700002670288086</v>
      </c>
      <c r="J930" s="853">
        <v>60</v>
      </c>
      <c r="K930" s="854">
        <v>508.19999694824219</v>
      </c>
    </row>
    <row r="931" spans="1:11" ht="14.45" customHeight="1" x14ac:dyDescent="0.2">
      <c r="A931" s="832" t="s">
        <v>573</v>
      </c>
      <c r="B931" s="833" t="s">
        <v>574</v>
      </c>
      <c r="C931" s="836" t="s">
        <v>601</v>
      </c>
      <c r="D931" s="852" t="s">
        <v>602</v>
      </c>
      <c r="E931" s="836" t="s">
        <v>2295</v>
      </c>
      <c r="F931" s="852" t="s">
        <v>2296</v>
      </c>
      <c r="G931" s="836" t="s">
        <v>3448</v>
      </c>
      <c r="H931" s="836" t="s">
        <v>3452</v>
      </c>
      <c r="I931" s="853">
        <v>8.4700002670288086</v>
      </c>
      <c r="J931" s="853">
        <v>180</v>
      </c>
      <c r="K931" s="854">
        <v>1524.5999908447266</v>
      </c>
    </row>
    <row r="932" spans="1:11" ht="14.45" customHeight="1" x14ac:dyDescent="0.2">
      <c r="A932" s="832" t="s">
        <v>573</v>
      </c>
      <c r="B932" s="833" t="s">
        <v>574</v>
      </c>
      <c r="C932" s="836" t="s">
        <v>601</v>
      </c>
      <c r="D932" s="852" t="s">
        <v>602</v>
      </c>
      <c r="E932" s="836" t="s">
        <v>2295</v>
      </c>
      <c r="F932" s="852" t="s">
        <v>2296</v>
      </c>
      <c r="G932" s="836" t="s">
        <v>3450</v>
      </c>
      <c r="H932" s="836" t="s">
        <v>3453</v>
      </c>
      <c r="I932" s="853">
        <v>8.4700002670288086</v>
      </c>
      <c r="J932" s="853">
        <v>270</v>
      </c>
      <c r="K932" s="854">
        <v>2286.8999938964844</v>
      </c>
    </row>
    <row r="933" spans="1:11" ht="14.45" customHeight="1" x14ac:dyDescent="0.2">
      <c r="A933" s="832" t="s">
        <v>573</v>
      </c>
      <c r="B933" s="833" t="s">
        <v>574</v>
      </c>
      <c r="C933" s="836" t="s">
        <v>601</v>
      </c>
      <c r="D933" s="852" t="s">
        <v>602</v>
      </c>
      <c r="E933" s="836" t="s">
        <v>2295</v>
      </c>
      <c r="F933" s="852" t="s">
        <v>2296</v>
      </c>
      <c r="G933" s="836" t="s">
        <v>3454</v>
      </c>
      <c r="H933" s="836" t="s">
        <v>3455</v>
      </c>
      <c r="I933" s="853">
        <v>6531.465087890625</v>
      </c>
      <c r="J933" s="853">
        <v>2</v>
      </c>
      <c r="K933" s="854">
        <v>13062.93017578125</v>
      </c>
    </row>
    <row r="934" spans="1:11" ht="14.45" customHeight="1" x14ac:dyDescent="0.2">
      <c r="A934" s="832" t="s">
        <v>573</v>
      </c>
      <c r="B934" s="833" t="s">
        <v>574</v>
      </c>
      <c r="C934" s="836" t="s">
        <v>601</v>
      </c>
      <c r="D934" s="852" t="s">
        <v>602</v>
      </c>
      <c r="E934" s="836" t="s">
        <v>2295</v>
      </c>
      <c r="F934" s="852" t="s">
        <v>2296</v>
      </c>
      <c r="G934" s="836" t="s">
        <v>3456</v>
      </c>
      <c r="H934" s="836" t="s">
        <v>3457</v>
      </c>
      <c r="I934" s="853">
        <v>1226.93994140625</v>
      </c>
      <c r="J934" s="853">
        <v>2</v>
      </c>
      <c r="K934" s="854">
        <v>2453.8798828125</v>
      </c>
    </row>
    <row r="935" spans="1:11" ht="14.45" customHeight="1" x14ac:dyDescent="0.2">
      <c r="A935" s="832" t="s">
        <v>573</v>
      </c>
      <c r="B935" s="833" t="s">
        <v>574</v>
      </c>
      <c r="C935" s="836" t="s">
        <v>601</v>
      </c>
      <c r="D935" s="852" t="s">
        <v>602</v>
      </c>
      <c r="E935" s="836" t="s">
        <v>2295</v>
      </c>
      <c r="F935" s="852" t="s">
        <v>2296</v>
      </c>
      <c r="G935" s="836" t="s">
        <v>3458</v>
      </c>
      <c r="H935" s="836" t="s">
        <v>3459</v>
      </c>
      <c r="I935" s="853">
        <v>306.52500915527344</v>
      </c>
      <c r="J935" s="853">
        <v>80</v>
      </c>
      <c r="K935" s="854">
        <v>24521.900390625</v>
      </c>
    </row>
    <row r="936" spans="1:11" ht="14.45" customHeight="1" x14ac:dyDescent="0.2">
      <c r="A936" s="832" t="s">
        <v>573</v>
      </c>
      <c r="B936" s="833" t="s">
        <v>574</v>
      </c>
      <c r="C936" s="836" t="s">
        <v>601</v>
      </c>
      <c r="D936" s="852" t="s">
        <v>602</v>
      </c>
      <c r="E936" s="836" t="s">
        <v>2295</v>
      </c>
      <c r="F936" s="852" t="s">
        <v>2296</v>
      </c>
      <c r="G936" s="836" t="s">
        <v>3458</v>
      </c>
      <c r="H936" s="836" t="s">
        <v>3460</v>
      </c>
      <c r="I936" s="853">
        <v>316.04998779296875</v>
      </c>
      <c r="J936" s="853">
        <v>20</v>
      </c>
      <c r="K936" s="854">
        <v>6321</v>
      </c>
    </row>
    <row r="937" spans="1:11" ht="14.45" customHeight="1" x14ac:dyDescent="0.2">
      <c r="A937" s="832" t="s">
        <v>573</v>
      </c>
      <c r="B937" s="833" t="s">
        <v>574</v>
      </c>
      <c r="C937" s="836" t="s">
        <v>601</v>
      </c>
      <c r="D937" s="852" t="s">
        <v>602</v>
      </c>
      <c r="E937" s="836" t="s">
        <v>2295</v>
      </c>
      <c r="F937" s="852" t="s">
        <v>2296</v>
      </c>
      <c r="G937" s="836" t="s">
        <v>3461</v>
      </c>
      <c r="H937" s="836" t="s">
        <v>3462</v>
      </c>
      <c r="I937" s="853">
        <v>4432.22998046875</v>
      </c>
      <c r="J937" s="853">
        <v>1</v>
      </c>
      <c r="K937" s="854">
        <v>4432.22998046875</v>
      </c>
    </row>
    <row r="938" spans="1:11" ht="14.45" customHeight="1" x14ac:dyDescent="0.2">
      <c r="A938" s="832" t="s">
        <v>573</v>
      </c>
      <c r="B938" s="833" t="s">
        <v>574</v>
      </c>
      <c r="C938" s="836" t="s">
        <v>601</v>
      </c>
      <c r="D938" s="852" t="s">
        <v>602</v>
      </c>
      <c r="E938" s="836" t="s">
        <v>2295</v>
      </c>
      <c r="F938" s="852" t="s">
        <v>2296</v>
      </c>
      <c r="G938" s="836" t="s">
        <v>3463</v>
      </c>
      <c r="H938" s="836" t="s">
        <v>3464</v>
      </c>
      <c r="I938" s="853">
        <v>4432.22998046875</v>
      </c>
      <c r="J938" s="853">
        <v>1</v>
      </c>
      <c r="K938" s="854">
        <v>4432.22998046875</v>
      </c>
    </row>
    <row r="939" spans="1:11" ht="14.45" customHeight="1" x14ac:dyDescent="0.2">
      <c r="A939" s="832" t="s">
        <v>573</v>
      </c>
      <c r="B939" s="833" t="s">
        <v>574</v>
      </c>
      <c r="C939" s="836" t="s">
        <v>601</v>
      </c>
      <c r="D939" s="852" t="s">
        <v>602</v>
      </c>
      <c r="E939" s="836" t="s">
        <v>2295</v>
      </c>
      <c r="F939" s="852" t="s">
        <v>2296</v>
      </c>
      <c r="G939" s="836" t="s">
        <v>3465</v>
      </c>
      <c r="H939" s="836" t="s">
        <v>3466</v>
      </c>
      <c r="I939" s="853">
        <v>17.299999237060547</v>
      </c>
      <c r="J939" s="853">
        <v>300</v>
      </c>
      <c r="K939" s="854">
        <v>5190.89990234375</v>
      </c>
    </row>
    <row r="940" spans="1:11" ht="14.45" customHeight="1" x14ac:dyDescent="0.2">
      <c r="A940" s="832" t="s">
        <v>573</v>
      </c>
      <c r="B940" s="833" t="s">
        <v>574</v>
      </c>
      <c r="C940" s="836" t="s">
        <v>601</v>
      </c>
      <c r="D940" s="852" t="s">
        <v>602</v>
      </c>
      <c r="E940" s="836" t="s">
        <v>2295</v>
      </c>
      <c r="F940" s="852" t="s">
        <v>2296</v>
      </c>
      <c r="G940" s="836" t="s">
        <v>3465</v>
      </c>
      <c r="H940" s="836" t="s">
        <v>3467</v>
      </c>
      <c r="I940" s="853">
        <v>17.299999237060547</v>
      </c>
      <c r="J940" s="853">
        <v>400</v>
      </c>
      <c r="K940" s="854">
        <v>6921.199951171875</v>
      </c>
    </row>
    <row r="941" spans="1:11" ht="14.45" customHeight="1" x14ac:dyDescent="0.2">
      <c r="A941" s="832" t="s">
        <v>573</v>
      </c>
      <c r="B941" s="833" t="s">
        <v>574</v>
      </c>
      <c r="C941" s="836" t="s">
        <v>601</v>
      </c>
      <c r="D941" s="852" t="s">
        <v>602</v>
      </c>
      <c r="E941" s="836" t="s">
        <v>2295</v>
      </c>
      <c r="F941" s="852" t="s">
        <v>2296</v>
      </c>
      <c r="G941" s="836" t="s">
        <v>3468</v>
      </c>
      <c r="H941" s="836" t="s">
        <v>3469</v>
      </c>
      <c r="I941" s="853">
        <v>57.479999542236328</v>
      </c>
      <c r="J941" s="853">
        <v>50</v>
      </c>
      <c r="K941" s="854">
        <v>2873.75</v>
      </c>
    </row>
    <row r="942" spans="1:11" ht="14.45" customHeight="1" x14ac:dyDescent="0.2">
      <c r="A942" s="832" t="s">
        <v>573</v>
      </c>
      <c r="B942" s="833" t="s">
        <v>574</v>
      </c>
      <c r="C942" s="836" t="s">
        <v>601</v>
      </c>
      <c r="D942" s="852" t="s">
        <v>602</v>
      </c>
      <c r="E942" s="836" t="s">
        <v>2295</v>
      </c>
      <c r="F942" s="852" t="s">
        <v>2296</v>
      </c>
      <c r="G942" s="836" t="s">
        <v>3470</v>
      </c>
      <c r="H942" s="836" t="s">
        <v>3471</v>
      </c>
      <c r="I942" s="853">
        <v>1533.0699462890625</v>
      </c>
      <c r="J942" s="853">
        <v>20</v>
      </c>
      <c r="K942" s="854">
        <v>30661.40087890625</v>
      </c>
    </row>
    <row r="943" spans="1:11" ht="14.45" customHeight="1" x14ac:dyDescent="0.2">
      <c r="A943" s="832" t="s">
        <v>573</v>
      </c>
      <c r="B943" s="833" t="s">
        <v>574</v>
      </c>
      <c r="C943" s="836" t="s">
        <v>601</v>
      </c>
      <c r="D943" s="852" t="s">
        <v>602</v>
      </c>
      <c r="E943" s="836" t="s">
        <v>2295</v>
      </c>
      <c r="F943" s="852" t="s">
        <v>2296</v>
      </c>
      <c r="G943" s="836" t="s">
        <v>3470</v>
      </c>
      <c r="H943" s="836" t="s">
        <v>3472</v>
      </c>
      <c r="I943" s="853">
        <v>1936</v>
      </c>
      <c r="J943" s="853">
        <v>30</v>
      </c>
      <c r="K943" s="854">
        <v>58080</v>
      </c>
    </row>
    <row r="944" spans="1:11" ht="14.45" customHeight="1" x14ac:dyDescent="0.2">
      <c r="A944" s="832" t="s">
        <v>573</v>
      </c>
      <c r="B944" s="833" t="s">
        <v>574</v>
      </c>
      <c r="C944" s="836" t="s">
        <v>601</v>
      </c>
      <c r="D944" s="852" t="s">
        <v>602</v>
      </c>
      <c r="E944" s="836" t="s">
        <v>2295</v>
      </c>
      <c r="F944" s="852" t="s">
        <v>2296</v>
      </c>
      <c r="G944" s="836" t="s">
        <v>3473</v>
      </c>
      <c r="H944" s="836" t="s">
        <v>3474</v>
      </c>
      <c r="I944" s="853">
        <v>109.09999847412109</v>
      </c>
      <c r="J944" s="853">
        <v>96</v>
      </c>
      <c r="K944" s="854">
        <v>10473.759765625</v>
      </c>
    </row>
    <row r="945" spans="1:11" ht="14.45" customHeight="1" x14ac:dyDescent="0.2">
      <c r="A945" s="832" t="s">
        <v>573</v>
      </c>
      <c r="B945" s="833" t="s">
        <v>574</v>
      </c>
      <c r="C945" s="836" t="s">
        <v>601</v>
      </c>
      <c r="D945" s="852" t="s">
        <v>602</v>
      </c>
      <c r="E945" s="836" t="s">
        <v>2295</v>
      </c>
      <c r="F945" s="852" t="s">
        <v>2296</v>
      </c>
      <c r="G945" s="836" t="s">
        <v>3475</v>
      </c>
      <c r="H945" s="836" t="s">
        <v>3476</v>
      </c>
      <c r="I945" s="853">
        <v>968</v>
      </c>
      <c r="J945" s="853">
        <v>30</v>
      </c>
      <c r="K945" s="854">
        <v>29040</v>
      </c>
    </row>
    <row r="946" spans="1:11" ht="14.45" customHeight="1" x14ac:dyDescent="0.2">
      <c r="A946" s="832" t="s">
        <v>573</v>
      </c>
      <c r="B946" s="833" t="s">
        <v>574</v>
      </c>
      <c r="C946" s="836" t="s">
        <v>601</v>
      </c>
      <c r="D946" s="852" t="s">
        <v>602</v>
      </c>
      <c r="E946" s="836" t="s">
        <v>2295</v>
      </c>
      <c r="F946" s="852" t="s">
        <v>2296</v>
      </c>
      <c r="G946" s="836" t="s">
        <v>3477</v>
      </c>
      <c r="H946" s="836" t="s">
        <v>3478</v>
      </c>
      <c r="I946" s="853">
        <v>47.189998626708984</v>
      </c>
      <c r="J946" s="853">
        <v>10</v>
      </c>
      <c r="K946" s="854">
        <v>471.89999389648438</v>
      </c>
    </row>
    <row r="947" spans="1:11" ht="14.45" customHeight="1" x14ac:dyDescent="0.2">
      <c r="A947" s="832" t="s">
        <v>573</v>
      </c>
      <c r="B947" s="833" t="s">
        <v>574</v>
      </c>
      <c r="C947" s="836" t="s">
        <v>601</v>
      </c>
      <c r="D947" s="852" t="s">
        <v>602</v>
      </c>
      <c r="E947" s="836" t="s">
        <v>2295</v>
      </c>
      <c r="F947" s="852" t="s">
        <v>2296</v>
      </c>
      <c r="G947" s="836" t="s">
        <v>3477</v>
      </c>
      <c r="H947" s="836" t="s">
        <v>3479</v>
      </c>
      <c r="I947" s="853">
        <v>47.189998626708984</v>
      </c>
      <c r="J947" s="853">
        <v>30</v>
      </c>
      <c r="K947" s="854">
        <v>1415.6999816894531</v>
      </c>
    </row>
    <row r="948" spans="1:11" ht="14.45" customHeight="1" x14ac:dyDescent="0.2">
      <c r="A948" s="832" t="s">
        <v>573</v>
      </c>
      <c r="B948" s="833" t="s">
        <v>574</v>
      </c>
      <c r="C948" s="836" t="s">
        <v>601</v>
      </c>
      <c r="D948" s="852" t="s">
        <v>602</v>
      </c>
      <c r="E948" s="836" t="s">
        <v>2295</v>
      </c>
      <c r="F948" s="852" t="s">
        <v>2296</v>
      </c>
      <c r="G948" s="836" t="s">
        <v>3480</v>
      </c>
      <c r="H948" s="836" t="s">
        <v>3481</v>
      </c>
      <c r="I948" s="853">
        <v>1374.56005859375</v>
      </c>
      <c r="J948" s="853">
        <v>1</v>
      </c>
      <c r="K948" s="854">
        <v>1374.56005859375</v>
      </c>
    </row>
    <row r="949" spans="1:11" ht="14.45" customHeight="1" x14ac:dyDescent="0.2">
      <c r="A949" s="832" t="s">
        <v>573</v>
      </c>
      <c r="B949" s="833" t="s">
        <v>574</v>
      </c>
      <c r="C949" s="836" t="s">
        <v>601</v>
      </c>
      <c r="D949" s="852" t="s">
        <v>602</v>
      </c>
      <c r="E949" s="836" t="s">
        <v>2295</v>
      </c>
      <c r="F949" s="852" t="s">
        <v>2296</v>
      </c>
      <c r="G949" s="836" t="s">
        <v>3482</v>
      </c>
      <c r="H949" s="836" t="s">
        <v>3483</v>
      </c>
      <c r="I949" s="853">
        <v>2439.360107421875</v>
      </c>
      <c r="J949" s="853">
        <v>1</v>
      </c>
      <c r="K949" s="854">
        <v>2439.360107421875</v>
      </c>
    </row>
    <row r="950" spans="1:11" ht="14.45" customHeight="1" x14ac:dyDescent="0.2">
      <c r="A950" s="832" t="s">
        <v>573</v>
      </c>
      <c r="B950" s="833" t="s">
        <v>574</v>
      </c>
      <c r="C950" s="836" t="s">
        <v>601</v>
      </c>
      <c r="D950" s="852" t="s">
        <v>602</v>
      </c>
      <c r="E950" s="836" t="s">
        <v>2295</v>
      </c>
      <c r="F950" s="852" t="s">
        <v>2296</v>
      </c>
      <c r="G950" s="836" t="s">
        <v>3484</v>
      </c>
      <c r="H950" s="836" t="s">
        <v>3485</v>
      </c>
      <c r="I950" s="853">
        <v>2600.43994140625</v>
      </c>
      <c r="J950" s="853">
        <v>6</v>
      </c>
      <c r="K950" s="854">
        <v>15602.6103515625</v>
      </c>
    </row>
    <row r="951" spans="1:11" ht="14.45" customHeight="1" x14ac:dyDescent="0.2">
      <c r="A951" s="832" t="s">
        <v>573</v>
      </c>
      <c r="B951" s="833" t="s">
        <v>574</v>
      </c>
      <c r="C951" s="836" t="s">
        <v>601</v>
      </c>
      <c r="D951" s="852" t="s">
        <v>602</v>
      </c>
      <c r="E951" s="836" t="s">
        <v>2295</v>
      </c>
      <c r="F951" s="852" t="s">
        <v>2296</v>
      </c>
      <c r="G951" s="836" t="s">
        <v>3486</v>
      </c>
      <c r="H951" s="836" t="s">
        <v>3487</v>
      </c>
      <c r="I951" s="853">
        <v>2600.43994140625</v>
      </c>
      <c r="J951" s="853">
        <v>2</v>
      </c>
      <c r="K951" s="854">
        <v>5200.8701171875</v>
      </c>
    </row>
    <row r="952" spans="1:11" ht="14.45" customHeight="1" x14ac:dyDescent="0.2">
      <c r="A952" s="832" t="s">
        <v>573</v>
      </c>
      <c r="B952" s="833" t="s">
        <v>574</v>
      </c>
      <c r="C952" s="836" t="s">
        <v>601</v>
      </c>
      <c r="D952" s="852" t="s">
        <v>602</v>
      </c>
      <c r="E952" s="836" t="s">
        <v>2295</v>
      </c>
      <c r="F952" s="852" t="s">
        <v>2296</v>
      </c>
      <c r="G952" s="836" t="s">
        <v>3488</v>
      </c>
      <c r="H952" s="836" t="s">
        <v>3489</v>
      </c>
      <c r="I952" s="853">
        <v>2600.43994140625</v>
      </c>
      <c r="J952" s="853">
        <v>2</v>
      </c>
      <c r="K952" s="854">
        <v>5200.8701171875</v>
      </c>
    </row>
    <row r="953" spans="1:11" ht="14.45" customHeight="1" x14ac:dyDescent="0.2">
      <c r="A953" s="832" t="s">
        <v>573</v>
      </c>
      <c r="B953" s="833" t="s">
        <v>574</v>
      </c>
      <c r="C953" s="836" t="s">
        <v>601</v>
      </c>
      <c r="D953" s="852" t="s">
        <v>602</v>
      </c>
      <c r="E953" s="836" t="s">
        <v>2295</v>
      </c>
      <c r="F953" s="852" t="s">
        <v>2296</v>
      </c>
      <c r="G953" s="836" t="s">
        <v>3490</v>
      </c>
      <c r="H953" s="836" t="s">
        <v>3491</v>
      </c>
      <c r="I953" s="853">
        <v>2600.43994140625</v>
      </c>
      <c r="J953" s="853">
        <v>2</v>
      </c>
      <c r="K953" s="854">
        <v>5200.8701171875</v>
      </c>
    </row>
    <row r="954" spans="1:11" ht="14.45" customHeight="1" x14ac:dyDescent="0.2">
      <c r="A954" s="832" t="s">
        <v>573</v>
      </c>
      <c r="B954" s="833" t="s">
        <v>574</v>
      </c>
      <c r="C954" s="836" t="s">
        <v>601</v>
      </c>
      <c r="D954" s="852" t="s">
        <v>602</v>
      </c>
      <c r="E954" s="836" t="s">
        <v>2295</v>
      </c>
      <c r="F954" s="852" t="s">
        <v>2296</v>
      </c>
      <c r="G954" s="836" t="s">
        <v>3492</v>
      </c>
      <c r="H954" s="836" t="s">
        <v>3493</v>
      </c>
      <c r="I954" s="853">
        <v>2308.550048828125</v>
      </c>
      <c r="J954" s="853">
        <v>4</v>
      </c>
      <c r="K954" s="854">
        <v>9234.1796875</v>
      </c>
    </row>
    <row r="955" spans="1:11" ht="14.45" customHeight="1" x14ac:dyDescent="0.2">
      <c r="A955" s="832" t="s">
        <v>573</v>
      </c>
      <c r="B955" s="833" t="s">
        <v>574</v>
      </c>
      <c r="C955" s="836" t="s">
        <v>601</v>
      </c>
      <c r="D955" s="852" t="s">
        <v>602</v>
      </c>
      <c r="E955" s="836" t="s">
        <v>2295</v>
      </c>
      <c r="F955" s="852" t="s">
        <v>2296</v>
      </c>
      <c r="G955" s="836" t="s">
        <v>3486</v>
      </c>
      <c r="H955" s="836" t="s">
        <v>3494</v>
      </c>
      <c r="I955" s="853">
        <v>2600.43994140625</v>
      </c>
      <c r="J955" s="853">
        <v>22</v>
      </c>
      <c r="K955" s="854">
        <v>57209.5712890625</v>
      </c>
    </row>
    <row r="956" spans="1:11" ht="14.45" customHeight="1" x14ac:dyDescent="0.2">
      <c r="A956" s="832" t="s">
        <v>573</v>
      </c>
      <c r="B956" s="833" t="s">
        <v>574</v>
      </c>
      <c r="C956" s="836" t="s">
        <v>601</v>
      </c>
      <c r="D956" s="852" t="s">
        <v>602</v>
      </c>
      <c r="E956" s="836" t="s">
        <v>2295</v>
      </c>
      <c r="F956" s="852" t="s">
        <v>2296</v>
      </c>
      <c r="G956" s="836" t="s">
        <v>3488</v>
      </c>
      <c r="H956" s="836" t="s">
        <v>3495</v>
      </c>
      <c r="I956" s="853">
        <v>2600.43994140625</v>
      </c>
      <c r="J956" s="853">
        <v>22</v>
      </c>
      <c r="K956" s="854">
        <v>57209.5712890625</v>
      </c>
    </row>
    <row r="957" spans="1:11" ht="14.45" customHeight="1" x14ac:dyDescent="0.2">
      <c r="A957" s="832" t="s">
        <v>573</v>
      </c>
      <c r="B957" s="833" t="s">
        <v>574</v>
      </c>
      <c r="C957" s="836" t="s">
        <v>601</v>
      </c>
      <c r="D957" s="852" t="s">
        <v>602</v>
      </c>
      <c r="E957" s="836" t="s">
        <v>2295</v>
      </c>
      <c r="F957" s="852" t="s">
        <v>2296</v>
      </c>
      <c r="G957" s="836" t="s">
        <v>3490</v>
      </c>
      <c r="H957" s="836" t="s">
        <v>3496</v>
      </c>
      <c r="I957" s="853">
        <v>2600.4385114397323</v>
      </c>
      <c r="J957" s="853">
        <v>22</v>
      </c>
      <c r="K957" s="854">
        <v>57209.571044921875</v>
      </c>
    </row>
    <row r="958" spans="1:11" ht="14.45" customHeight="1" x14ac:dyDescent="0.2">
      <c r="A958" s="832" t="s">
        <v>573</v>
      </c>
      <c r="B958" s="833" t="s">
        <v>574</v>
      </c>
      <c r="C958" s="836" t="s">
        <v>601</v>
      </c>
      <c r="D958" s="852" t="s">
        <v>602</v>
      </c>
      <c r="E958" s="836" t="s">
        <v>2295</v>
      </c>
      <c r="F958" s="852" t="s">
        <v>2296</v>
      </c>
      <c r="G958" s="836" t="s">
        <v>3492</v>
      </c>
      <c r="H958" s="836" t="s">
        <v>3497</v>
      </c>
      <c r="I958" s="853">
        <v>2308.548380533854</v>
      </c>
      <c r="J958" s="853">
        <v>17</v>
      </c>
      <c r="K958" s="854">
        <v>39245.28076171875</v>
      </c>
    </row>
    <row r="959" spans="1:11" ht="14.45" customHeight="1" x14ac:dyDescent="0.2">
      <c r="A959" s="832" t="s">
        <v>573</v>
      </c>
      <c r="B959" s="833" t="s">
        <v>574</v>
      </c>
      <c r="C959" s="836" t="s">
        <v>601</v>
      </c>
      <c r="D959" s="852" t="s">
        <v>602</v>
      </c>
      <c r="E959" s="836" t="s">
        <v>2295</v>
      </c>
      <c r="F959" s="852" t="s">
        <v>2296</v>
      </c>
      <c r="G959" s="836" t="s">
        <v>3498</v>
      </c>
      <c r="H959" s="836" t="s">
        <v>3499</v>
      </c>
      <c r="I959" s="853">
        <v>3367.429931640625</v>
      </c>
      <c r="J959" s="853">
        <v>1</v>
      </c>
      <c r="K959" s="854">
        <v>3367.429931640625</v>
      </c>
    </row>
    <row r="960" spans="1:11" ht="14.45" customHeight="1" x14ac:dyDescent="0.2">
      <c r="A960" s="832" t="s">
        <v>573</v>
      </c>
      <c r="B960" s="833" t="s">
        <v>574</v>
      </c>
      <c r="C960" s="836" t="s">
        <v>601</v>
      </c>
      <c r="D960" s="852" t="s">
        <v>602</v>
      </c>
      <c r="E960" s="836" t="s">
        <v>2295</v>
      </c>
      <c r="F960" s="852" t="s">
        <v>2296</v>
      </c>
      <c r="G960" s="836" t="s">
        <v>3500</v>
      </c>
      <c r="H960" s="836" t="s">
        <v>3501</v>
      </c>
      <c r="I960" s="853">
        <v>3579.1201171875</v>
      </c>
      <c r="J960" s="853">
        <v>1</v>
      </c>
      <c r="K960" s="854">
        <v>3579.1201171875</v>
      </c>
    </row>
    <row r="961" spans="1:11" ht="14.45" customHeight="1" x14ac:dyDescent="0.2">
      <c r="A961" s="832" t="s">
        <v>573</v>
      </c>
      <c r="B961" s="833" t="s">
        <v>574</v>
      </c>
      <c r="C961" s="836" t="s">
        <v>601</v>
      </c>
      <c r="D961" s="852" t="s">
        <v>602</v>
      </c>
      <c r="E961" s="836" t="s">
        <v>2295</v>
      </c>
      <c r="F961" s="852" t="s">
        <v>2296</v>
      </c>
      <c r="G961" s="836" t="s">
        <v>3502</v>
      </c>
      <c r="H961" s="836" t="s">
        <v>3503</v>
      </c>
      <c r="I961" s="853">
        <v>28.799999237060547</v>
      </c>
      <c r="J961" s="853">
        <v>848</v>
      </c>
      <c r="K961" s="854">
        <v>24420.800415039063</v>
      </c>
    </row>
    <row r="962" spans="1:11" ht="14.45" customHeight="1" x14ac:dyDescent="0.2">
      <c r="A962" s="832" t="s">
        <v>573</v>
      </c>
      <c r="B962" s="833" t="s">
        <v>574</v>
      </c>
      <c r="C962" s="836" t="s">
        <v>601</v>
      </c>
      <c r="D962" s="852" t="s">
        <v>602</v>
      </c>
      <c r="E962" s="836" t="s">
        <v>2295</v>
      </c>
      <c r="F962" s="852" t="s">
        <v>2296</v>
      </c>
      <c r="G962" s="836" t="s">
        <v>3502</v>
      </c>
      <c r="H962" s="836" t="s">
        <v>3504</v>
      </c>
      <c r="I962" s="853">
        <v>28.799999237060547</v>
      </c>
      <c r="J962" s="853">
        <v>2200</v>
      </c>
      <c r="K962" s="854">
        <v>63355.600708007813</v>
      </c>
    </row>
    <row r="963" spans="1:11" ht="14.45" customHeight="1" x14ac:dyDescent="0.2">
      <c r="A963" s="832" t="s">
        <v>573</v>
      </c>
      <c r="B963" s="833" t="s">
        <v>574</v>
      </c>
      <c r="C963" s="836" t="s">
        <v>601</v>
      </c>
      <c r="D963" s="852" t="s">
        <v>602</v>
      </c>
      <c r="E963" s="836" t="s">
        <v>2295</v>
      </c>
      <c r="F963" s="852" t="s">
        <v>2296</v>
      </c>
      <c r="G963" s="836" t="s">
        <v>3505</v>
      </c>
      <c r="H963" s="836" t="s">
        <v>3506</v>
      </c>
      <c r="I963" s="853">
        <v>5.440000057220459</v>
      </c>
      <c r="J963" s="853">
        <v>100</v>
      </c>
      <c r="K963" s="854">
        <v>544</v>
      </c>
    </row>
    <row r="964" spans="1:11" ht="14.45" customHeight="1" x14ac:dyDescent="0.2">
      <c r="A964" s="832" t="s">
        <v>573</v>
      </c>
      <c r="B964" s="833" t="s">
        <v>574</v>
      </c>
      <c r="C964" s="836" t="s">
        <v>601</v>
      </c>
      <c r="D964" s="852" t="s">
        <v>602</v>
      </c>
      <c r="E964" s="836" t="s">
        <v>2295</v>
      </c>
      <c r="F964" s="852" t="s">
        <v>2296</v>
      </c>
      <c r="G964" s="836" t="s">
        <v>3507</v>
      </c>
      <c r="H964" s="836" t="s">
        <v>3508</v>
      </c>
      <c r="I964" s="853">
        <v>9341.2001953125</v>
      </c>
      <c r="J964" s="853">
        <v>2</v>
      </c>
      <c r="K964" s="854">
        <v>18682.400390625</v>
      </c>
    </row>
    <row r="965" spans="1:11" ht="14.45" customHeight="1" x14ac:dyDescent="0.2">
      <c r="A965" s="832" t="s">
        <v>573</v>
      </c>
      <c r="B965" s="833" t="s">
        <v>574</v>
      </c>
      <c r="C965" s="836" t="s">
        <v>601</v>
      </c>
      <c r="D965" s="852" t="s">
        <v>602</v>
      </c>
      <c r="E965" s="836" t="s">
        <v>2295</v>
      </c>
      <c r="F965" s="852" t="s">
        <v>2296</v>
      </c>
      <c r="G965" s="836" t="s">
        <v>3509</v>
      </c>
      <c r="H965" s="836" t="s">
        <v>3510</v>
      </c>
      <c r="I965" s="853">
        <v>9341.2001953125</v>
      </c>
      <c r="J965" s="853">
        <v>1</v>
      </c>
      <c r="K965" s="854">
        <v>9341.2001953125</v>
      </c>
    </row>
    <row r="966" spans="1:11" ht="14.45" customHeight="1" x14ac:dyDescent="0.2">
      <c r="A966" s="832" t="s">
        <v>573</v>
      </c>
      <c r="B966" s="833" t="s">
        <v>574</v>
      </c>
      <c r="C966" s="836" t="s">
        <v>601</v>
      </c>
      <c r="D966" s="852" t="s">
        <v>602</v>
      </c>
      <c r="E966" s="836" t="s">
        <v>2295</v>
      </c>
      <c r="F966" s="852" t="s">
        <v>2296</v>
      </c>
      <c r="G966" s="836" t="s">
        <v>3507</v>
      </c>
      <c r="H966" s="836" t="s">
        <v>3511</v>
      </c>
      <c r="I966" s="853">
        <v>9256.5</v>
      </c>
      <c r="J966" s="853">
        <v>5</v>
      </c>
      <c r="K966" s="854">
        <v>46282.5</v>
      </c>
    </row>
    <row r="967" spans="1:11" ht="14.45" customHeight="1" x14ac:dyDescent="0.2">
      <c r="A967" s="832" t="s">
        <v>573</v>
      </c>
      <c r="B967" s="833" t="s">
        <v>574</v>
      </c>
      <c r="C967" s="836" t="s">
        <v>601</v>
      </c>
      <c r="D967" s="852" t="s">
        <v>602</v>
      </c>
      <c r="E967" s="836" t="s">
        <v>2295</v>
      </c>
      <c r="F967" s="852" t="s">
        <v>2296</v>
      </c>
      <c r="G967" s="836" t="s">
        <v>3512</v>
      </c>
      <c r="H967" s="836" t="s">
        <v>3513</v>
      </c>
      <c r="I967" s="853">
        <v>2149.97998046875</v>
      </c>
      <c r="J967" s="853">
        <v>4</v>
      </c>
      <c r="K967" s="854">
        <v>8599.9296875</v>
      </c>
    </row>
    <row r="968" spans="1:11" ht="14.45" customHeight="1" x14ac:dyDescent="0.2">
      <c r="A968" s="832" t="s">
        <v>573</v>
      </c>
      <c r="B968" s="833" t="s">
        <v>574</v>
      </c>
      <c r="C968" s="836" t="s">
        <v>601</v>
      </c>
      <c r="D968" s="852" t="s">
        <v>602</v>
      </c>
      <c r="E968" s="836" t="s">
        <v>2295</v>
      </c>
      <c r="F968" s="852" t="s">
        <v>2296</v>
      </c>
      <c r="G968" s="836" t="s">
        <v>3514</v>
      </c>
      <c r="H968" s="836" t="s">
        <v>3515</v>
      </c>
      <c r="I968" s="853">
        <v>4437.06982421875</v>
      </c>
      <c r="J968" s="853">
        <v>10</v>
      </c>
      <c r="K968" s="854">
        <v>44370.69921875</v>
      </c>
    </row>
    <row r="969" spans="1:11" ht="14.45" customHeight="1" x14ac:dyDescent="0.2">
      <c r="A969" s="832" t="s">
        <v>573</v>
      </c>
      <c r="B969" s="833" t="s">
        <v>574</v>
      </c>
      <c r="C969" s="836" t="s">
        <v>601</v>
      </c>
      <c r="D969" s="852" t="s">
        <v>602</v>
      </c>
      <c r="E969" s="836" t="s">
        <v>2295</v>
      </c>
      <c r="F969" s="852" t="s">
        <v>2296</v>
      </c>
      <c r="G969" s="836" t="s">
        <v>3516</v>
      </c>
      <c r="H969" s="836" t="s">
        <v>3517</v>
      </c>
      <c r="I969" s="853">
        <v>4887.18994140625</v>
      </c>
      <c r="J969" s="853">
        <v>2</v>
      </c>
      <c r="K969" s="854">
        <v>9774.3798828125</v>
      </c>
    </row>
    <row r="970" spans="1:11" ht="14.45" customHeight="1" x14ac:dyDescent="0.2">
      <c r="A970" s="832" t="s">
        <v>573</v>
      </c>
      <c r="B970" s="833" t="s">
        <v>574</v>
      </c>
      <c r="C970" s="836" t="s">
        <v>601</v>
      </c>
      <c r="D970" s="852" t="s">
        <v>602</v>
      </c>
      <c r="E970" s="836" t="s">
        <v>2295</v>
      </c>
      <c r="F970" s="852" t="s">
        <v>2296</v>
      </c>
      <c r="G970" s="836" t="s">
        <v>3518</v>
      </c>
      <c r="H970" s="836" t="s">
        <v>3519</v>
      </c>
      <c r="I970" s="853">
        <v>1180.0733235677083</v>
      </c>
      <c r="J970" s="853">
        <v>20</v>
      </c>
      <c r="K970" s="854">
        <v>23230.790405273438</v>
      </c>
    </row>
    <row r="971" spans="1:11" ht="14.45" customHeight="1" x14ac:dyDescent="0.2">
      <c r="A971" s="832" t="s">
        <v>573</v>
      </c>
      <c r="B971" s="833" t="s">
        <v>574</v>
      </c>
      <c r="C971" s="836" t="s">
        <v>601</v>
      </c>
      <c r="D971" s="852" t="s">
        <v>602</v>
      </c>
      <c r="E971" s="836" t="s">
        <v>2295</v>
      </c>
      <c r="F971" s="852" t="s">
        <v>2296</v>
      </c>
      <c r="G971" s="836" t="s">
        <v>3520</v>
      </c>
      <c r="H971" s="836" t="s">
        <v>3521</v>
      </c>
      <c r="I971" s="853">
        <v>1202.739990234375</v>
      </c>
      <c r="J971" s="853">
        <v>1</v>
      </c>
      <c r="K971" s="854">
        <v>1202.739990234375</v>
      </c>
    </row>
    <row r="972" spans="1:11" ht="14.45" customHeight="1" x14ac:dyDescent="0.2">
      <c r="A972" s="832" t="s">
        <v>573</v>
      </c>
      <c r="B972" s="833" t="s">
        <v>574</v>
      </c>
      <c r="C972" s="836" t="s">
        <v>601</v>
      </c>
      <c r="D972" s="852" t="s">
        <v>602</v>
      </c>
      <c r="E972" s="836" t="s">
        <v>2295</v>
      </c>
      <c r="F972" s="852" t="s">
        <v>2296</v>
      </c>
      <c r="G972" s="836" t="s">
        <v>3522</v>
      </c>
      <c r="H972" s="836" t="s">
        <v>3523</v>
      </c>
      <c r="I972" s="853">
        <v>2980.22998046875</v>
      </c>
      <c r="J972" s="853">
        <v>2</v>
      </c>
      <c r="K972" s="854">
        <v>5960.4599609375</v>
      </c>
    </row>
    <row r="973" spans="1:11" ht="14.45" customHeight="1" x14ac:dyDescent="0.2">
      <c r="A973" s="832" t="s">
        <v>573</v>
      </c>
      <c r="B973" s="833" t="s">
        <v>574</v>
      </c>
      <c r="C973" s="836" t="s">
        <v>601</v>
      </c>
      <c r="D973" s="852" t="s">
        <v>602</v>
      </c>
      <c r="E973" s="836" t="s">
        <v>2295</v>
      </c>
      <c r="F973" s="852" t="s">
        <v>2296</v>
      </c>
      <c r="G973" s="836" t="s">
        <v>3524</v>
      </c>
      <c r="H973" s="836" t="s">
        <v>3525</v>
      </c>
      <c r="I973" s="853">
        <v>2980.22998046875</v>
      </c>
      <c r="J973" s="853">
        <v>2</v>
      </c>
      <c r="K973" s="854">
        <v>5960.4599609375</v>
      </c>
    </row>
    <row r="974" spans="1:11" ht="14.45" customHeight="1" x14ac:dyDescent="0.2">
      <c r="A974" s="832" t="s">
        <v>573</v>
      </c>
      <c r="B974" s="833" t="s">
        <v>574</v>
      </c>
      <c r="C974" s="836" t="s">
        <v>601</v>
      </c>
      <c r="D974" s="852" t="s">
        <v>602</v>
      </c>
      <c r="E974" s="836" t="s">
        <v>2295</v>
      </c>
      <c r="F974" s="852" t="s">
        <v>2296</v>
      </c>
      <c r="G974" s="836" t="s">
        <v>3526</v>
      </c>
      <c r="H974" s="836" t="s">
        <v>3527</v>
      </c>
      <c r="I974" s="853">
        <v>949.8499755859375</v>
      </c>
      <c r="J974" s="853">
        <v>10</v>
      </c>
      <c r="K974" s="854">
        <v>9498.500244140625</v>
      </c>
    </row>
    <row r="975" spans="1:11" ht="14.45" customHeight="1" x14ac:dyDescent="0.2">
      <c r="A975" s="832" t="s">
        <v>573</v>
      </c>
      <c r="B975" s="833" t="s">
        <v>574</v>
      </c>
      <c r="C975" s="836" t="s">
        <v>601</v>
      </c>
      <c r="D975" s="852" t="s">
        <v>602</v>
      </c>
      <c r="E975" s="836" t="s">
        <v>2295</v>
      </c>
      <c r="F975" s="852" t="s">
        <v>2296</v>
      </c>
      <c r="G975" s="836" t="s">
        <v>3528</v>
      </c>
      <c r="H975" s="836" t="s">
        <v>3529</v>
      </c>
      <c r="I975" s="853">
        <v>463.42999267578125</v>
      </c>
      <c r="J975" s="853">
        <v>60</v>
      </c>
      <c r="K975" s="854">
        <v>27805.80078125</v>
      </c>
    </row>
    <row r="976" spans="1:11" ht="14.45" customHeight="1" x14ac:dyDescent="0.2">
      <c r="A976" s="832" t="s">
        <v>573</v>
      </c>
      <c r="B976" s="833" t="s">
        <v>574</v>
      </c>
      <c r="C976" s="836" t="s">
        <v>601</v>
      </c>
      <c r="D976" s="852" t="s">
        <v>602</v>
      </c>
      <c r="E976" s="836" t="s">
        <v>2295</v>
      </c>
      <c r="F976" s="852" t="s">
        <v>2296</v>
      </c>
      <c r="G976" s="836" t="s">
        <v>3528</v>
      </c>
      <c r="H976" s="836" t="s">
        <v>3530</v>
      </c>
      <c r="I976" s="853">
        <v>463.42999267578125</v>
      </c>
      <c r="J976" s="853">
        <v>180</v>
      </c>
      <c r="K976" s="854">
        <v>83417.40234375</v>
      </c>
    </row>
    <row r="977" spans="1:11" ht="14.45" customHeight="1" x14ac:dyDescent="0.2">
      <c r="A977" s="832" t="s">
        <v>573</v>
      </c>
      <c r="B977" s="833" t="s">
        <v>574</v>
      </c>
      <c r="C977" s="836" t="s">
        <v>601</v>
      </c>
      <c r="D977" s="852" t="s">
        <v>602</v>
      </c>
      <c r="E977" s="836" t="s">
        <v>2295</v>
      </c>
      <c r="F977" s="852" t="s">
        <v>2296</v>
      </c>
      <c r="G977" s="836" t="s">
        <v>3531</v>
      </c>
      <c r="H977" s="836" t="s">
        <v>3532</v>
      </c>
      <c r="I977" s="853">
        <v>4900.740234375</v>
      </c>
      <c r="J977" s="853">
        <v>1</v>
      </c>
      <c r="K977" s="854">
        <v>4900.740234375</v>
      </c>
    </row>
    <row r="978" spans="1:11" ht="14.45" customHeight="1" x14ac:dyDescent="0.2">
      <c r="A978" s="832" t="s">
        <v>573</v>
      </c>
      <c r="B978" s="833" t="s">
        <v>574</v>
      </c>
      <c r="C978" s="836" t="s">
        <v>601</v>
      </c>
      <c r="D978" s="852" t="s">
        <v>602</v>
      </c>
      <c r="E978" s="836" t="s">
        <v>2295</v>
      </c>
      <c r="F978" s="852" t="s">
        <v>2296</v>
      </c>
      <c r="G978" s="836" t="s">
        <v>3533</v>
      </c>
      <c r="H978" s="836" t="s">
        <v>3534</v>
      </c>
      <c r="I978" s="853">
        <v>3263.3701171875</v>
      </c>
      <c r="J978" s="853">
        <v>1</v>
      </c>
      <c r="K978" s="854">
        <v>3263.3701171875</v>
      </c>
    </row>
    <row r="979" spans="1:11" ht="14.45" customHeight="1" x14ac:dyDescent="0.2">
      <c r="A979" s="832" t="s">
        <v>573</v>
      </c>
      <c r="B979" s="833" t="s">
        <v>574</v>
      </c>
      <c r="C979" s="836" t="s">
        <v>601</v>
      </c>
      <c r="D979" s="852" t="s">
        <v>602</v>
      </c>
      <c r="E979" s="836" t="s">
        <v>2295</v>
      </c>
      <c r="F979" s="852" t="s">
        <v>2296</v>
      </c>
      <c r="G979" s="836" t="s">
        <v>3535</v>
      </c>
      <c r="H979" s="836" t="s">
        <v>3536</v>
      </c>
      <c r="I979" s="853">
        <v>3263.3701171875</v>
      </c>
      <c r="J979" s="853">
        <v>1</v>
      </c>
      <c r="K979" s="854">
        <v>3263.3701171875</v>
      </c>
    </row>
    <row r="980" spans="1:11" ht="14.45" customHeight="1" x14ac:dyDescent="0.2">
      <c r="A980" s="832" t="s">
        <v>573</v>
      </c>
      <c r="B980" s="833" t="s">
        <v>574</v>
      </c>
      <c r="C980" s="836" t="s">
        <v>601</v>
      </c>
      <c r="D980" s="852" t="s">
        <v>602</v>
      </c>
      <c r="E980" s="836" t="s">
        <v>2295</v>
      </c>
      <c r="F980" s="852" t="s">
        <v>2296</v>
      </c>
      <c r="G980" s="836" t="s">
        <v>3537</v>
      </c>
      <c r="H980" s="836" t="s">
        <v>3538</v>
      </c>
      <c r="I980" s="853">
        <v>3263.3701171875</v>
      </c>
      <c r="J980" s="853">
        <v>1</v>
      </c>
      <c r="K980" s="854">
        <v>3263.3701171875</v>
      </c>
    </row>
    <row r="981" spans="1:11" ht="14.45" customHeight="1" x14ac:dyDescent="0.2">
      <c r="A981" s="832" t="s">
        <v>573</v>
      </c>
      <c r="B981" s="833" t="s">
        <v>574</v>
      </c>
      <c r="C981" s="836" t="s">
        <v>601</v>
      </c>
      <c r="D981" s="852" t="s">
        <v>602</v>
      </c>
      <c r="E981" s="836" t="s">
        <v>2295</v>
      </c>
      <c r="F981" s="852" t="s">
        <v>2296</v>
      </c>
      <c r="G981" s="836" t="s">
        <v>3539</v>
      </c>
      <c r="H981" s="836" t="s">
        <v>3540</v>
      </c>
      <c r="I981" s="853">
        <v>3263.3701171875</v>
      </c>
      <c r="J981" s="853">
        <v>1</v>
      </c>
      <c r="K981" s="854">
        <v>3263.3701171875</v>
      </c>
    </row>
    <row r="982" spans="1:11" ht="14.45" customHeight="1" x14ac:dyDescent="0.2">
      <c r="A982" s="832" t="s">
        <v>573</v>
      </c>
      <c r="B982" s="833" t="s">
        <v>574</v>
      </c>
      <c r="C982" s="836" t="s">
        <v>601</v>
      </c>
      <c r="D982" s="852" t="s">
        <v>602</v>
      </c>
      <c r="E982" s="836" t="s">
        <v>2295</v>
      </c>
      <c r="F982" s="852" t="s">
        <v>2296</v>
      </c>
      <c r="G982" s="836" t="s">
        <v>3541</v>
      </c>
      <c r="H982" s="836" t="s">
        <v>3542</v>
      </c>
      <c r="I982" s="853">
        <v>3263.3701171875</v>
      </c>
      <c r="J982" s="853">
        <v>1</v>
      </c>
      <c r="K982" s="854">
        <v>3263.3701171875</v>
      </c>
    </row>
    <row r="983" spans="1:11" ht="14.45" customHeight="1" x14ac:dyDescent="0.2">
      <c r="A983" s="832" t="s">
        <v>573</v>
      </c>
      <c r="B983" s="833" t="s">
        <v>574</v>
      </c>
      <c r="C983" s="836" t="s">
        <v>601</v>
      </c>
      <c r="D983" s="852" t="s">
        <v>602</v>
      </c>
      <c r="E983" s="836" t="s">
        <v>2295</v>
      </c>
      <c r="F983" s="852" t="s">
        <v>2296</v>
      </c>
      <c r="G983" s="836" t="s">
        <v>3543</v>
      </c>
      <c r="H983" s="836" t="s">
        <v>3544</v>
      </c>
      <c r="I983" s="853">
        <v>3263.3701171875</v>
      </c>
      <c r="J983" s="853">
        <v>1</v>
      </c>
      <c r="K983" s="854">
        <v>3263.3701171875</v>
      </c>
    </row>
    <row r="984" spans="1:11" ht="14.45" customHeight="1" x14ac:dyDescent="0.2">
      <c r="A984" s="832" t="s">
        <v>573</v>
      </c>
      <c r="B984" s="833" t="s">
        <v>574</v>
      </c>
      <c r="C984" s="836" t="s">
        <v>601</v>
      </c>
      <c r="D984" s="852" t="s">
        <v>602</v>
      </c>
      <c r="E984" s="836" t="s">
        <v>2295</v>
      </c>
      <c r="F984" s="852" t="s">
        <v>2296</v>
      </c>
      <c r="G984" s="836" t="s">
        <v>3545</v>
      </c>
      <c r="H984" s="836" t="s">
        <v>3546</v>
      </c>
      <c r="I984" s="853">
        <v>7661.72021484375</v>
      </c>
      <c r="J984" s="853">
        <v>1</v>
      </c>
      <c r="K984" s="854">
        <v>7661.72021484375</v>
      </c>
    </row>
    <row r="985" spans="1:11" ht="14.45" customHeight="1" x14ac:dyDescent="0.2">
      <c r="A985" s="832" t="s">
        <v>573</v>
      </c>
      <c r="B985" s="833" t="s">
        <v>574</v>
      </c>
      <c r="C985" s="836" t="s">
        <v>601</v>
      </c>
      <c r="D985" s="852" t="s">
        <v>602</v>
      </c>
      <c r="E985" s="836" t="s">
        <v>2295</v>
      </c>
      <c r="F985" s="852" t="s">
        <v>2296</v>
      </c>
      <c r="G985" s="836" t="s">
        <v>2690</v>
      </c>
      <c r="H985" s="836" t="s">
        <v>3547</v>
      </c>
      <c r="I985" s="853">
        <v>80.569999694824219</v>
      </c>
      <c r="J985" s="853">
        <v>240</v>
      </c>
      <c r="K985" s="854">
        <v>19336.80078125</v>
      </c>
    </row>
    <row r="986" spans="1:11" ht="14.45" customHeight="1" x14ac:dyDescent="0.2">
      <c r="A986" s="832" t="s">
        <v>573</v>
      </c>
      <c r="B986" s="833" t="s">
        <v>574</v>
      </c>
      <c r="C986" s="836" t="s">
        <v>601</v>
      </c>
      <c r="D986" s="852" t="s">
        <v>602</v>
      </c>
      <c r="E986" s="836" t="s">
        <v>2295</v>
      </c>
      <c r="F986" s="852" t="s">
        <v>2296</v>
      </c>
      <c r="G986" s="836" t="s">
        <v>3548</v>
      </c>
      <c r="H986" s="836" t="s">
        <v>3549</v>
      </c>
      <c r="I986" s="853">
        <v>34</v>
      </c>
      <c r="J986" s="853">
        <v>200</v>
      </c>
      <c r="K986" s="854">
        <v>6800</v>
      </c>
    </row>
    <row r="987" spans="1:11" ht="14.45" customHeight="1" x14ac:dyDescent="0.2">
      <c r="A987" s="832" t="s">
        <v>573</v>
      </c>
      <c r="B987" s="833" t="s">
        <v>574</v>
      </c>
      <c r="C987" s="836" t="s">
        <v>601</v>
      </c>
      <c r="D987" s="852" t="s">
        <v>602</v>
      </c>
      <c r="E987" s="836" t="s">
        <v>2295</v>
      </c>
      <c r="F987" s="852" t="s">
        <v>2296</v>
      </c>
      <c r="G987" s="836" t="s">
        <v>2690</v>
      </c>
      <c r="H987" s="836" t="s">
        <v>2691</v>
      </c>
      <c r="I987" s="853">
        <v>80.57285744803292</v>
      </c>
      <c r="J987" s="853">
        <v>720</v>
      </c>
      <c r="K987" s="854">
        <v>58012.800537109375</v>
      </c>
    </row>
    <row r="988" spans="1:11" ht="14.45" customHeight="1" x14ac:dyDescent="0.2">
      <c r="A988" s="832" t="s">
        <v>573</v>
      </c>
      <c r="B988" s="833" t="s">
        <v>574</v>
      </c>
      <c r="C988" s="836" t="s">
        <v>601</v>
      </c>
      <c r="D988" s="852" t="s">
        <v>602</v>
      </c>
      <c r="E988" s="836" t="s">
        <v>2295</v>
      </c>
      <c r="F988" s="852" t="s">
        <v>2296</v>
      </c>
      <c r="G988" s="836" t="s">
        <v>3548</v>
      </c>
      <c r="H988" s="836" t="s">
        <v>3550</v>
      </c>
      <c r="I988" s="853">
        <v>34</v>
      </c>
      <c r="J988" s="853">
        <v>600</v>
      </c>
      <c r="K988" s="854">
        <v>20400</v>
      </c>
    </row>
    <row r="989" spans="1:11" ht="14.45" customHeight="1" x14ac:dyDescent="0.2">
      <c r="A989" s="832" t="s">
        <v>573</v>
      </c>
      <c r="B989" s="833" t="s">
        <v>574</v>
      </c>
      <c r="C989" s="836" t="s">
        <v>601</v>
      </c>
      <c r="D989" s="852" t="s">
        <v>602</v>
      </c>
      <c r="E989" s="836" t="s">
        <v>2295</v>
      </c>
      <c r="F989" s="852" t="s">
        <v>2296</v>
      </c>
      <c r="G989" s="836" t="s">
        <v>3551</v>
      </c>
      <c r="H989" s="836" t="s">
        <v>3552</v>
      </c>
      <c r="I989" s="853">
        <v>6343</v>
      </c>
      <c r="J989" s="853">
        <v>4</v>
      </c>
      <c r="K989" s="854">
        <v>25372</v>
      </c>
    </row>
    <row r="990" spans="1:11" ht="14.45" customHeight="1" x14ac:dyDescent="0.2">
      <c r="A990" s="832" t="s">
        <v>573</v>
      </c>
      <c r="B990" s="833" t="s">
        <v>574</v>
      </c>
      <c r="C990" s="836" t="s">
        <v>601</v>
      </c>
      <c r="D990" s="852" t="s">
        <v>602</v>
      </c>
      <c r="E990" s="836" t="s">
        <v>2295</v>
      </c>
      <c r="F990" s="852" t="s">
        <v>2296</v>
      </c>
      <c r="G990" s="836" t="s">
        <v>3551</v>
      </c>
      <c r="H990" s="836" t="s">
        <v>3553</v>
      </c>
      <c r="I990" s="853">
        <v>6343</v>
      </c>
      <c r="J990" s="853">
        <v>6</v>
      </c>
      <c r="K990" s="854">
        <v>38058</v>
      </c>
    </row>
    <row r="991" spans="1:11" ht="14.45" customHeight="1" x14ac:dyDescent="0.2">
      <c r="A991" s="832" t="s">
        <v>573</v>
      </c>
      <c r="B991" s="833" t="s">
        <v>574</v>
      </c>
      <c r="C991" s="836" t="s">
        <v>601</v>
      </c>
      <c r="D991" s="852" t="s">
        <v>602</v>
      </c>
      <c r="E991" s="836" t="s">
        <v>2295</v>
      </c>
      <c r="F991" s="852" t="s">
        <v>2296</v>
      </c>
      <c r="G991" s="836" t="s">
        <v>3554</v>
      </c>
      <c r="H991" s="836" t="s">
        <v>3555</v>
      </c>
      <c r="I991" s="853">
        <v>4900.740234375</v>
      </c>
      <c r="J991" s="853">
        <v>1</v>
      </c>
      <c r="K991" s="854">
        <v>4900.740234375</v>
      </c>
    </row>
    <row r="992" spans="1:11" ht="14.45" customHeight="1" x14ac:dyDescent="0.2">
      <c r="A992" s="832" t="s">
        <v>573</v>
      </c>
      <c r="B992" s="833" t="s">
        <v>574</v>
      </c>
      <c r="C992" s="836" t="s">
        <v>601</v>
      </c>
      <c r="D992" s="852" t="s">
        <v>602</v>
      </c>
      <c r="E992" s="836" t="s">
        <v>2295</v>
      </c>
      <c r="F992" s="852" t="s">
        <v>2296</v>
      </c>
      <c r="G992" s="836" t="s">
        <v>3556</v>
      </c>
      <c r="H992" s="836" t="s">
        <v>3557</v>
      </c>
      <c r="I992" s="853">
        <v>203.27999877929688</v>
      </c>
      <c r="J992" s="853">
        <v>2</v>
      </c>
      <c r="K992" s="854">
        <v>406.55999755859375</v>
      </c>
    </row>
    <row r="993" spans="1:11" ht="14.45" customHeight="1" x14ac:dyDescent="0.2">
      <c r="A993" s="832" t="s">
        <v>573</v>
      </c>
      <c r="B993" s="833" t="s">
        <v>574</v>
      </c>
      <c r="C993" s="836" t="s">
        <v>601</v>
      </c>
      <c r="D993" s="852" t="s">
        <v>602</v>
      </c>
      <c r="E993" s="836" t="s">
        <v>2295</v>
      </c>
      <c r="F993" s="852" t="s">
        <v>2296</v>
      </c>
      <c r="G993" s="836" t="s">
        <v>3558</v>
      </c>
      <c r="H993" s="836" t="s">
        <v>3559</v>
      </c>
      <c r="I993" s="853">
        <v>272.25</v>
      </c>
      <c r="J993" s="853">
        <v>2</v>
      </c>
      <c r="K993" s="854">
        <v>544.5</v>
      </c>
    </row>
    <row r="994" spans="1:11" ht="14.45" customHeight="1" x14ac:dyDescent="0.2">
      <c r="A994" s="832" t="s">
        <v>573</v>
      </c>
      <c r="B994" s="833" t="s">
        <v>574</v>
      </c>
      <c r="C994" s="836" t="s">
        <v>601</v>
      </c>
      <c r="D994" s="852" t="s">
        <v>602</v>
      </c>
      <c r="E994" s="836" t="s">
        <v>2295</v>
      </c>
      <c r="F994" s="852" t="s">
        <v>2296</v>
      </c>
      <c r="G994" s="836" t="s">
        <v>3560</v>
      </c>
      <c r="H994" s="836" t="s">
        <v>3561</v>
      </c>
      <c r="I994" s="853">
        <v>4.9699997901916504</v>
      </c>
      <c r="J994" s="853">
        <v>20</v>
      </c>
      <c r="K994" s="854">
        <v>99.400001525878906</v>
      </c>
    </row>
    <row r="995" spans="1:11" ht="14.45" customHeight="1" x14ac:dyDescent="0.2">
      <c r="A995" s="832" t="s">
        <v>573</v>
      </c>
      <c r="B995" s="833" t="s">
        <v>574</v>
      </c>
      <c r="C995" s="836" t="s">
        <v>601</v>
      </c>
      <c r="D995" s="852" t="s">
        <v>602</v>
      </c>
      <c r="E995" s="836" t="s">
        <v>2295</v>
      </c>
      <c r="F995" s="852" t="s">
        <v>2296</v>
      </c>
      <c r="G995" s="836" t="s">
        <v>3562</v>
      </c>
      <c r="H995" s="836" t="s">
        <v>3563</v>
      </c>
      <c r="I995" s="853">
        <v>7.8400001525878906</v>
      </c>
      <c r="J995" s="853">
        <v>100</v>
      </c>
      <c r="K995" s="854">
        <v>784.15997314453125</v>
      </c>
    </row>
    <row r="996" spans="1:11" ht="14.45" customHeight="1" x14ac:dyDescent="0.2">
      <c r="A996" s="832" t="s">
        <v>573</v>
      </c>
      <c r="B996" s="833" t="s">
        <v>574</v>
      </c>
      <c r="C996" s="836" t="s">
        <v>601</v>
      </c>
      <c r="D996" s="852" t="s">
        <v>602</v>
      </c>
      <c r="E996" s="836" t="s">
        <v>2295</v>
      </c>
      <c r="F996" s="852" t="s">
        <v>2296</v>
      </c>
      <c r="G996" s="836" t="s">
        <v>3564</v>
      </c>
      <c r="H996" s="836" t="s">
        <v>3565</v>
      </c>
      <c r="I996" s="853">
        <v>82.444999694824219</v>
      </c>
      <c r="J996" s="853">
        <v>40</v>
      </c>
      <c r="K996" s="854">
        <v>3297.760009765625</v>
      </c>
    </row>
    <row r="997" spans="1:11" ht="14.45" customHeight="1" x14ac:dyDescent="0.2">
      <c r="A997" s="832" t="s">
        <v>573</v>
      </c>
      <c r="B997" s="833" t="s">
        <v>574</v>
      </c>
      <c r="C997" s="836" t="s">
        <v>601</v>
      </c>
      <c r="D997" s="852" t="s">
        <v>602</v>
      </c>
      <c r="E997" s="836" t="s">
        <v>2295</v>
      </c>
      <c r="F997" s="852" t="s">
        <v>2296</v>
      </c>
      <c r="G997" s="836" t="s">
        <v>3566</v>
      </c>
      <c r="H997" s="836" t="s">
        <v>3567</v>
      </c>
      <c r="I997" s="853">
        <v>32270.69921875</v>
      </c>
      <c r="J997" s="853">
        <v>1</v>
      </c>
      <c r="K997" s="854">
        <v>32270.69921875</v>
      </c>
    </row>
    <row r="998" spans="1:11" ht="14.45" customHeight="1" x14ac:dyDescent="0.2">
      <c r="A998" s="832" t="s">
        <v>573</v>
      </c>
      <c r="B998" s="833" t="s">
        <v>574</v>
      </c>
      <c r="C998" s="836" t="s">
        <v>601</v>
      </c>
      <c r="D998" s="852" t="s">
        <v>602</v>
      </c>
      <c r="E998" s="836" t="s">
        <v>2295</v>
      </c>
      <c r="F998" s="852" t="s">
        <v>2296</v>
      </c>
      <c r="G998" s="836" t="s">
        <v>3568</v>
      </c>
      <c r="H998" s="836" t="s">
        <v>3569</v>
      </c>
      <c r="I998" s="853">
        <v>21822.349609375</v>
      </c>
      <c r="J998" s="853">
        <v>3</v>
      </c>
      <c r="K998" s="854">
        <v>65467.048828125</v>
      </c>
    </row>
    <row r="999" spans="1:11" ht="14.45" customHeight="1" x14ac:dyDescent="0.2">
      <c r="A999" s="832" t="s">
        <v>573</v>
      </c>
      <c r="B999" s="833" t="s">
        <v>574</v>
      </c>
      <c r="C999" s="836" t="s">
        <v>601</v>
      </c>
      <c r="D999" s="852" t="s">
        <v>602</v>
      </c>
      <c r="E999" s="836" t="s">
        <v>2295</v>
      </c>
      <c r="F999" s="852" t="s">
        <v>2296</v>
      </c>
      <c r="G999" s="836" t="s">
        <v>3570</v>
      </c>
      <c r="H999" s="836" t="s">
        <v>3571</v>
      </c>
      <c r="I999" s="853">
        <v>21845.33984375</v>
      </c>
      <c r="J999" s="853">
        <v>6</v>
      </c>
      <c r="K999" s="854">
        <v>131072.0390625</v>
      </c>
    </row>
    <row r="1000" spans="1:11" ht="14.45" customHeight="1" x14ac:dyDescent="0.2">
      <c r="A1000" s="832" t="s">
        <v>573</v>
      </c>
      <c r="B1000" s="833" t="s">
        <v>574</v>
      </c>
      <c r="C1000" s="836" t="s">
        <v>601</v>
      </c>
      <c r="D1000" s="852" t="s">
        <v>602</v>
      </c>
      <c r="E1000" s="836" t="s">
        <v>2295</v>
      </c>
      <c r="F1000" s="852" t="s">
        <v>2296</v>
      </c>
      <c r="G1000" s="836" t="s">
        <v>3560</v>
      </c>
      <c r="H1000" s="836" t="s">
        <v>3572</v>
      </c>
      <c r="I1000" s="853">
        <v>4.9433331489562988</v>
      </c>
      <c r="J1000" s="853">
        <v>60</v>
      </c>
      <c r="K1000" s="854">
        <v>296.60000228881836</v>
      </c>
    </row>
    <row r="1001" spans="1:11" ht="14.45" customHeight="1" x14ac:dyDescent="0.2">
      <c r="A1001" s="832" t="s">
        <v>573</v>
      </c>
      <c r="B1001" s="833" t="s">
        <v>574</v>
      </c>
      <c r="C1001" s="836" t="s">
        <v>601</v>
      </c>
      <c r="D1001" s="852" t="s">
        <v>602</v>
      </c>
      <c r="E1001" s="836" t="s">
        <v>2295</v>
      </c>
      <c r="F1001" s="852" t="s">
        <v>2296</v>
      </c>
      <c r="G1001" s="836" t="s">
        <v>3573</v>
      </c>
      <c r="H1001" s="836" t="s">
        <v>3574</v>
      </c>
      <c r="I1001" s="853">
        <v>6.2899999618530273</v>
      </c>
      <c r="J1001" s="853">
        <v>200</v>
      </c>
      <c r="K1001" s="854">
        <v>1258</v>
      </c>
    </row>
    <row r="1002" spans="1:11" ht="14.45" customHeight="1" x14ac:dyDescent="0.2">
      <c r="A1002" s="832" t="s">
        <v>573</v>
      </c>
      <c r="B1002" s="833" t="s">
        <v>574</v>
      </c>
      <c r="C1002" s="836" t="s">
        <v>601</v>
      </c>
      <c r="D1002" s="852" t="s">
        <v>602</v>
      </c>
      <c r="E1002" s="836" t="s">
        <v>2295</v>
      </c>
      <c r="F1002" s="852" t="s">
        <v>2296</v>
      </c>
      <c r="G1002" s="836" t="s">
        <v>3564</v>
      </c>
      <c r="H1002" s="836" t="s">
        <v>3575</v>
      </c>
      <c r="I1002" s="853">
        <v>80.603335062662765</v>
      </c>
      <c r="J1002" s="853">
        <v>100</v>
      </c>
      <c r="K1002" s="854">
        <v>8020.7800903320313</v>
      </c>
    </row>
    <row r="1003" spans="1:11" ht="14.45" customHeight="1" x14ac:dyDescent="0.2">
      <c r="A1003" s="832" t="s">
        <v>573</v>
      </c>
      <c r="B1003" s="833" t="s">
        <v>574</v>
      </c>
      <c r="C1003" s="836" t="s">
        <v>601</v>
      </c>
      <c r="D1003" s="852" t="s">
        <v>602</v>
      </c>
      <c r="E1003" s="836" t="s">
        <v>2295</v>
      </c>
      <c r="F1003" s="852" t="s">
        <v>2296</v>
      </c>
      <c r="G1003" s="836" t="s">
        <v>3576</v>
      </c>
      <c r="H1003" s="836" t="s">
        <v>3577</v>
      </c>
      <c r="I1003" s="853">
        <v>1857.35498046875</v>
      </c>
      <c r="J1003" s="853">
        <v>5</v>
      </c>
      <c r="K1003" s="854">
        <v>9014.5098876953125</v>
      </c>
    </row>
    <row r="1004" spans="1:11" ht="14.45" customHeight="1" x14ac:dyDescent="0.2">
      <c r="A1004" s="832" t="s">
        <v>573</v>
      </c>
      <c r="B1004" s="833" t="s">
        <v>574</v>
      </c>
      <c r="C1004" s="836" t="s">
        <v>601</v>
      </c>
      <c r="D1004" s="852" t="s">
        <v>602</v>
      </c>
      <c r="E1004" s="836" t="s">
        <v>2295</v>
      </c>
      <c r="F1004" s="852" t="s">
        <v>2296</v>
      </c>
      <c r="G1004" s="836" t="s">
        <v>3568</v>
      </c>
      <c r="H1004" s="836" t="s">
        <v>3578</v>
      </c>
      <c r="I1004" s="853">
        <v>21822.349609375</v>
      </c>
      <c r="J1004" s="853">
        <v>2</v>
      </c>
      <c r="K1004" s="854">
        <v>43644.69921875</v>
      </c>
    </row>
    <row r="1005" spans="1:11" ht="14.45" customHeight="1" x14ac:dyDescent="0.2">
      <c r="A1005" s="832" t="s">
        <v>573</v>
      </c>
      <c r="B1005" s="833" t="s">
        <v>574</v>
      </c>
      <c r="C1005" s="836" t="s">
        <v>601</v>
      </c>
      <c r="D1005" s="852" t="s">
        <v>602</v>
      </c>
      <c r="E1005" s="836" t="s">
        <v>2295</v>
      </c>
      <c r="F1005" s="852" t="s">
        <v>2296</v>
      </c>
      <c r="G1005" s="836" t="s">
        <v>3570</v>
      </c>
      <c r="H1005" s="836" t="s">
        <v>3579</v>
      </c>
      <c r="I1005" s="853">
        <v>21845.33984375</v>
      </c>
      <c r="J1005" s="853">
        <v>2</v>
      </c>
      <c r="K1005" s="854">
        <v>43690.6796875</v>
      </c>
    </row>
    <row r="1006" spans="1:11" ht="14.45" customHeight="1" x14ac:dyDescent="0.2">
      <c r="A1006" s="832" t="s">
        <v>573</v>
      </c>
      <c r="B1006" s="833" t="s">
        <v>574</v>
      </c>
      <c r="C1006" s="836" t="s">
        <v>601</v>
      </c>
      <c r="D1006" s="852" t="s">
        <v>602</v>
      </c>
      <c r="E1006" s="836" t="s">
        <v>2295</v>
      </c>
      <c r="F1006" s="852" t="s">
        <v>2296</v>
      </c>
      <c r="G1006" s="836" t="s">
        <v>3580</v>
      </c>
      <c r="H1006" s="836" t="s">
        <v>3581</v>
      </c>
      <c r="I1006" s="853">
        <v>2967.889892578125</v>
      </c>
      <c r="J1006" s="853">
        <v>1</v>
      </c>
      <c r="K1006" s="854">
        <v>2967.889892578125</v>
      </c>
    </row>
    <row r="1007" spans="1:11" ht="14.45" customHeight="1" x14ac:dyDescent="0.2">
      <c r="A1007" s="832" t="s">
        <v>573</v>
      </c>
      <c r="B1007" s="833" t="s">
        <v>574</v>
      </c>
      <c r="C1007" s="836" t="s">
        <v>601</v>
      </c>
      <c r="D1007" s="852" t="s">
        <v>602</v>
      </c>
      <c r="E1007" s="836" t="s">
        <v>2295</v>
      </c>
      <c r="F1007" s="852" t="s">
        <v>2296</v>
      </c>
      <c r="G1007" s="836" t="s">
        <v>3582</v>
      </c>
      <c r="H1007" s="836" t="s">
        <v>3583</v>
      </c>
      <c r="I1007" s="853">
        <v>2473.239990234375</v>
      </c>
      <c r="J1007" s="853">
        <v>1</v>
      </c>
      <c r="K1007" s="854">
        <v>2473.239990234375</v>
      </c>
    </row>
    <row r="1008" spans="1:11" ht="14.45" customHeight="1" x14ac:dyDescent="0.2">
      <c r="A1008" s="832" t="s">
        <v>573</v>
      </c>
      <c r="B1008" s="833" t="s">
        <v>574</v>
      </c>
      <c r="C1008" s="836" t="s">
        <v>601</v>
      </c>
      <c r="D1008" s="852" t="s">
        <v>602</v>
      </c>
      <c r="E1008" s="836" t="s">
        <v>2295</v>
      </c>
      <c r="F1008" s="852" t="s">
        <v>2296</v>
      </c>
      <c r="G1008" s="836" t="s">
        <v>3584</v>
      </c>
      <c r="H1008" s="836" t="s">
        <v>3585</v>
      </c>
      <c r="I1008" s="853">
        <v>4900.740234375</v>
      </c>
      <c r="J1008" s="853">
        <v>1</v>
      </c>
      <c r="K1008" s="854">
        <v>4900.740234375</v>
      </c>
    </row>
    <row r="1009" spans="1:11" ht="14.45" customHeight="1" x14ac:dyDescent="0.2">
      <c r="A1009" s="832" t="s">
        <v>573</v>
      </c>
      <c r="B1009" s="833" t="s">
        <v>574</v>
      </c>
      <c r="C1009" s="836" t="s">
        <v>601</v>
      </c>
      <c r="D1009" s="852" t="s">
        <v>602</v>
      </c>
      <c r="E1009" s="836" t="s">
        <v>2295</v>
      </c>
      <c r="F1009" s="852" t="s">
        <v>2296</v>
      </c>
      <c r="G1009" s="836" t="s">
        <v>3586</v>
      </c>
      <c r="H1009" s="836" t="s">
        <v>3587</v>
      </c>
      <c r="I1009" s="853">
        <v>2571.25</v>
      </c>
      <c r="J1009" s="853">
        <v>10</v>
      </c>
      <c r="K1009" s="854">
        <v>25712.5</v>
      </c>
    </row>
    <row r="1010" spans="1:11" ht="14.45" customHeight="1" x14ac:dyDescent="0.2">
      <c r="A1010" s="832" t="s">
        <v>573</v>
      </c>
      <c r="B1010" s="833" t="s">
        <v>574</v>
      </c>
      <c r="C1010" s="836" t="s">
        <v>601</v>
      </c>
      <c r="D1010" s="852" t="s">
        <v>602</v>
      </c>
      <c r="E1010" s="836" t="s">
        <v>2295</v>
      </c>
      <c r="F1010" s="852" t="s">
        <v>2296</v>
      </c>
      <c r="G1010" s="836" t="s">
        <v>3588</v>
      </c>
      <c r="H1010" s="836" t="s">
        <v>3589</v>
      </c>
      <c r="I1010" s="853">
        <v>5324</v>
      </c>
      <c r="J1010" s="853">
        <v>6</v>
      </c>
      <c r="K1010" s="854">
        <v>31944</v>
      </c>
    </row>
    <row r="1011" spans="1:11" ht="14.45" customHeight="1" x14ac:dyDescent="0.2">
      <c r="A1011" s="832" t="s">
        <v>573</v>
      </c>
      <c r="B1011" s="833" t="s">
        <v>574</v>
      </c>
      <c r="C1011" s="836" t="s">
        <v>601</v>
      </c>
      <c r="D1011" s="852" t="s">
        <v>602</v>
      </c>
      <c r="E1011" s="836" t="s">
        <v>2295</v>
      </c>
      <c r="F1011" s="852" t="s">
        <v>2296</v>
      </c>
      <c r="G1011" s="836" t="s">
        <v>3590</v>
      </c>
      <c r="H1011" s="836" t="s">
        <v>3591</v>
      </c>
      <c r="I1011" s="853">
        <v>34.990001678466797</v>
      </c>
      <c r="J1011" s="853">
        <v>20</v>
      </c>
      <c r="K1011" s="854">
        <v>699.79998779296875</v>
      </c>
    </row>
    <row r="1012" spans="1:11" ht="14.45" customHeight="1" x14ac:dyDescent="0.2">
      <c r="A1012" s="832" t="s">
        <v>573</v>
      </c>
      <c r="B1012" s="833" t="s">
        <v>574</v>
      </c>
      <c r="C1012" s="836" t="s">
        <v>601</v>
      </c>
      <c r="D1012" s="852" t="s">
        <v>602</v>
      </c>
      <c r="E1012" s="836" t="s">
        <v>2295</v>
      </c>
      <c r="F1012" s="852" t="s">
        <v>2296</v>
      </c>
      <c r="G1012" s="836" t="s">
        <v>3592</v>
      </c>
      <c r="H1012" s="836" t="s">
        <v>3593</v>
      </c>
      <c r="I1012" s="853">
        <v>3627.580078125</v>
      </c>
      <c r="J1012" s="853">
        <v>2</v>
      </c>
      <c r="K1012" s="854">
        <v>7255.16015625</v>
      </c>
    </row>
    <row r="1013" spans="1:11" ht="14.45" customHeight="1" x14ac:dyDescent="0.2">
      <c r="A1013" s="832" t="s">
        <v>573</v>
      </c>
      <c r="B1013" s="833" t="s">
        <v>574</v>
      </c>
      <c r="C1013" s="836" t="s">
        <v>601</v>
      </c>
      <c r="D1013" s="852" t="s">
        <v>602</v>
      </c>
      <c r="E1013" s="836" t="s">
        <v>2295</v>
      </c>
      <c r="F1013" s="852" t="s">
        <v>2296</v>
      </c>
      <c r="G1013" s="836" t="s">
        <v>3594</v>
      </c>
      <c r="H1013" s="836" t="s">
        <v>3595</v>
      </c>
      <c r="I1013" s="853">
        <v>1794.4300537109375</v>
      </c>
      <c r="J1013" s="853">
        <v>2</v>
      </c>
      <c r="K1013" s="854">
        <v>3588.860107421875</v>
      </c>
    </row>
    <row r="1014" spans="1:11" ht="14.45" customHeight="1" x14ac:dyDescent="0.2">
      <c r="A1014" s="832" t="s">
        <v>573</v>
      </c>
      <c r="B1014" s="833" t="s">
        <v>574</v>
      </c>
      <c r="C1014" s="836" t="s">
        <v>601</v>
      </c>
      <c r="D1014" s="852" t="s">
        <v>602</v>
      </c>
      <c r="E1014" s="836" t="s">
        <v>2295</v>
      </c>
      <c r="F1014" s="852" t="s">
        <v>2296</v>
      </c>
      <c r="G1014" s="836" t="s">
        <v>3596</v>
      </c>
      <c r="H1014" s="836" t="s">
        <v>3597</v>
      </c>
      <c r="I1014" s="853">
        <v>18713.19921875</v>
      </c>
      <c r="J1014" s="853">
        <v>2</v>
      </c>
      <c r="K1014" s="854">
        <v>37426.390625</v>
      </c>
    </row>
    <row r="1015" spans="1:11" ht="14.45" customHeight="1" x14ac:dyDescent="0.2">
      <c r="A1015" s="832" t="s">
        <v>573</v>
      </c>
      <c r="B1015" s="833" t="s">
        <v>574</v>
      </c>
      <c r="C1015" s="836" t="s">
        <v>601</v>
      </c>
      <c r="D1015" s="852" t="s">
        <v>602</v>
      </c>
      <c r="E1015" s="836" t="s">
        <v>2295</v>
      </c>
      <c r="F1015" s="852" t="s">
        <v>2296</v>
      </c>
      <c r="G1015" s="836" t="s">
        <v>3598</v>
      </c>
      <c r="H1015" s="836" t="s">
        <v>3599</v>
      </c>
      <c r="I1015" s="853">
        <v>14634.9501953125</v>
      </c>
      <c r="J1015" s="853">
        <v>1</v>
      </c>
      <c r="K1015" s="854">
        <v>14634.9501953125</v>
      </c>
    </row>
    <row r="1016" spans="1:11" ht="14.45" customHeight="1" x14ac:dyDescent="0.2">
      <c r="A1016" s="832" t="s">
        <v>573</v>
      </c>
      <c r="B1016" s="833" t="s">
        <v>574</v>
      </c>
      <c r="C1016" s="836" t="s">
        <v>601</v>
      </c>
      <c r="D1016" s="852" t="s">
        <v>602</v>
      </c>
      <c r="E1016" s="836" t="s">
        <v>2295</v>
      </c>
      <c r="F1016" s="852" t="s">
        <v>2296</v>
      </c>
      <c r="G1016" s="836" t="s">
        <v>3600</v>
      </c>
      <c r="H1016" s="836" t="s">
        <v>3601</v>
      </c>
      <c r="I1016" s="853">
        <v>1477.4100341796875</v>
      </c>
      <c r="J1016" s="853">
        <v>1</v>
      </c>
      <c r="K1016" s="854">
        <v>1477.4100341796875</v>
      </c>
    </row>
    <row r="1017" spans="1:11" ht="14.45" customHeight="1" x14ac:dyDescent="0.2">
      <c r="A1017" s="832" t="s">
        <v>573</v>
      </c>
      <c r="B1017" s="833" t="s">
        <v>574</v>
      </c>
      <c r="C1017" s="836" t="s">
        <v>601</v>
      </c>
      <c r="D1017" s="852" t="s">
        <v>602</v>
      </c>
      <c r="E1017" s="836" t="s">
        <v>2295</v>
      </c>
      <c r="F1017" s="852" t="s">
        <v>2296</v>
      </c>
      <c r="G1017" s="836" t="s">
        <v>3602</v>
      </c>
      <c r="H1017" s="836" t="s">
        <v>3603</v>
      </c>
      <c r="I1017" s="853">
        <v>641.29998779296875</v>
      </c>
      <c r="J1017" s="853">
        <v>2</v>
      </c>
      <c r="K1017" s="854">
        <v>1282.5999755859375</v>
      </c>
    </row>
    <row r="1018" spans="1:11" ht="14.45" customHeight="1" x14ac:dyDescent="0.2">
      <c r="A1018" s="832" t="s">
        <v>573</v>
      </c>
      <c r="B1018" s="833" t="s">
        <v>574</v>
      </c>
      <c r="C1018" s="836" t="s">
        <v>601</v>
      </c>
      <c r="D1018" s="852" t="s">
        <v>602</v>
      </c>
      <c r="E1018" s="836" t="s">
        <v>2295</v>
      </c>
      <c r="F1018" s="852" t="s">
        <v>2296</v>
      </c>
      <c r="G1018" s="836" t="s">
        <v>3604</v>
      </c>
      <c r="H1018" s="836" t="s">
        <v>3605</v>
      </c>
      <c r="I1018" s="853">
        <v>814.33001708984375</v>
      </c>
      <c r="J1018" s="853">
        <v>3</v>
      </c>
      <c r="K1018" s="854">
        <v>2442.989990234375</v>
      </c>
    </row>
    <row r="1019" spans="1:11" ht="14.45" customHeight="1" x14ac:dyDescent="0.2">
      <c r="A1019" s="832" t="s">
        <v>573</v>
      </c>
      <c r="B1019" s="833" t="s">
        <v>574</v>
      </c>
      <c r="C1019" s="836" t="s">
        <v>601</v>
      </c>
      <c r="D1019" s="852" t="s">
        <v>602</v>
      </c>
      <c r="E1019" s="836" t="s">
        <v>2295</v>
      </c>
      <c r="F1019" s="852" t="s">
        <v>2296</v>
      </c>
      <c r="G1019" s="836" t="s">
        <v>2714</v>
      </c>
      <c r="H1019" s="836" t="s">
        <v>2715</v>
      </c>
      <c r="I1019" s="853">
        <v>445.27999877929688</v>
      </c>
      <c r="J1019" s="853">
        <v>4</v>
      </c>
      <c r="K1019" s="854">
        <v>1781.1199951171875</v>
      </c>
    </row>
    <row r="1020" spans="1:11" ht="14.45" customHeight="1" x14ac:dyDescent="0.2">
      <c r="A1020" s="832" t="s">
        <v>573</v>
      </c>
      <c r="B1020" s="833" t="s">
        <v>574</v>
      </c>
      <c r="C1020" s="836" t="s">
        <v>601</v>
      </c>
      <c r="D1020" s="852" t="s">
        <v>602</v>
      </c>
      <c r="E1020" s="836" t="s">
        <v>2295</v>
      </c>
      <c r="F1020" s="852" t="s">
        <v>2296</v>
      </c>
      <c r="G1020" s="836" t="s">
        <v>2716</v>
      </c>
      <c r="H1020" s="836" t="s">
        <v>2717</v>
      </c>
      <c r="I1020" s="853">
        <v>336.3800048828125</v>
      </c>
      <c r="J1020" s="853">
        <v>4</v>
      </c>
      <c r="K1020" s="854">
        <v>1345.52001953125</v>
      </c>
    </row>
    <row r="1021" spans="1:11" ht="14.45" customHeight="1" x14ac:dyDescent="0.2">
      <c r="A1021" s="832" t="s">
        <v>573</v>
      </c>
      <c r="B1021" s="833" t="s">
        <v>574</v>
      </c>
      <c r="C1021" s="836" t="s">
        <v>601</v>
      </c>
      <c r="D1021" s="852" t="s">
        <v>602</v>
      </c>
      <c r="E1021" s="836" t="s">
        <v>2295</v>
      </c>
      <c r="F1021" s="852" t="s">
        <v>2296</v>
      </c>
      <c r="G1021" s="836" t="s">
        <v>3606</v>
      </c>
      <c r="H1021" s="836" t="s">
        <v>3607</v>
      </c>
      <c r="I1021" s="853">
        <v>1026.0799560546875</v>
      </c>
      <c r="J1021" s="853">
        <v>2</v>
      </c>
      <c r="K1021" s="854">
        <v>2052.159912109375</v>
      </c>
    </row>
    <row r="1022" spans="1:11" ht="14.45" customHeight="1" x14ac:dyDescent="0.2">
      <c r="A1022" s="832" t="s">
        <v>573</v>
      </c>
      <c r="B1022" s="833" t="s">
        <v>574</v>
      </c>
      <c r="C1022" s="836" t="s">
        <v>601</v>
      </c>
      <c r="D1022" s="852" t="s">
        <v>602</v>
      </c>
      <c r="E1022" s="836" t="s">
        <v>2295</v>
      </c>
      <c r="F1022" s="852" t="s">
        <v>2296</v>
      </c>
      <c r="G1022" s="836" t="s">
        <v>3608</v>
      </c>
      <c r="H1022" s="836" t="s">
        <v>3609</v>
      </c>
      <c r="I1022" s="853">
        <v>724.78997802734375</v>
      </c>
      <c r="J1022" s="853">
        <v>2</v>
      </c>
      <c r="K1022" s="854">
        <v>1449.5799560546875</v>
      </c>
    </row>
    <row r="1023" spans="1:11" ht="14.45" customHeight="1" x14ac:dyDescent="0.2">
      <c r="A1023" s="832" t="s">
        <v>573</v>
      </c>
      <c r="B1023" s="833" t="s">
        <v>574</v>
      </c>
      <c r="C1023" s="836" t="s">
        <v>601</v>
      </c>
      <c r="D1023" s="852" t="s">
        <v>602</v>
      </c>
      <c r="E1023" s="836" t="s">
        <v>2295</v>
      </c>
      <c r="F1023" s="852" t="s">
        <v>2296</v>
      </c>
      <c r="G1023" s="836" t="s">
        <v>3610</v>
      </c>
      <c r="H1023" s="836" t="s">
        <v>3611</v>
      </c>
      <c r="I1023" s="853">
        <v>1445.949951171875</v>
      </c>
      <c r="J1023" s="853">
        <v>2</v>
      </c>
      <c r="K1023" s="854">
        <v>2891.89990234375</v>
      </c>
    </row>
    <row r="1024" spans="1:11" ht="14.45" customHeight="1" x14ac:dyDescent="0.2">
      <c r="A1024" s="832" t="s">
        <v>573</v>
      </c>
      <c r="B1024" s="833" t="s">
        <v>574</v>
      </c>
      <c r="C1024" s="836" t="s">
        <v>601</v>
      </c>
      <c r="D1024" s="852" t="s">
        <v>602</v>
      </c>
      <c r="E1024" s="836" t="s">
        <v>2295</v>
      </c>
      <c r="F1024" s="852" t="s">
        <v>2296</v>
      </c>
      <c r="G1024" s="836" t="s">
        <v>3612</v>
      </c>
      <c r="H1024" s="836" t="s">
        <v>3613</v>
      </c>
      <c r="I1024" s="853">
        <v>517.8800048828125</v>
      </c>
      <c r="J1024" s="853">
        <v>2</v>
      </c>
      <c r="K1024" s="854">
        <v>1035.760009765625</v>
      </c>
    </row>
    <row r="1025" spans="1:11" ht="14.45" customHeight="1" x14ac:dyDescent="0.2">
      <c r="A1025" s="832" t="s">
        <v>573</v>
      </c>
      <c r="B1025" s="833" t="s">
        <v>574</v>
      </c>
      <c r="C1025" s="836" t="s">
        <v>601</v>
      </c>
      <c r="D1025" s="852" t="s">
        <v>602</v>
      </c>
      <c r="E1025" s="836" t="s">
        <v>2295</v>
      </c>
      <c r="F1025" s="852" t="s">
        <v>2296</v>
      </c>
      <c r="G1025" s="836" t="s">
        <v>3614</v>
      </c>
      <c r="H1025" s="836" t="s">
        <v>3615</v>
      </c>
      <c r="I1025" s="853">
        <v>220.22000122070313</v>
      </c>
      <c r="J1025" s="853">
        <v>2</v>
      </c>
      <c r="K1025" s="854">
        <v>440.44000244140625</v>
      </c>
    </row>
    <row r="1026" spans="1:11" ht="14.45" customHeight="1" x14ac:dyDescent="0.2">
      <c r="A1026" s="832" t="s">
        <v>573</v>
      </c>
      <c r="B1026" s="833" t="s">
        <v>574</v>
      </c>
      <c r="C1026" s="836" t="s">
        <v>601</v>
      </c>
      <c r="D1026" s="852" t="s">
        <v>602</v>
      </c>
      <c r="E1026" s="836" t="s">
        <v>2295</v>
      </c>
      <c r="F1026" s="852" t="s">
        <v>2296</v>
      </c>
      <c r="G1026" s="836" t="s">
        <v>3616</v>
      </c>
      <c r="H1026" s="836" t="s">
        <v>3617</v>
      </c>
      <c r="I1026" s="853">
        <v>248.05000305175781</v>
      </c>
      <c r="J1026" s="853">
        <v>4</v>
      </c>
      <c r="K1026" s="854">
        <v>992.20001220703125</v>
      </c>
    </row>
    <row r="1027" spans="1:11" ht="14.45" customHeight="1" x14ac:dyDescent="0.2">
      <c r="A1027" s="832" t="s">
        <v>573</v>
      </c>
      <c r="B1027" s="833" t="s">
        <v>574</v>
      </c>
      <c r="C1027" s="836" t="s">
        <v>601</v>
      </c>
      <c r="D1027" s="852" t="s">
        <v>602</v>
      </c>
      <c r="E1027" s="836" t="s">
        <v>2295</v>
      </c>
      <c r="F1027" s="852" t="s">
        <v>2296</v>
      </c>
      <c r="G1027" s="836" t="s">
        <v>3618</v>
      </c>
      <c r="H1027" s="836" t="s">
        <v>3619</v>
      </c>
      <c r="I1027" s="853">
        <v>1148.8499755859375</v>
      </c>
      <c r="J1027" s="853">
        <v>12</v>
      </c>
      <c r="K1027" s="854">
        <v>13786.2001953125</v>
      </c>
    </row>
    <row r="1028" spans="1:11" ht="14.45" customHeight="1" x14ac:dyDescent="0.2">
      <c r="A1028" s="832" t="s">
        <v>573</v>
      </c>
      <c r="B1028" s="833" t="s">
        <v>574</v>
      </c>
      <c r="C1028" s="836" t="s">
        <v>601</v>
      </c>
      <c r="D1028" s="852" t="s">
        <v>602</v>
      </c>
      <c r="E1028" s="836" t="s">
        <v>2295</v>
      </c>
      <c r="F1028" s="852" t="s">
        <v>2296</v>
      </c>
      <c r="G1028" s="836" t="s">
        <v>3620</v>
      </c>
      <c r="H1028" s="836" t="s">
        <v>3621</v>
      </c>
      <c r="I1028" s="853">
        <v>2758.85009765625</v>
      </c>
      <c r="J1028" s="853">
        <v>4</v>
      </c>
      <c r="K1028" s="854">
        <v>11035.400390625</v>
      </c>
    </row>
    <row r="1029" spans="1:11" ht="14.45" customHeight="1" x14ac:dyDescent="0.2">
      <c r="A1029" s="832" t="s">
        <v>573</v>
      </c>
      <c r="B1029" s="833" t="s">
        <v>574</v>
      </c>
      <c r="C1029" s="836" t="s">
        <v>601</v>
      </c>
      <c r="D1029" s="852" t="s">
        <v>602</v>
      </c>
      <c r="E1029" s="836" t="s">
        <v>2295</v>
      </c>
      <c r="F1029" s="852" t="s">
        <v>2296</v>
      </c>
      <c r="G1029" s="836" t="s">
        <v>3622</v>
      </c>
      <c r="H1029" s="836" t="s">
        <v>3623</v>
      </c>
      <c r="I1029" s="853">
        <v>7062.77001953125</v>
      </c>
      <c r="J1029" s="853">
        <v>1</v>
      </c>
      <c r="K1029" s="854">
        <v>7062.77001953125</v>
      </c>
    </row>
    <row r="1030" spans="1:11" ht="14.45" customHeight="1" x14ac:dyDescent="0.2">
      <c r="A1030" s="832" t="s">
        <v>573</v>
      </c>
      <c r="B1030" s="833" t="s">
        <v>574</v>
      </c>
      <c r="C1030" s="836" t="s">
        <v>601</v>
      </c>
      <c r="D1030" s="852" t="s">
        <v>602</v>
      </c>
      <c r="E1030" s="836" t="s">
        <v>2295</v>
      </c>
      <c r="F1030" s="852" t="s">
        <v>2296</v>
      </c>
      <c r="G1030" s="836" t="s">
        <v>3624</v>
      </c>
      <c r="H1030" s="836" t="s">
        <v>3625</v>
      </c>
      <c r="I1030" s="853">
        <v>7440.2900390625</v>
      </c>
      <c r="J1030" s="853">
        <v>2</v>
      </c>
      <c r="K1030" s="854">
        <v>14880.580078125</v>
      </c>
    </row>
    <row r="1031" spans="1:11" ht="14.45" customHeight="1" x14ac:dyDescent="0.2">
      <c r="A1031" s="832" t="s">
        <v>573</v>
      </c>
      <c r="B1031" s="833" t="s">
        <v>574</v>
      </c>
      <c r="C1031" s="836" t="s">
        <v>601</v>
      </c>
      <c r="D1031" s="852" t="s">
        <v>602</v>
      </c>
      <c r="E1031" s="836" t="s">
        <v>2295</v>
      </c>
      <c r="F1031" s="852" t="s">
        <v>2296</v>
      </c>
      <c r="G1031" s="836" t="s">
        <v>3626</v>
      </c>
      <c r="H1031" s="836" t="s">
        <v>3627</v>
      </c>
      <c r="I1031" s="853">
        <v>8278.8203125</v>
      </c>
      <c r="J1031" s="853">
        <v>1</v>
      </c>
      <c r="K1031" s="854">
        <v>8278.8203125</v>
      </c>
    </row>
    <row r="1032" spans="1:11" ht="14.45" customHeight="1" x14ac:dyDescent="0.2">
      <c r="A1032" s="832" t="s">
        <v>573</v>
      </c>
      <c r="B1032" s="833" t="s">
        <v>574</v>
      </c>
      <c r="C1032" s="836" t="s">
        <v>601</v>
      </c>
      <c r="D1032" s="852" t="s">
        <v>602</v>
      </c>
      <c r="E1032" s="836" t="s">
        <v>2295</v>
      </c>
      <c r="F1032" s="852" t="s">
        <v>2296</v>
      </c>
      <c r="G1032" s="836" t="s">
        <v>3628</v>
      </c>
      <c r="H1032" s="836" t="s">
        <v>3629</v>
      </c>
      <c r="I1032" s="853">
        <v>9221.41015625</v>
      </c>
      <c r="J1032" s="853">
        <v>2</v>
      </c>
      <c r="K1032" s="854">
        <v>18442.8203125</v>
      </c>
    </row>
    <row r="1033" spans="1:11" ht="14.45" customHeight="1" x14ac:dyDescent="0.2">
      <c r="A1033" s="832" t="s">
        <v>573</v>
      </c>
      <c r="B1033" s="833" t="s">
        <v>574</v>
      </c>
      <c r="C1033" s="836" t="s">
        <v>601</v>
      </c>
      <c r="D1033" s="852" t="s">
        <v>602</v>
      </c>
      <c r="E1033" s="836" t="s">
        <v>2295</v>
      </c>
      <c r="F1033" s="852" t="s">
        <v>2296</v>
      </c>
      <c r="G1033" s="836" t="s">
        <v>3630</v>
      </c>
      <c r="H1033" s="836" t="s">
        <v>3631</v>
      </c>
      <c r="I1033" s="853">
        <v>1393.9200439453125</v>
      </c>
      <c r="J1033" s="853">
        <v>2</v>
      </c>
      <c r="K1033" s="854">
        <v>2787.840087890625</v>
      </c>
    </row>
    <row r="1034" spans="1:11" ht="14.45" customHeight="1" x14ac:dyDescent="0.2">
      <c r="A1034" s="832" t="s">
        <v>573</v>
      </c>
      <c r="B1034" s="833" t="s">
        <v>574</v>
      </c>
      <c r="C1034" s="836" t="s">
        <v>601</v>
      </c>
      <c r="D1034" s="852" t="s">
        <v>602</v>
      </c>
      <c r="E1034" s="836" t="s">
        <v>2295</v>
      </c>
      <c r="F1034" s="852" t="s">
        <v>2296</v>
      </c>
      <c r="G1034" s="836" t="s">
        <v>3632</v>
      </c>
      <c r="H1034" s="836" t="s">
        <v>3633</v>
      </c>
      <c r="I1034" s="853">
        <v>33332.75</v>
      </c>
      <c r="J1034" s="853">
        <v>1</v>
      </c>
      <c r="K1034" s="854">
        <v>33332.75</v>
      </c>
    </row>
    <row r="1035" spans="1:11" ht="14.45" customHeight="1" x14ac:dyDescent="0.2">
      <c r="A1035" s="832" t="s">
        <v>573</v>
      </c>
      <c r="B1035" s="833" t="s">
        <v>574</v>
      </c>
      <c r="C1035" s="836" t="s">
        <v>601</v>
      </c>
      <c r="D1035" s="852" t="s">
        <v>602</v>
      </c>
      <c r="E1035" s="836" t="s">
        <v>2295</v>
      </c>
      <c r="F1035" s="852" t="s">
        <v>2296</v>
      </c>
      <c r="G1035" s="836" t="s">
        <v>3634</v>
      </c>
      <c r="H1035" s="836" t="s">
        <v>3635</v>
      </c>
      <c r="I1035" s="853">
        <v>4900.740234375</v>
      </c>
      <c r="J1035" s="853">
        <v>1</v>
      </c>
      <c r="K1035" s="854">
        <v>4900.740234375</v>
      </c>
    </row>
    <row r="1036" spans="1:11" ht="14.45" customHeight="1" x14ac:dyDescent="0.2">
      <c r="A1036" s="832" t="s">
        <v>573</v>
      </c>
      <c r="B1036" s="833" t="s">
        <v>574</v>
      </c>
      <c r="C1036" s="836" t="s">
        <v>601</v>
      </c>
      <c r="D1036" s="852" t="s">
        <v>602</v>
      </c>
      <c r="E1036" s="836" t="s">
        <v>2295</v>
      </c>
      <c r="F1036" s="852" t="s">
        <v>2296</v>
      </c>
      <c r="G1036" s="836" t="s">
        <v>3636</v>
      </c>
      <c r="H1036" s="836" t="s">
        <v>3637</v>
      </c>
      <c r="I1036" s="853">
        <v>5402.64990234375</v>
      </c>
      <c r="J1036" s="853">
        <v>4</v>
      </c>
      <c r="K1036" s="854">
        <v>21610.599609375</v>
      </c>
    </row>
    <row r="1037" spans="1:11" ht="14.45" customHeight="1" x14ac:dyDescent="0.2">
      <c r="A1037" s="832" t="s">
        <v>573</v>
      </c>
      <c r="B1037" s="833" t="s">
        <v>574</v>
      </c>
      <c r="C1037" s="836" t="s">
        <v>601</v>
      </c>
      <c r="D1037" s="852" t="s">
        <v>602</v>
      </c>
      <c r="E1037" s="836" t="s">
        <v>2295</v>
      </c>
      <c r="F1037" s="852" t="s">
        <v>2296</v>
      </c>
      <c r="G1037" s="836" t="s">
        <v>3638</v>
      </c>
      <c r="H1037" s="836" t="s">
        <v>3639</v>
      </c>
      <c r="I1037" s="853">
        <v>2982.679931640625</v>
      </c>
      <c r="J1037" s="853">
        <v>6</v>
      </c>
      <c r="K1037" s="854">
        <v>17896.05078125</v>
      </c>
    </row>
    <row r="1038" spans="1:11" ht="14.45" customHeight="1" x14ac:dyDescent="0.2">
      <c r="A1038" s="832" t="s">
        <v>573</v>
      </c>
      <c r="B1038" s="833" t="s">
        <v>574</v>
      </c>
      <c r="C1038" s="836" t="s">
        <v>601</v>
      </c>
      <c r="D1038" s="852" t="s">
        <v>602</v>
      </c>
      <c r="E1038" s="836" t="s">
        <v>2295</v>
      </c>
      <c r="F1038" s="852" t="s">
        <v>2296</v>
      </c>
      <c r="G1038" s="836" t="s">
        <v>3640</v>
      </c>
      <c r="H1038" s="836" t="s">
        <v>3641</v>
      </c>
      <c r="I1038" s="853">
        <v>1546.3800048828125</v>
      </c>
      <c r="J1038" s="853">
        <v>1</v>
      </c>
      <c r="K1038" s="854">
        <v>1546.3800048828125</v>
      </c>
    </row>
    <row r="1039" spans="1:11" ht="14.45" customHeight="1" x14ac:dyDescent="0.2">
      <c r="A1039" s="832" t="s">
        <v>573</v>
      </c>
      <c r="B1039" s="833" t="s">
        <v>574</v>
      </c>
      <c r="C1039" s="836" t="s">
        <v>601</v>
      </c>
      <c r="D1039" s="852" t="s">
        <v>602</v>
      </c>
      <c r="E1039" s="836" t="s">
        <v>2295</v>
      </c>
      <c r="F1039" s="852" t="s">
        <v>2296</v>
      </c>
      <c r="G1039" s="836" t="s">
        <v>3642</v>
      </c>
      <c r="H1039" s="836" t="s">
        <v>3643</v>
      </c>
      <c r="I1039" s="853">
        <v>3579.1201171875</v>
      </c>
      <c r="J1039" s="853">
        <v>1</v>
      </c>
      <c r="K1039" s="854">
        <v>3579.1201171875</v>
      </c>
    </row>
    <row r="1040" spans="1:11" ht="14.45" customHeight="1" x14ac:dyDescent="0.2">
      <c r="A1040" s="832" t="s">
        <v>573</v>
      </c>
      <c r="B1040" s="833" t="s">
        <v>574</v>
      </c>
      <c r="C1040" s="836" t="s">
        <v>601</v>
      </c>
      <c r="D1040" s="852" t="s">
        <v>602</v>
      </c>
      <c r="E1040" s="836" t="s">
        <v>2295</v>
      </c>
      <c r="F1040" s="852" t="s">
        <v>2296</v>
      </c>
      <c r="G1040" s="836" t="s">
        <v>3644</v>
      </c>
      <c r="H1040" s="836" t="s">
        <v>3645</v>
      </c>
      <c r="I1040" s="853">
        <v>3579.1201171875</v>
      </c>
      <c r="J1040" s="853">
        <v>1</v>
      </c>
      <c r="K1040" s="854">
        <v>3579.1201171875</v>
      </c>
    </row>
    <row r="1041" spans="1:11" ht="14.45" customHeight="1" x14ac:dyDescent="0.2">
      <c r="A1041" s="832" t="s">
        <v>573</v>
      </c>
      <c r="B1041" s="833" t="s">
        <v>574</v>
      </c>
      <c r="C1041" s="836" t="s">
        <v>601</v>
      </c>
      <c r="D1041" s="852" t="s">
        <v>602</v>
      </c>
      <c r="E1041" s="836" t="s">
        <v>2295</v>
      </c>
      <c r="F1041" s="852" t="s">
        <v>2296</v>
      </c>
      <c r="G1041" s="836" t="s">
        <v>3646</v>
      </c>
      <c r="H1041" s="836" t="s">
        <v>3647</v>
      </c>
      <c r="I1041" s="853">
        <v>9.8400001525878906</v>
      </c>
      <c r="J1041" s="853">
        <v>50</v>
      </c>
      <c r="K1041" s="854">
        <v>492.04000854492188</v>
      </c>
    </row>
    <row r="1042" spans="1:11" ht="14.45" customHeight="1" x14ac:dyDescent="0.2">
      <c r="A1042" s="832" t="s">
        <v>573</v>
      </c>
      <c r="B1042" s="833" t="s">
        <v>574</v>
      </c>
      <c r="C1042" s="836" t="s">
        <v>601</v>
      </c>
      <c r="D1042" s="852" t="s">
        <v>602</v>
      </c>
      <c r="E1042" s="836" t="s">
        <v>2295</v>
      </c>
      <c r="F1042" s="852" t="s">
        <v>2296</v>
      </c>
      <c r="G1042" s="836" t="s">
        <v>3648</v>
      </c>
      <c r="H1042" s="836" t="s">
        <v>3649</v>
      </c>
      <c r="I1042" s="853">
        <v>11.369999885559082</v>
      </c>
      <c r="J1042" s="853">
        <v>50</v>
      </c>
      <c r="K1042" s="854">
        <v>568.5</v>
      </c>
    </row>
    <row r="1043" spans="1:11" ht="14.45" customHeight="1" x14ac:dyDescent="0.2">
      <c r="A1043" s="832" t="s">
        <v>573</v>
      </c>
      <c r="B1043" s="833" t="s">
        <v>574</v>
      </c>
      <c r="C1043" s="836" t="s">
        <v>601</v>
      </c>
      <c r="D1043" s="852" t="s">
        <v>602</v>
      </c>
      <c r="E1043" s="836" t="s">
        <v>2295</v>
      </c>
      <c r="F1043" s="852" t="s">
        <v>2296</v>
      </c>
      <c r="G1043" s="836" t="s">
        <v>3650</v>
      </c>
      <c r="H1043" s="836" t="s">
        <v>3651</v>
      </c>
      <c r="I1043" s="853">
        <v>111.56999969482422</v>
      </c>
      <c r="J1043" s="853">
        <v>42</v>
      </c>
      <c r="K1043" s="854">
        <v>4686.1100463867188</v>
      </c>
    </row>
    <row r="1044" spans="1:11" ht="14.45" customHeight="1" x14ac:dyDescent="0.2">
      <c r="A1044" s="832" t="s">
        <v>573</v>
      </c>
      <c r="B1044" s="833" t="s">
        <v>574</v>
      </c>
      <c r="C1044" s="836" t="s">
        <v>601</v>
      </c>
      <c r="D1044" s="852" t="s">
        <v>602</v>
      </c>
      <c r="E1044" s="836" t="s">
        <v>2295</v>
      </c>
      <c r="F1044" s="852" t="s">
        <v>2296</v>
      </c>
      <c r="G1044" s="836" t="s">
        <v>2366</v>
      </c>
      <c r="H1044" s="836" t="s">
        <v>2367</v>
      </c>
      <c r="I1044" s="853">
        <v>1.1200000047683716</v>
      </c>
      <c r="J1044" s="853">
        <v>320</v>
      </c>
      <c r="K1044" s="854">
        <v>358.39999961853027</v>
      </c>
    </row>
    <row r="1045" spans="1:11" ht="14.45" customHeight="1" x14ac:dyDescent="0.2">
      <c r="A1045" s="832" t="s">
        <v>573</v>
      </c>
      <c r="B1045" s="833" t="s">
        <v>574</v>
      </c>
      <c r="C1045" s="836" t="s">
        <v>601</v>
      </c>
      <c r="D1045" s="852" t="s">
        <v>602</v>
      </c>
      <c r="E1045" s="836" t="s">
        <v>2295</v>
      </c>
      <c r="F1045" s="852" t="s">
        <v>2296</v>
      </c>
      <c r="G1045" s="836" t="s">
        <v>2368</v>
      </c>
      <c r="H1045" s="836" t="s">
        <v>2369</v>
      </c>
      <c r="I1045" s="853">
        <v>1.6799999475479126</v>
      </c>
      <c r="J1045" s="853">
        <v>300</v>
      </c>
      <c r="K1045" s="854">
        <v>504</v>
      </c>
    </row>
    <row r="1046" spans="1:11" ht="14.45" customHeight="1" x14ac:dyDescent="0.2">
      <c r="A1046" s="832" t="s">
        <v>573</v>
      </c>
      <c r="B1046" s="833" t="s">
        <v>574</v>
      </c>
      <c r="C1046" s="836" t="s">
        <v>601</v>
      </c>
      <c r="D1046" s="852" t="s">
        <v>602</v>
      </c>
      <c r="E1046" s="836" t="s">
        <v>2295</v>
      </c>
      <c r="F1046" s="852" t="s">
        <v>2296</v>
      </c>
      <c r="G1046" s="836" t="s">
        <v>2368</v>
      </c>
      <c r="H1046" s="836" t="s">
        <v>2374</v>
      </c>
      <c r="I1046" s="853">
        <v>1.6771428074155534</v>
      </c>
      <c r="J1046" s="853">
        <v>1200</v>
      </c>
      <c r="K1046" s="854">
        <v>2013</v>
      </c>
    </row>
    <row r="1047" spans="1:11" ht="14.45" customHeight="1" x14ac:dyDescent="0.2">
      <c r="A1047" s="832" t="s">
        <v>573</v>
      </c>
      <c r="B1047" s="833" t="s">
        <v>574</v>
      </c>
      <c r="C1047" s="836" t="s">
        <v>601</v>
      </c>
      <c r="D1047" s="852" t="s">
        <v>602</v>
      </c>
      <c r="E1047" s="836" t="s">
        <v>2295</v>
      </c>
      <c r="F1047" s="852" t="s">
        <v>2296</v>
      </c>
      <c r="G1047" s="836" t="s">
        <v>3652</v>
      </c>
      <c r="H1047" s="836" t="s">
        <v>3653</v>
      </c>
      <c r="I1047" s="853">
        <v>1694</v>
      </c>
      <c r="J1047" s="853">
        <v>4</v>
      </c>
      <c r="K1047" s="854">
        <v>6776</v>
      </c>
    </row>
    <row r="1048" spans="1:11" ht="14.45" customHeight="1" x14ac:dyDescent="0.2">
      <c r="A1048" s="832" t="s">
        <v>573</v>
      </c>
      <c r="B1048" s="833" t="s">
        <v>574</v>
      </c>
      <c r="C1048" s="836" t="s">
        <v>601</v>
      </c>
      <c r="D1048" s="852" t="s">
        <v>602</v>
      </c>
      <c r="E1048" s="836" t="s">
        <v>2295</v>
      </c>
      <c r="F1048" s="852" t="s">
        <v>2296</v>
      </c>
      <c r="G1048" s="836" t="s">
        <v>3654</v>
      </c>
      <c r="H1048" s="836" t="s">
        <v>3655</v>
      </c>
      <c r="I1048" s="853">
        <v>1.6950000524520874</v>
      </c>
      <c r="J1048" s="853">
        <v>400</v>
      </c>
      <c r="K1048" s="854">
        <v>678</v>
      </c>
    </row>
    <row r="1049" spans="1:11" ht="14.45" customHeight="1" x14ac:dyDescent="0.2">
      <c r="A1049" s="832" t="s">
        <v>573</v>
      </c>
      <c r="B1049" s="833" t="s">
        <v>574</v>
      </c>
      <c r="C1049" s="836" t="s">
        <v>601</v>
      </c>
      <c r="D1049" s="852" t="s">
        <v>602</v>
      </c>
      <c r="E1049" s="836" t="s">
        <v>2295</v>
      </c>
      <c r="F1049" s="852" t="s">
        <v>2296</v>
      </c>
      <c r="G1049" s="836" t="s">
        <v>3656</v>
      </c>
      <c r="H1049" s="836" t="s">
        <v>3657</v>
      </c>
      <c r="I1049" s="853">
        <v>910.52499389648438</v>
      </c>
      <c r="J1049" s="853">
        <v>20</v>
      </c>
      <c r="K1049" s="854">
        <v>18210.5</v>
      </c>
    </row>
    <row r="1050" spans="1:11" ht="14.45" customHeight="1" x14ac:dyDescent="0.2">
      <c r="A1050" s="832" t="s">
        <v>573</v>
      </c>
      <c r="B1050" s="833" t="s">
        <v>574</v>
      </c>
      <c r="C1050" s="836" t="s">
        <v>601</v>
      </c>
      <c r="D1050" s="852" t="s">
        <v>602</v>
      </c>
      <c r="E1050" s="836" t="s">
        <v>2295</v>
      </c>
      <c r="F1050" s="852" t="s">
        <v>2296</v>
      </c>
      <c r="G1050" s="836" t="s">
        <v>3654</v>
      </c>
      <c r="H1050" s="836" t="s">
        <v>3658</v>
      </c>
      <c r="I1050" s="853">
        <v>1.6850000222524006</v>
      </c>
      <c r="J1050" s="853">
        <v>1200</v>
      </c>
      <c r="K1050" s="854">
        <v>2021.6000061035156</v>
      </c>
    </row>
    <row r="1051" spans="1:11" ht="14.45" customHeight="1" x14ac:dyDescent="0.2">
      <c r="A1051" s="832" t="s">
        <v>573</v>
      </c>
      <c r="B1051" s="833" t="s">
        <v>574</v>
      </c>
      <c r="C1051" s="836" t="s">
        <v>601</v>
      </c>
      <c r="D1051" s="852" t="s">
        <v>602</v>
      </c>
      <c r="E1051" s="836" t="s">
        <v>2295</v>
      </c>
      <c r="F1051" s="852" t="s">
        <v>2296</v>
      </c>
      <c r="G1051" s="836" t="s">
        <v>3659</v>
      </c>
      <c r="H1051" s="836" t="s">
        <v>3660</v>
      </c>
      <c r="I1051" s="853">
        <v>197.77999877929688</v>
      </c>
      <c r="J1051" s="853">
        <v>10</v>
      </c>
      <c r="K1051" s="854">
        <v>1977.7900390625</v>
      </c>
    </row>
    <row r="1052" spans="1:11" ht="14.45" customHeight="1" x14ac:dyDescent="0.2">
      <c r="A1052" s="832" t="s">
        <v>573</v>
      </c>
      <c r="B1052" s="833" t="s">
        <v>574</v>
      </c>
      <c r="C1052" s="836" t="s">
        <v>601</v>
      </c>
      <c r="D1052" s="852" t="s">
        <v>602</v>
      </c>
      <c r="E1052" s="836" t="s">
        <v>2295</v>
      </c>
      <c r="F1052" s="852" t="s">
        <v>2296</v>
      </c>
      <c r="G1052" s="836" t="s">
        <v>3661</v>
      </c>
      <c r="H1052" s="836" t="s">
        <v>3662</v>
      </c>
      <c r="I1052" s="853">
        <v>2156.669921875</v>
      </c>
      <c r="J1052" s="853">
        <v>7</v>
      </c>
      <c r="K1052" s="854">
        <v>15096.669921875</v>
      </c>
    </row>
    <row r="1053" spans="1:11" ht="14.45" customHeight="1" x14ac:dyDescent="0.2">
      <c r="A1053" s="832" t="s">
        <v>573</v>
      </c>
      <c r="B1053" s="833" t="s">
        <v>574</v>
      </c>
      <c r="C1053" s="836" t="s">
        <v>601</v>
      </c>
      <c r="D1053" s="852" t="s">
        <v>602</v>
      </c>
      <c r="E1053" s="836" t="s">
        <v>2295</v>
      </c>
      <c r="F1053" s="852" t="s">
        <v>2296</v>
      </c>
      <c r="G1053" s="836" t="s">
        <v>3661</v>
      </c>
      <c r="H1053" s="836" t="s">
        <v>3663</v>
      </c>
      <c r="I1053" s="853">
        <v>2156.669921875</v>
      </c>
      <c r="J1053" s="853">
        <v>27</v>
      </c>
      <c r="K1053" s="854">
        <v>58230.0390625</v>
      </c>
    </row>
    <row r="1054" spans="1:11" ht="14.45" customHeight="1" x14ac:dyDescent="0.2">
      <c r="A1054" s="832" t="s">
        <v>573</v>
      </c>
      <c r="B1054" s="833" t="s">
        <v>574</v>
      </c>
      <c r="C1054" s="836" t="s">
        <v>601</v>
      </c>
      <c r="D1054" s="852" t="s">
        <v>602</v>
      </c>
      <c r="E1054" s="836" t="s">
        <v>2295</v>
      </c>
      <c r="F1054" s="852" t="s">
        <v>2296</v>
      </c>
      <c r="G1054" s="836" t="s">
        <v>3664</v>
      </c>
      <c r="H1054" s="836" t="s">
        <v>3665</v>
      </c>
      <c r="I1054" s="853">
        <v>459.79998779296875</v>
      </c>
      <c r="J1054" s="853">
        <v>6</v>
      </c>
      <c r="K1054" s="854">
        <v>2758.800048828125</v>
      </c>
    </row>
    <row r="1055" spans="1:11" ht="14.45" customHeight="1" x14ac:dyDescent="0.2">
      <c r="A1055" s="832" t="s">
        <v>573</v>
      </c>
      <c r="B1055" s="833" t="s">
        <v>574</v>
      </c>
      <c r="C1055" s="836" t="s">
        <v>601</v>
      </c>
      <c r="D1055" s="852" t="s">
        <v>602</v>
      </c>
      <c r="E1055" s="836" t="s">
        <v>2295</v>
      </c>
      <c r="F1055" s="852" t="s">
        <v>2296</v>
      </c>
      <c r="G1055" s="836" t="s">
        <v>3666</v>
      </c>
      <c r="H1055" s="836" t="s">
        <v>3667</v>
      </c>
      <c r="I1055" s="853">
        <v>2308.550048828125</v>
      </c>
      <c r="J1055" s="853">
        <v>1</v>
      </c>
      <c r="K1055" s="854">
        <v>2308.550048828125</v>
      </c>
    </row>
    <row r="1056" spans="1:11" ht="14.45" customHeight="1" x14ac:dyDescent="0.2">
      <c r="A1056" s="832" t="s">
        <v>573</v>
      </c>
      <c r="B1056" s="833" t="s">
        <v>574</v>
      </c>
      <c r="C1056" s="836" t="s">
        <v>601</v>
      </c>
      <c r="D1056" s="852" t="s">
        <v>602</v>
      </c>
      <c r="E1056" s="836" t="s">
        <v>2295</v>
      </c>
      <c r="F1056" s="852" t="s">
        <v>2296</v>
      </c>
      <c r="G1056" s="836" t="s">
        <v>3668</v>
      </c>
      <c r="H1056" s="836" t="s">
        <v>3669</v>
      </c>
      <c r="I1056" s="853">
        <v>2057</v>
      </c>
      <c r="J1056" s="853">
        <v>2</v>
      </c>
      <c r="K1056" s="854">
        <v>4114</v>
      </c>
    </row>
    <row r="1057" spans="1:11" ht="14.45" customHeight="1" x14ac:dyDescent="0.2">
      <c r="A1057" s="832" t="s">
        <v>573</v>
      </c>
      <c r="B1057" s="833" t="s">
        <v>574</v>
      </c>
      <c r="C1057" s="836" t="s">
        <v>601</v>
      </c>
      <c r="D1057" s="852" t="s">
        <v>602</v>
      </c>
      <c r="E1057" s="836" t="s">
        <v>2295</v>
      </c>
      <c r="F1057" s="852" t="s">
        <v>2296</v>
      </c>
      <c r="G1057" s="836" t="s">
        <v>3670</v>
      </c>
      <c r="H1057" s="836" t="s">
        <v>3671</v>
      </c>
      <c r="I1057" s="853">
        <v>2510.219970703125</v>
      </c>
      <c r="J1057" s="853">
        <v>2</v>
      </c>
      <c r="K1057" s="854">
        <v>5020.43994140625</v>
      </c>
    </row>
    <row r="1058" spans="1:11" ht="14.45" customHeight="1" x14ac:dyDescent="0.2">
      <c r="A1058" s="832" t="s">
        <v>573</v>
      </c>
      <c r="B1058" s="833" t="s">
        <v>574</v>
      </c>
      <c r="C1058" s="836" t="s">
        <v>601</v>
      </c>
      <c r="D1058" s="852" t="s">
        <v>602</v>
      </c>
      <c r="E1058" s="836" t="s">
        <v>2295</v>
      </c>
      <c r="F1058" s="852" t="s">
        <v>2296</v>
      </c>
      <c r="G1058" s="836" t="s">
        <v>3672</v>
      </c>
      <c r="H1058" s="836" t="s">
        <v>3673</v>
      </c>
      <c r="I1058" s="853">
        <v>2645.010009765625</v>
      </c>
      <c r="J1058" s="853">
        <v>2</v>
      </c>
      <c r="K1058" s="854">
        <v>5290.02001953125</v>
      </c>
    </row>
    <row r="1059" spans="1:11" ht="14.45" customHeight="1" x14ac:dyDescent="0.2">
      <c r="A1059" s="832" t="s">
        <v>573</v>
      </c>
      <c r="B1059" s="833" t="s">
        <v>574</v>
      </c>
      <c r="C1059" s="836" t="s">
        <v>601</v>
      </c>
      <c r="D1059" s="852" t="s">
        <v>602</v>
      </c>
      <c r="E1059" s="836" t="s">
        <v>2295</v>
      </c>
      <c r="F1059" s="852" t="s">
        <v>2296</v>
      </c>
      <c r="G1059" s="836" t="s">
        <v>3674</v>
      </c>
      <c r="H1059" s="836" t="s">
        <v>3675</v>
      </c>
      <c r="I1059" s="853">
        <v>2510.219970703125</v>
      </c>
      <c r="J1059" s="853">
        <v>2</v>
      </c>
      <c r="K1059" s="854">
        <v>5020.43994140625</v>
      </c>
    </row>
    <row r="1060" spans="1:11" ht="14.45" customHeight="1" x14ac:dyDescent="0.2">
      <c r="A1060" s="832" t="s">
        <v>573</v>
      </c>
      <c r="B1060" s="833" t="s">
        <v>574</v>
      </c>
      <c r="C1060" s="836" t="s">
        <v>601</v>
      </c>
      <c r="D1060" s="852" t="s">
        <v>602</v>
      </c>
      <c r="E1060" s="836" t="s">
        <v>2295</v>
      </c>
      <c r="F1060" s="852" t="s">
        <v>2296</v>
      </c>
      <c r="G1060" s="836" t="s">
        <v>3676</v>
      </c>
      <c r="H1060" s="836" t="s">
        <v>3677</v>
      </c>
      <c r="I1060" s="853">
        <v>2510.219970703125</v>
      </c>
      <c r="J1060" s="853">
        <v>11</v>
      </c>
      <c r="K1060" s="854">
        <v>27612.399658203125</v>
      </c>
    </row>
    <row r="1061" spans="1:11" ht="14.45" customHeight="1" x14ac:dyDescent="0.2">
      <c r="A1061" s="832" t="s">
        <v>573</v>
      </c>
      <c r="B1061" s="833" t="s">
        <v>574</v>
      </c>
      <c r="C1061" s="836" t="s">
        <v>601</v>
      </c>
      <c r="D1061" s="852" t="s">
        <v>602</v>
      </c>
      <c r="E1061" s="836" t="s">
        <v>2295</v>
      </c>
      <c r="F1061" s="852" t="s">
        <v>2296</v>
      </c>
      <c r="G1061" s="836" t="s">
        <v>3678</v>
      </c>
      <c r="H1061" s="836" t="s">
        <v>3679</v>
      </c>
      <c r="I1061" s="853">
        <v>1860.6400146484375</v>
      </c>
      <c r="J1061" s="853">
        <v>6</v>
      </c>
      <c r="K1061" s="854">
        <v>11163.849609375</v>
      </c>
    </row>
    <row r="1062" spans="1:11" ht="14.45" customHeight="1" x14ac:dyDescent="0.2">
      <c r="A1062" s="832" t="s">
        <v>573</v>
      </c>
      <c r="B1062" s="833" t="s">
        <v>574</v>
      </c>
      <c r="C1062" s="836" t="s">
        <v>601</v>
      </c>
      <c r="D1062" s="852" t="s">
        <v>602</v>
      </c>
      <c r="E1062" s="836" t="s">
        <v>2295</v>
      </c>
      <c r="F1062" s="852" t="s">
        <v>2296</v>
      </c>
      <c r="G1062" s="836" t="s">
        <v>3680</v>
      </c>
      <c r="H1062" s="836" t="s">
        <v>3681</v>
      </c>
      <c r="I1062" s="853">
        <v>2510.219970703125</v>
      </c>
      <c r="J1062" s="853">
        <v>4</v>
      </c>
      <c r="K1062" s="854">
        <v>10040.8798828125</v>
      </c>
    </row>
    <row r="1063" spans="1:11" ht="14.45" customHeight="1" x14ac:dyDescent="0.2">
      <c r="A1063" s="832" t="s">
        <v>573</v>
      </c>
      <c r="B1063" s="833" t="s">
        <v>574</v>
      </c>
      <c r="C1063" s="836" t="s">
        <v>601</v>
      </c>
      <c r="D1063" s="852" t="s">
        <v>602</v>
      </c>
      <c r="E1063" s="836" t="s">
        <v>2295</v>
      </c>
      <c r="F1063" s="852" t="s">
        <v>2296</v>
      </c>
      <c r="G1063" s="836" t="s">
        <v>3682</v>
      </c>
      <c r="H1063" s="836" t="s">
        <v>3683</v>
      </c>
      <c r="I1063" s="853">
        <v>2392.169921875</v>
      </c>
      <c r="J1063" s="853">
        <v>4</v>
      </c>
      <c r="K1063" s="854">
        <v>9568.6796875</v>
      </c>
    </row>
    <row r="1064" spans="1:11" ht="14.45" customHeight="1" x14ac:dyDescent="0.2">
      <c r="A1064" s="832" t="s">
        <v>573</v>
      </c>
      <c r="B1064" s="833" t="s">
        <v>574</v>
      </c>
      <c r="C1064" s="836" t="s">
        <v>601</v>
      </c>
      <c r="D1064" s="852" t="s">
        <v>602</v>
      </c>
      <c r="E1064" s="836" t="s">
        <v>2295</v>
      </c>
      <c r="F1064" s="852" t="s">
        <v>2296</v>
      </c>
      <c r="G1064" s="836" t="s">
        <v>3684</v>
      </c>
      <c r="H1064" s="836" t="s">
        <v>3685</v>
      </c>
      <c r="I1064" s="853">
        <v>2510.219970703125</v>
      </c>
      <c r="J1064" s="853">
        <v>4</v>
      </c>
      <c r="K1064" s="854">
        <v>10040.8798828125</v>
      </c>
    </row>
    <row r="1065" spans="1:11" ht="14.45" customHeight="1" x14ac:dyDescent="0.2">
      <c r="A1065" s="832" t="s">
        <v>573</v>
      </c>
      <c r="B1065" s="833" t="s">
        <v>574</v>
      </c>
      <c r="C1065" s="836" t="s">
        <v>601</v>
      </c>
      <c r="D1065" s="852" t="s">
        <v>602</v>
      </c>
      <c r="E1065" s="836" t="s">
        <v>2295</v>
      </c>
      <c r="F1065" s="852" t="s">
        <v>2296</v>
      </c>
      <c r="G1065" s="836" t="s">
        <v>3686</v>
      </c>
      <c r="H1065" s="836" t="s">
        <v>3687</v>
      </c>
      <c r="I1065" s="853">
        <v>1031.155029296875</v>
      </c>
      <c r="J1065" s="853">
        <v>16</v>
      </c>
      <c r="K1065" s="854">
        <v>32996.9892578125</v>
      </c>
    </row>
    <row r="1066" spans="1:11" ht="14.45" customHeight="1" x14ac:dyDescent="0.2">
      <c r="A1066" s="832" t="s">
        <v>573</v>
      </c>
      <c r="B1066" s="833" t="s">
        <v>574</v>
      </c>
      <c r="C1066" s="836" t="s">
        <v>601</v>
      </c>
      <c r="D1066" s="852" t="s">
        <v>602</v>
      </c>
      <c r="E1066" s="836" t="s">
        <v>2295</v>
      </c>
      <c r="F1066" s="852" t="s">
        <v>2296</v>
      </c>
      <c r="G1066" s="836" t="s">
        <v>3666</v>
      </c>
      <c r="H1066" s="836" t="s">
        <v>3688</v>
      </c>
      <c r="I1066" s="853">
        <v>2308.550048828125</v>
      </c>
      <c r="J1066" s="853">
        <v>6</v>
      </c>
      <c r="K1066" s="854">
        <v>13851.30029296875</v>
      </c>
    </row>
    <row r="1067" spans="1:11" ht="14.45" customHeight="1" x14ac:dyDescent="0.2">
      <c r="A1067" s="832" t="s">
        <v>573</v>
      </c>
      <c r="B1067" s="833" t="s">
        <v>574</v>
      </c>
      <c r="C1067" s="836" t="s">
        <v>601</v>
      </c>
      <c r="D1067" s="852" t="s">
        <v>602</v>
      </c>
      <c r="E1067" s="836" t="s">
        <v>2295</v>
      </c>
      <c r="F1067" s="852" t="s">
        <v>2296</v>
      </c>
      <c r="G1067" s="836" t="s">
        <v>3668</v>
      </c>
      <c r="H1067" s="836" t="s">
        <v>3689</v>
      </c>
      <c r="I1067" s="853">
        <v>2057</v>
      </c>
      <c r="J1067" s="853">
        <v>6</v>
      </c>
      <c r="K1067" s="854">
        <v>12342</v>
      </c>
    </row>
    <row r="1068" spans="1:11" ht="14.45" customHeight="1" x14ac:dyDescent="0.2">
      <c r="A1068" s="832" t="s">
        <v>573</v>
      </c>
      <c r="B1068" s="833" t="s">
        <v>574</v>
      </c>
      <c r="C1068" s="836" t="s">
        <v>601</v>
      </c>
      <c r="D1068" s="852" t="s">
        <v>602</v>
      </c>
      <c r="E1068" s="836" t="s">
        <v>2295</v>
      </c>
      <c r="F1068" s="852" t="s">
        <v>2296</v>
      </c>
      <c r="G1068" s="836" t="s">
        <v>3670</v>
      </c>
      <c r="H1068" s="836" t="s">
        <v>3690</v>
      </c>
      <c r="I1068" s="853">
        <v>2510.219970703125</v>
      </c>
      <c r="J1068" s="853">
        <v>10</v>
      </c>
      <c r="K1068" s="854">
        <v>25102.18017578125</v>
      </c>
    </row>
    <row r="1069" spans="1:11" ht="14.45" customHeight="1" x14ac:dyDescent="0.2">
      <c r="A1069" s="832" t="s">
        <v>573</v>
      </c>
      <c r="B1069" s="833" t="s">
        <v>574</v>
      </c>
      <c r="C1069" s="836" t="s">
        <v>601</v>
      </c>
      <c r="D1069" s="852" t="s">
        <v>602</v>
      </c>
      <c r="E1069" s="836" t="s">
        <v>2295</v>
      </c>
      <c r="F1069" s="852" t="s">
        <v>2296</v>
      </c>
      <c r="G1069" s="836" t="s">
        <v>3672</v>
      </c>
      <c r="H1069" s="836" t="s">
        <v>3691</v>
      </c>
      <c r="I1069" s="853">
        <v>2645.010009765625</v>
      </c>
      <c r="J1069" s="853">
        <v>16</v>
      </c>
      <c r="K1069" s="854">
        <v>42320.1494140625</v>
      </c>
    </row>
    <row r="1070" spans="1:11" ht="14.45" customHeight="1" x14ac:dyDescent="0.2">
      <c r="A1070" s="832" t="s">
        <v>573</v>
      </c>
      <c r="B1070" s="833" t="s">
        <v>574</v>
      </c>
      <c r="C1070" s="836" t="s">
        <v>601</v>
      </c>
      <c r="D1070" s="852" t="s">
        <v>602</v>
      </c>
      <c r="E1070" s="836" t="s">
        <v>2295</v>
      </c>
      <c r="F1070" s="852" t="s">
        <v>2296</v>
      </c>
      <c r="G1070" s="836" t="s">
        <v>3674</v>
      </c>
      <c r="H1070" s="836" t="s">
        <v>3692</v>
      </c>
      <c r="I1070" s="853">
        <v>2510.219970703125</v>
      </c>
      <c r="J1070" s="853">
        <v>12</v>
      </c>
      <c r="K1070" s="854">
        <v>30122.6396484375</v>
      </c>
    </row>
    <row r="1071" spans="1:11" ht="14.45" customHeight="1" x14ac:dyDescent="0.2">
      <c r="A1071" s="832" t="s">
        <v>573</v>
      </c>
      <c r="B1071" s="833" t="s">
        <v>574</v>
      </c>
      <c r="C1071" s="836" t="s">
        <v>601</v>
      </c>
      <c r="D1071" s="852" t="s">
        <v>602</v>
      </c>
      <c r="E1071" s="836" t="s">
        <v>2295</v>
      </c>
      <c r="F1071" s="852" t="s">
        <v>2296</v>
      </c>
      <c r="G1071" s="836" t="s">
        <v>3676</v>
      </c>
      <c r="H1071" s="836" t="s">
        <v>3693</v>
      </c>
      <c r="I1071" s="853">
        <v>2510.219970703125</v>
      </c>
      <c r="J1071" s="853">
        <v>12</v>
      </c>
      <c r="K1071" s="854">
        <v>30122.6396484375</v>
      </c>
    </row>
    <row r="1072" spans="1:11" ht="14.45" customHeight="1" x14ac:dyDescent="0.2">
      <c r="A1072" s="832" t="s">
        <v>573</v>
      </c>
      <c r="B1072" s="833" t="s">
        <v>574</v>
      </c>
      <c r="C1072" s="836" t="s">
        <v>601</v>
      </c>
      <c r="D1072" s="852" t="s">
        <v>602</v>
      </c>
      <c r="E1072" s="836" t="s">
        <v>2295</v>
      </c>
      <c r="F1072" s="852" t="s">
        <v>2296</v>
      </c>
      <c r="G1072" s="836" t="s">
        <v>3680</v>
      </c>
      <c r="H1072" s="836" t="s">
        <v>3694</v>
      </c>
      <c r="I1072" s="853">
        <v>2510.219970703125</v>
      </c>
      <c r="J1072" s="853">
        <v>18</v>
      </c>
      <c r="K1072" s="854">
        <v>45183.93017578125</v>
      </c>
    </row>
    <row r="1073" spans="1:11" ht="14.45" customHeight="1" x14ac:dyDescent="0.2">
      <c r="A1073" s="832" t="s">
        <v>573</v>
      </c>
      <c r="B1073" s="833" t="s">
        <v>574</v>
      </c>
      <c r="C1073" s="836" t="s">
        <v>601</v>
      </c>
      <c r="D1073" s="852" t="s">
        <v>602</v>
      </c>
      <c r="E1073" s="836" t="s">
        <v>2295</v>
      </c>
      <c r="F1073" s="852" t="s">
        <v>2296</v>
      </c>
      <c r="G1073" s="836" t="s">
        <v>3682</v>
      </c>
      <c r="H1073" s="836" t="s">
        <v>3695</v>
      </c>
      <c r="I1073" s="853">
        <v>2378.2332763671875</v>
      </c>
      <c r="J1073" s="853">
        <v>22</v>
      </c>
      <c r="K1073" s="854">
        <v>52293.2490234375</v>
      </c>
    </row>
    <row r="1074" spans="1:11" ht="14.45" customHeight="1" x14ac:dyDescent="0.2">
      <c r="A1074" s="832" t="s">
        <v>573</v>
      </c>
      <c r="B1074" s="833" t="s">
        <v>574</v>
      </c>
      <c r="C1074" s="836" t="s">
        <v>601</v>
      </c>
      <c r="D1074" s="852" t="s">
        <v>602</v>
      </c>
      <c r="E1074" s="836" t="s">
        <v>2295</v>
      </c>
      <c r="F1074" s="852" t="s">
        <v>2296</v>
      </c>
      <c r="G1074" s="836" t="s">
        <v>3684</v>
      </c>
      <c r="H1074" s="836" t="s">
        <v>3696</v>
      </c>
      <c r="I1074" s="853">
        <v>2510.219970703125</v>
      </c>
      <c r="J1074" s="853">
        <v>28</v>
      </c>
      <c r="K1074" s="854">
        <v>70286.10986328125</v>
      </c>
    </row>
    <row r="1075" spans="1:11" ht="14.45" customHeight="1" x14ac:dyDescent="0.2">
      <c r="A1075" s="832" t="s">
        <v>573</v>
      </c>
      <c r="B1075" s="833" t="s">
        <v>574</v>
      </c>
      <c r="C1075" s="836" t="s">
        <v>601</v>
      </c>
      <c r="D1075" s="852" t="s">
        <v>602</v>
      </c>
      <c r="E1075" s="836" t="s">
        <v>2295</v>
      </c>
      <c r="F1075" s="852" t="s">
        <v>2296</v>
      </c>
      <c r="G1075" s="836" t="s">
        <v>3686</v>
      </c>
      <c r="H1075" s="836" t="s">
        <v>3697</v>
      </c>
      <c r="I1075" s="853">
        <v>2062.31005859375</v>
      </c>
      <c r="J1075" s="853">
        <v>34</v>
      </c>
      <c r="K1075" s="854">
        <v>70118.5888671875</v>
      </c>
    </row>
    <row r="1076" spans="1:11" ht="14.45" customHeight="1" x14ac:dyDescent="0.2">
      <c r="A1076" s="832" t="s">
        <v>573</v>
      </c>
      <c r="B1076" s="833" t="s">
        <v>574</v>
      </c>
      <c r="C1076" s="836" t="s">
        <v>601</v>
      </c>
      <c r="D1076" s="852" t="s">
        <v>602</v>
      </c>
      <c r="E1076" s="836" t="s">
        <v>2295</v>
      </c>
      <c r="F1076" s="852" t="s">
        <v>2296</v>
      </c>
      <c r="G1076" s="836" t="s">
        <v>2386</v>
      </c>
      <c r="H1076" s="836" t="s">
        <v>2387</v>
      </c>
      <c r="I1076" s="853">
        <v>0.4699999988079071</v>
      </c>
      <c r="J1076" s="853">
        <v>100</v>
      </c>
      <c r="K1076" s="854">
        <v>47</v>
      </c>
    </row>
    <row r="1077" spans="1:11" ht="14.45" customHeight="1" x14ac:dyDescent="0.2">
      <c r="A1077" s="832" t="s">
        <v>573</v>
      </c>
      <c r="B1077" s="833" t="s">
        <v>574</v>
      </c>
      <c r="C1077" s="836" t="s">
        <v>601</v>
      </c>
      <c r="D1077" s="852" t="s">
        <v>602</v>
      </c>
      <c r="E1077" s="836" t="s">
        <v>2295</v>
      </c>
      <c r="F1077" s="852" t="s">
        <v>2296</v>
      </c>
      <c r="G1077" s="836" t="s">
        <v>2411</v>
      </c>
      <c r="H1077" s="836" t="s">
        <v>2522</v>
      </c>
      <c r="I1077" s="853">
        <v>21.234999656677246</v>
      </c>
      <c r="J1077" s="853">
        <v>10</v>
      </c>
      <c r="K1077" s="854">
        <v>212.34999847412109</v>
      </c>
    </row>
    <row r="1078" spans="1:11" ht="14.45" customHeight="1" x14ac:dyDescent="0.2">
      <c r="A1078" s="832" t="s">
        <v>573</v>
      </c>
      <c r="B1078" s="833" t="s">
        <v>574</v>
      </c>
      <c r="C1078" s="836" t="s">
        <v>601</v>
      </c>
      <c r="D1078" s="852" t="s">
        <v>602</v>
      </c>
      <c r="E1078" s="836" t="s">
        <v>2295</v>
      </c>
      <c r="F1078" s="852" t="s">
        <v>2296</v>
      </c>
      <c r="G1078" s="836" t="s">
        <v>2411</v>
      </c>
      <c r="H1078" s="836" t="s">
        <v>2412</v>
      </c>
      <c r="I1078" s="853">
        <v>21.233332951863606</v>
      </c>
      <c r="J1078" s="853">
        <v>30</v>
      </c>
      <c r="K1078" s="854">
        <v>637</v>
      </c>
    </row>
    <row r="1079" spans="1:11" ht="14.45" customHeight="1" x14ac:dyDescent="0.2">
      <c r="A1079" s="832" t="s">
        <v>573</v>
      </c>
      <c r="B1079" s="833" t="s">
        <v>574</v>
      </c>
      <c r="C1079" s="836" t="s">
        <v>601</v>
      </c>
      <c r="D1079" s="852" t="s">
        <v>602</v>
      </c>
      <c r="E1079" s="836" t="s">
        <v>3698</v>
      </c>
      <c r="F1079" s="852" t="s">
        <v>3699</v>
      </c>
      <c r="G1079" s="836" t="s">
        <v>3700</v>
      </c>
      <c r="H1079" s="836" t="s">
        <v>3701</v>
      </c>
      <c r="I1079" s="853">
        <v>402.5</v>
      </c>
      <c r="J1079" s="853">
        <v>90</v>
      </c>
      <c r="K1079" s="854">
        <v>36225</v>
      </c>
    </row>
    <row r="1080" spans="1:11" ht="14.45" customHeight="1" x14ac:dyDescent="0.2">
      <c r="A1080" s="832" t="s">
        <v>573</v>
      </c>
      <c r="B1080" s="833" t="s">
        <v>574</v>
      </c>
      <c r="C1080" s="836" t="s">
        <v>601</v>
      </c>
      <c r="D1080" s="852" t="s">
        <v>602</v>
      </c>
      <c r="E1080" s="836" t="s">
        <v>3698</v>
      </c>
      <c r="F1080" s="852" t="s">
        <v>3699</v>
      </c>
      <c r="G1080" s="836" t="s">
        <v>3702</v>
      </c>
      <c r="H1080" s="836" t="s">
        <v>3703</v>
      </c>
      <c r="I1080" s="853">
        <v>35.080001831054688</v>
      </c>
      <c r="J1080" s="853">
        <v>72</v>
      </c>
      <c r="K1080" s="854">
        <v>2525.39990234375</v>
      </c>
    </row>
    <row r="1081" spans="1:11" ht="14.45" customHeight="1" x14ac:dyDescent="0.2">
      <c r="A1081" s="832" t="s">
        <v>573</v>
      </c>
      <c r="B1081" s="833" t="s">
        <v>574</v>
      </c>
      <c r="C1081" s="836" t="s">
        <v>601</v>
      </c>
      <c r="D1081" s="852" t="s">
        <v>602</v>
      </c>
      <c r="E1081" s="836" t="s">
        <v>3698</v>
      </c>
      <c r="F1081" s="852" t="s">
        <v>3699</v>
      </c>
      <c r="G1081" s="836" t="s">
        <v>3704</v>
      </c>
      <c r="H1081" s="836" t="s">
        <v>3705</v>
      </c>
      <c r="I1081" s="853">
        <v>28.059999465942383</v>
      </c>
      <c r="J1081" s="853">
        <v>72</v>
      </c>
      <c r="K1081" s="854">
        <v>2020.3199462890625</v>
      </c>
    </row>
    <row r="1082" spans="1:11" ht="14.45" customHeight="1" x14ac:dyDescent="0.2">
      <c r="A1082" s="832" t="s">
        <v>573</v>
      </c>
      <c r="B1082" s="833" t="s">
        <v>574</v>
      </c>
      <c r="C1082" s="836" t="s">
        <v>601</v>
      </c>
      <c r="D1082" s="852" t="s">
        <v>602</v>
      </c>
      <c r="E1082" s="836" t="s">
        <v>3698</v>
      </c>
      <c r="F1082" s="852" t="s">
        <v>3699</v>
      </c>
      <c r="G1082" s="836" t="s">
        <v>3706</v>
      </c>
      <c r="H1082" s="836" t="s">
        <v>3707</v>
      </c>
      <c r="I1082" s="853">
        <v>241.52999877929688</v>
      </c>
      <c r="J1082" s="853">
        <v>120</v>
      </c>
      <c r="K1082" s="854">
        <v>28983.798828125</v>
      </c>
    </row>
    <row r="1083" spans="1:11" ht="14.45" customHeight="1" x14ac:dyDescent="0.2">
      <c r="A1083" s="832" t="s">
        <v>573</v>
      </c>
      <c r="B1083" s="833" t="s">
        <v>574</v>
      </c>
      <c r="C1083" s="836" t="s">
        <v>601</v>
      </c>
      <c r="D1083" s="852" t="s">
        <v>602</v>
      </c>
      <c r="E1083" s="836" t="s">
        <v>3698</v>
      </c>
      <c r="F1083" s="852" t="s">
        <v>3699</v>
      </c>
      <c r="G1083" s="836" t="s">
        <v>3708</v>
      </c>
      <c r="H1083" s="836" t="s">
        <v>3709</v>
      </c>
      <c r="I1083" s="853">
        <v>160.13999938964844</v>
      </c>
      <c r="J1083" s="853">
        <v>12</v>
      </c>
      <c r="K1083" s="854">
        <v>1921.6500244140625</v>
      </c>
    </row>
    <row r="1084" spans="1:11" ht="14.45" customHeight="1" x14ac:dyDescent="0.2">
      <c r="A1084" s="832" t="s">
        <v>573</v>
      </c>
      <c r="B1084" s="833" t="s">
        <v>574</v>
      </c>
      <c r="C1084" s="836" t="s">
        <v>601</v>
      </c>
      <c r="D1084" s="852" t="s">
        <v>602</v>
      </c>
      <c r="E1084" s="836" t="s">
        <v>3698</v>
      </c>
      <c r="F1084" s="852" t="s">
        <v>3699</v>
      </c>
      <c r="G1084" s="836" t="s">
        <v>3710</v>
      </c>
      <c r="H1084" s="836" t="s">
        <v>3711</v>
      </c>
      <c r="I1084" s="853">
        <v>27.209999084472656</v>
      </c>
      <c r="J1084" s="853">
        <v>40</v>
      </c>
      <c r="K1084" s="854">
        <v>1088.31005859375</v>
      </c>
    </row>
    <row r="1085" spans="1:11" ht="14.45" customHeight="1" x14ac:dyDescent="0.2">
      <c r="A1085" s="832" t="s">
        <v>573</v>
      </c>
      <c r="B1085" s="833" t="s">
        <v>574</v>
      </c>
      <c r="C1085" s="836" t="s">
        <v>601</v>
      </c>
      <c r="D1085" s="852" t="s">
        <v>602</v>
      </c>
      <c r="E1085" s="836" t="s">
        <v>3698</v>
      </c>
      <c r="F1085" s="852" t="s">
        <v>3699</v>
      </c>
      <c r="G1085" s="836" t="s">
        <v>3712</v>
      </c>
      <c r="H1085" s="836" t="s">
        <v>3713</v>
      </c>
      <c r="I1085" s="853">
        <v>29.700000762939453</v>
      </c>
      <c r="J1085" s="853">
        <v>40</v>
      </c>
      <c r="K1085" s="854">
        <v>1187.8599853515625</v>
      </c>
    </row>
    <row r="1086" spans="1:11" ht="14.45" customHeight="1" x14ac:dyDescent="0.2">
      <c r="A1086" s="832" t="s">
        <v>573</v>
      </c>
      <c r="B1086" s="833" t="s">
        <v>574</v>
      </c>
      <c r="C1086" s="836" t="s">
        <v>601</v>
      </c>
      <c r="D1086" s="852" t="s">
        <v>602</v>
      </c>
      <c r="E1086" s="836" t="s">
        <v>3698</v>
      </c>
      <c r="F1086" s="852" t="s">
        <v>3699</v>
      </c>
      <c r="G1086" s="836" t="s">
        <v>3714</v>
      </c>
      <c r="H1086" s="836" t="s">
        <v>3715</v>
      </c>
      <c r="I1086" s="853">
        <v>112.41000366210938</v>
      </c>
      <c r="J1086" s="853">
        <v>216</v>
      </c>
      <c r="K1086" s="854">
        <v>24281.099609375</v>
      </c>
    </row>
    <row r="1087" spans="1:11" ht="14.45" customHeight="1" x14ac:dyDescent="0.2">
      <c r="A1087" s="832" t="s">
        <v>573</v>
      </c>
      <c r="B1087" s="833" t="s">
        <v>574</v>
      </c>
      <c r="C1087" s="836" t="s">
        <v>601</v>
      </c>
      <c r="D1087" s="852" t="s">
        <v>602</v>
      </c>
      <c r="E1087" s="836" t="s">
        <v>3698</v>
      </c>
      <c r="F1087" s="852" t="s">
        <v>3699</v>
      </c>
      <c r="G1087" s="836" t="s">
        <v>3716</v>
      </c>
      <c r="H1087" s="836" t="s">
        <v>3717</v>
      </c>
      <c r="I1087" s="853">
        <v>112.41000366210938</v>
      </c>
      <c r="J1087" s="853">
        <v>72</v>
      </c>
      <c r="K1087" s="854">
        <v>8093.7001953125</v>
      </c>
    </row>
    <row r="1088" spans="1:11" ht="14.45" customHeight="1" x14ac:dyDescent="0.2">
      <c r="A1088" s="832" t="s">
        <v>573</v>
      </c>
      <c r="B1088" s="833" t="s">
        <v>574</v>
      </c>
      <c r="C1088" s="836" t="s">
        <v>601</v>
      </c>
      <c r="D1088" s="852" t="s">
        <v>602</v>
      </c>
      <c r="E1088" s="836" t="s">
        <v>3698</v>
      </c>
      <c r="F1088" s="852" t="s">
        <v>3699</v>
      </c>
      <c r="G1088" s="836" t="s">
        <v>3702</v>
      </c>
      <c r="H1088" s="836" t="s">
        <v>3718</v>
      </c>
      <c r="I1088" s="853">
        <v>35.078334808349609</v>
      </c>
      <c r="J1088" s="853">
        <v>864</v>
      </c>
      <c r="K1088" s="854">
        <v>30304.62060546875</v>
      </c>
    </row>
    <row r="1089" spans="1:11" ht="14.45" customHeight="1" x14ac:dyDescent="0.2">
      <c r="A1089" s="832" t="s">
        <v>573</v>
      </c>
      <c r="B1089" s="833" t="s">
        <v>574</v>
      </c>
      <c r="C1089" s="836" t="s">
        <v>601</v>
      </c>
      <c r="D1089" s="852" t="s">
        <v>602</v>
      </c>
      <c r="E1089" s="836" t="s">
        <v>3698</v>
      </c>
      <c r="F1089" s="852" t="s">
        <v>3699</v>
      </c>
      <c r="G1089" s="836" t="s">
        <v>3704</v>
      </c>
      <c r="H1089" s="836" t="s">
        <v>3719</v>
      </c>
      <c r="I1089" s="853">
        <v>28.059999465942383</v>
      </c>
      <c r="J1089" s="853">
        <v>1080</v>
      </c>
      <c r="K1089" s="854">
        <v>30304.798828125</v>
      </c>
    </row>
    <row r="1090" spans="1:11" ht="14.45" customHeight="1" x14ac:dyDescent="0.2">
      <c r="A1090" s="832" t="s">
        <v>573</v>
      </c>
      <c r="B1090" s="833" t="s">
        <v>574</v>
      </c>
      <c r="C1090" s="836" t="s">
        <v>601</v>
      </c>
      <c r="D1090" s="852" t="s">
        <v>602</v>
      </c>
      <c r="E1090" s="836" t="s">
        <v>3698</v>
      </c>
      <c r="F1090" s="852" t="s">
        <v>3699</v>
      </c>
      <c r="G1090" s="836" t="s">
        <v>3720</v>
      </c>
      <c r="H1090" s="836" t="s">
        <v>3721</v>
      </c>
      <c r="I1090" s="853">
        <v>257.07998657226563</v>
      </c>
      <c r="J1090" s="853">
        <v>12</v>
      </c>
      <c r="K1090" s="854">
        <v>3084.989990234375</v>
      </c>
    </row>
    <row r="1091" spans="1:11" ht="14.45" customHeight="1" x14ac:dyDescent="0.2">
      <c r="A1091" s="832" t="s">
        <v>573</v>
      </c>
      <c r="B1091" s="833" t="s">
        <v>574</v>
      </c>
      <c r="C1091" s="836" t="s">
        <v>601</v>
      </c>
      <c r="D1091" s="852" t="s">
        <v>602</v>
      </c>
      <c r="E1091" s="836" t="s">
        <v>3698</v>
      </c>
      <c r="F1091" s="852" t="s">
        <v>3699</v>
      </c>
      <c r="G1091" s="836" t="s">
        <v>3722</v>
      </c>
      <c r="H1091" s="836" t="s">
        <v>3723</v>
      </c>
      <c r="I1091" s="853">
        <v>849.45001220703125</v>
      </c>
      <c r="J1091" s="853">
        <v>12</v>
      </c>
      <c r="K1091" s="854">
        <v>10193.3701171875</v>
      </c>
    </row>
    <row r="1092" spans="1:11" ht="14.45" customHeight="1" x14ac:dyDescent="0.2">
      <c r="A1092" s="832" t="s">
        <v>573</v>
      </c>
      <c r="B1092" s="833" t="s">
        <v>574</v>
      </c>
      <c r="C1092" s="836" t="s">
        <v>601</v>
      </c>
      <c r="D1092" s="852" t="s">
        <v>602</v>
      </c>
      <c r="E1092" s="836" t="s">
        <v>3698</v>
      </c>
      <c r="F1092" s="852" t="s">
        <v>3699</v>
      </c>
      <c r="G1092" s="836" t="s">
        <v>3706</v>
      </c>
      <c r="H1092" s="836" t="s">
        <v>3724</v>
      </c>
      <c r="I1092" s="853">
        <v>241.52999877929688</v>
      </c>
      <c r="J1092" s="853">
        <v>300</v>
      </c>
      <c r="K1092" s="854">
        <v>72459.498046875</v>
      </c>
    </row>
    <row r="1093" spans="1:11" ht="14.45" customHeight="1" x14ac:dyDescent="0.2">
      <c r="A1093" s="832" t="s">
        <v>573</v>
      </c>
      <c r="B1093" s="833" t="s">
        <v>574</v>
      </c>
      <c r="C1093" s="836" t="s">
        <v>601</v>
      </c>
      <c r="D1093" s="852" t="s">
        <v>602</v>
      </c>
      <c r="E1093" s="836" t="s">
        <v>3698</v>
      </c>
      <c r="F1093" s="852" t="s">
        <v>3699</v>
      </c>
      <c r="G1093" s="836" t="s">
        <v>3725</v>
      </c>
      <c r="H1093" s="836" t="s">
        <v>3726</v>
      </c>
      <c r="I1093" s="853">
        <v>72.69000244140625</v>
      </c>
      <c r="J1093" s="853">
        <v>72</v>
      </c>
      <c r="K1093" s="854">
        <v>5233.66015625</v>
      </c>
    </row>
    <row r="1094" spans="1:11" ht="14.45" customHeight="1" x14ac:dyDescent="0.2">
      <c r="A1094" s="832" t="s">
        <v>573</v>
      </c>
      <c r="B1094" s="833" t="s">
        <v>574</v>
      </c>
      <c r="C1094" s="836" t="s">
        <v>601</v>
      </c>
      <c r="D1094" s="852" t="s">
        <v>602</v>
      </c>
      <c r="E1094" s="836" t="s">
        <v>3698</v>
      </c>
      <c r="F1094" s="852" t="s">
        <v>3699</v>
      </c>
      <c r="G1094" s="836" t="s">
        <v>3727</v>
      </c>
      <c r="H1094" s="836" t="s">
        <v>3728</v>
      </c>
      <c r="I1094" s="853">
        <v>76.599998474121094</v>
      </c>
      <c r="J1094" s="853">
        <v>108</v>
      </c>
      <c r="K1094" s="854">
        <v>8273.099853515625</v>
      </c>
    </row>
    <row r="1095" spans="1:11" ht="14.45" customHeight="1" x14ac:dyDescent="0.2">
      <c r="A1095" s="832" t="s">
        <v>573</v>
      </c>
      <c r="B1095" s="833" t="s">
        <v>574</v>
      </c>
      <c r="C1095" s="836" t="s">
        <v>601</v>
      </c>
      <c r="D1095" s="852" t="s">
        <v>602</v>
      </c>
      <c r="E1095" s="836" t="s">
        <v>3698</v>
      </c>
      <c r="F1095" s="852" t="s">
        <v>3699</v>
      </c>
      <c r="G1095" s="836" t="s">
        <v>3729</v>
      </c>
      <c r="H1095" s="836" t="s">
        <v>3730</v>
      </c>
      <c r="I1095" s="853">
        <v>130.99000549316406</v>
      </c>
      <c r="J1095" s="853">
        <v>24</v>
      </c>
      <c r="K1095" s="854">
        <v>3143.699951171875</v>
      </c>
    </row>
    <row r="1096" spans="1:11" ht="14.45" customHeight="1" x14ac:dyDescent="0.2">
      <c r="A1096" s="832" t="s">
        <v>573</v>
      </c>
      <c r="B1096" s="833" t="s">
        <v>574</v>
      </c>
      <c r="C1096" s="836" t="s">
        <v>601</v>
      </c>
      <c r="D1096" s="852" t="s">
        <v>602</v>
      </c>
      <c r="E1096" s="836" t="s">
        <v>3698</v>
      </c>
      <c r="F1096" s="852" t="s">
        <v>3699</v>
      </c>
      <c r="G1096" s="836" t="s">
        <v>3731</v>
      </c>
      <c r="H1096" s="836" t="s">
        <v>3732</v>
      </c>
      <c r="I1096" s="853">
        <v>133.91999816894531</v>
      </c>
      <c r="J1096" s="853">
        <v>72</v>
      </c>
      <c r="K1096" s="854">
        <v>9642.0595703125</v>
      </c>
    </row>
    <row r="1097" spans="1:11" ht="14.45" customHeight="1" x14ac:dyDescent="0.2">
      <c r="A1097" s="832" t="s">
        <v>573</v>
      </c>
      <c r="B1097" s="833" t="s">
        <v>574</v>
      </c>
      <c r="C1097" s="836" t="s">
        <v>601</v>
      </c>
      <c r="D1097" s="852" t="s">
        <v>602</v>
      </c>
      <c r="E1097" s="836" t="s">
        <v>3698</v>
      </c>
      <c r="F1097" s="852" t="s">
        <v>3699</v>
      </c>
      <c r="G1097" s="836" t="s">
        <v>3733</v>
      </c>
      <c r="H1097" s="836" t="s">
        <v>3734</v>
      </c>
      <c r="I1097" s="853">
        <v>639.28997802734375</v>
      </c>
      <c r="J1097" s="853">
        <v>12</v>
      </c>
      <c r="K1097" s="854">
        <v>7671.419921875</v>
      </c>
    </row>
    <row r="1098" spans="1:11" ht="14.45" customHeight="1" x14ac:dyDescent="0.2">
      <c r="A1098" s="832" t="s">
        <v>573</v>
      </c>
      <c r="B1098" s="833" t="s">
        <v>574</v>
      </c>
      <c r="C1098" s="836" t="s">
        <v>601</v>
      </c>
      <c r="D1098" s="852" t="s">
        <v>602</v>
      </c>
      <c r="E1098" s="836" t="s">
        <v>3698</v>
      </c>
      <c r="F1098" s="852" t="s">
        <v>3699</v>
      </c>
      <c r="G1098" s="836" t="s">
        <v>3710</v>
      </c>
      <c r="H1098" s="836" t="s">
        <v>3735</v>
      </c>
      <c r="I1098" s="853">
        <v>27.209999084472656</v>
      </c>
      <c r="J1098" s="853">
        <v>680</v>
      </c>
      <c r="K1098" s="854">
        <v>18501.349853515625</v>
      </c>
    </row>
    <row r="1099" spans="1:11" ht="14.45" customHeight="1" x14ac:dyDescent="0.2">
      <c r="A1099" s="832" t="s">
        <v>573</v>
      </c>
      <c r="B1099" s="833" t="s">
        <v>574</v>
      </c>
      <c r="C1099" s="836" t="s">
        <v>601</v>
      </c>
      <c r="D1099" s="852" t="s">
        <v>602</v>
      </c>
      <c r="E1099" s="836" t="s">
        <v>3698</v>
      </c>
      <c r="F1099" s="852" t="s">
        <v>3699</v>
      </c>
      <c r="G1099" s="836" t="s">
        <v>3712</v>
      </c>
      <c r="H1099" s="836" t="s">
        <v>3736</v>
      </c>
      <c r="I1099" s="853">
        <v>29.700000762939453</v>
      </c>
      <c r="J1099" s="853">
        <v>680</v>
      </c>
      <c r="K1099" s="854">
        <v>20193.580078125</v>
      </c>
    </row>
    <row r="1100" spans="1:11" ht="14.45" customHeight="1" x14ac:dyDescent="0.2">
      <c r="A1100" s="832" t="s">
        <v>573</v>
      </c>
      <c r="B1100" s="833" t="s">
        <v>574</v>
      </c>
      <c r="C1100" s="836" t="s">
        <v>601</v>
      </c>
      <c r="D1100" s="852" t="s">
        <v>602</v>
      </c>
      <c r="E1100" s="836" t="s">
        <v>3698</v>
      </c>
      <c r="F1100" s="852" t="s">
        <v>3699</v>
      </c>
      <c r="G1100" s="836" t="s">
        <v>3700</v>
      </c>
      <c r="H1100" s="836" t="s">
        <v>3737</v>
      </c>
      <c r="I1100" s="853">
        <v>402.5</v>
      </c>
      <c r="J1100" s="853">
        <v>180</v>
      </c>
      <c r="K1100" s="854">
        <v>72450</v>
      </c>
    </row>
    <row r="1101" spans="1:11" ht="14.45" customHeight="1" x14ac:dyDescent="0.2">
      <c r="A1101" s="832" t="s">
        <v>573</v>
      </c>
      <c r="B1101" s="833" t="s">
        <v>574</v>
      </c>
      <c r="C1101" s="836" t="s">
        <v>601</v>
      </c>
      <c r="D1101" s="852" t="s">
        <v>602</v>
      </c>
      <c r="E1101" s="836" t="s">
        <v>3698</v>
      </c>
      <c r="F1101" s="852" t="s">
        <v>3699</v>
      </c>
      <c r="G1101" s="836" t="s">
        <v>3714</v>
      </c>
      <c r="H1101" s="836" t="s">
        <v>3738</v>
      </c>
      <c r="I1101" s="853">
        <v>112.41000366210938</v>
      </c>
      <c r="J1101" s="853">
        <v>828</v>
      </c>
      <c r="K1101" s="854">
        <v>93077.548828125</v>
      </c>
    </row>
    <row r="1102" spans="1:11" ht="14.45" customHeight="1" x14ac:dyDescent="0.2">
      <c r="A1102" s="832" t="s">
        <v>573</v>
      </c>
      <c r="B1102" s="833" t="s">
        <v>574</v>
      </c>
      <c r="C1102" s="836" t="s">
        <v>601</v>
      </c>
      <c r="D1102" s="852" t="s">
        <v>602</v>
      </c>
      <c r="E1102" s="836" t="s">
        <v>3698</v>
      </c>
      <c r="F1102" s="852" t="s">
        <v>3699</v>
      </c>
      <c r="G1102" s="836" t="s">
        <v>3716</v>
      </c>
      <c r="H1102" s="836" t="s">
        <v>3739</v>
      </c>
      <c r="I1102" s="853">
        <v>112.41000366210938</v>
      </c>
      <c r="J1102" s="853">
        <v>360</v>
      </c>
      <c r="K1102" s="854">
        <v>40468.5009765625</v>
      </c>
    </row>
    <row r="1103" spans="1:11" ht="14.45" customHeight="1" x14ac:dyDescent="0.2">
      <c r="A1103" s="832" t="s">
        <v>573</v>
      </c>
      <c r="B1103" s="833" t="s">
        <v>574</v>
      </c>
      <c r="C1103" s="836" t="s">
        <v>601</v>
      </c>
      <c r="D1103" s="852" t="s">
        <v>602</v>
      </c>
      <c r="E1103" s="836" t="s">
        <v>2418</v>
      </c>
      <c r="F1103" s="852" t="s">
        <v>2419</v>
      </c>
      <c r="G1103" s="836" t="s">
        <v>3740</v>
      </c>
      <c r="H1103" s="836" t="s">
        <v>3741</v>
      </c>
      <c r="I1103" s="853">
        <v>12.609999656677246</v>
      </c>
      <c r="J1103" s="853">
        <v>550</v>
      </c>
      <c r="K1103" s="854">
        <v>6934.6897583007813</v>
      </c>
    </row>
    <row r="1104" spans="1:11" ht="14.45" customHeight="1" x14ac:dyDescent="0.2">
      <c r="A1104" s="832" t="s">
        <v>573</v>
      </c>
      <c r="B1104" s="833" t="s">
        <v>574</v>
      </c>
      <c r="C1104" s="836" t="s">
        <v>601</v>
      </c>
      <c r="D1104" s="852" t="s">
        <v>602</v>
      </c>
      <c r="E1104" s="836" t="s">
        <v>2418</v>
      </c>
      <c r="F1104" s="852" t="s">
        <v>2419</v>
      </c>
      <c r="G1104" s="836" t="s">
        <v>3742</v>
      </c>
      <c r="H1104" s="836" t="s">
        <v>3743</v>
      </c>
      <c r="I1104" s="853">
        <v>11.989999771118164</v>
      </c>
      <c r="J1104" s="853">
        <v>550</v>
      </c>
      <c r="K1104" s="854">
        <v>6595.1099243164063</v>
      </c>
    </row>
    <row r="1105" spans="1:11" ht="14.45" customHeight="1" x14ac:dyDescent="0.2">
      <c r="A1105" s="832" t="s">
        <v>573</v>
      </c>
      <c r="B1105" s="833" t="s">
        <v>574</v>
      </c>
      <c r="C1105" s="836" t="s">
        <v>601</v>
      </c>
      <c r="D1105" s="852" t="s">
        <v>602</v>
      </c>
      <c r="E1105" s="836" t="s">
        <v>2418</v>
      </c>
      <c r="F1105" s="852" t="s">
        <v>2419</v>
      </c>
      <c r="G1105" s="836" t="s">
        <v>3744</v>
      </c>
      <c r="H1105" s="836" t="s">
        <v>3745</v>
      </c>
      <c r="I1105" s="853">
        <v>12.609999656677246</v>
      </c>
      <c r="J1105" s="853">
        <v>550</v>
      </c>
      <c r="K1105" s="854">
        <v>6934.3297729492188</v>
      </c>
    </row>
    <row r="1106" spans="1:11" ht="14.45" customHeight="1" x14ac:dyDescent="0.2">
      <c r="A1106" s="832" t="s">
        <v>573</v>
      </c>
      <c r="B1106" s="833" t="s">
        <v>574</v>
      </c>
      <c r="C1106" s="836" t="s">
        <v>601</v>
      </c>
      <c r="D1106" s="852" t="s">
        <v>602</v>
      </c>
      <c r="E1106" s="836" t="s">
        <v>2418</v>
      </c>
      <c r="F1106" s="852" t="s">
        <v>2419</v>
      </c>
      <c r="G1106" s="836" t="s">
        <v>3746</v>
      </c>
      <c r="H1106" s="836" t="s">
        <v>3747</v>
      </c>
      <c r="I1106" s="853">
        <v>12.609999656677246</v>
      </c>
      <c r="J1106" s="853">
        <v>550</v>
      </c>
      <c r="K1106" s="854">
        <v>6934.6897583007813</v>
      </c>
    </row>
    <row r="1107" spans="1:11" ht="14.45" customHeight="1" x14ac:dyDescent="0.2">
      <c r="A1107" s="832" t="s">
        <v>573</v>
      </c>
      <c r="B1107" s="833" t="s">
        <v>574</v>
      </c>
      <c r="C1107" s="836" t="s">
        <v>601</v>
      </c>
      <c r="D1107" s="852" t="s">
        <v>602</v>
      </c>
      <c r="E1107" s="836" t="s">
        <v>2418</v>
      </c>
      <c r="F1107" s="852" t="s">
        <v>2419</v>
      </c>
      <c r="G1107" s="836" t="s">
        <v>3740</v>
      </c>
      <c r="H1107" s="836" t="s">
        <v>3748</v>
      </c>
      <c r="I1107" s="853">
        <v>12.609999656677246</v>
      </c>
      <c r="J1107" s="853">
        <v>100</v>
      </c>
      <c r="K1107" s="854">
        <v>1260.8199462890625</v>
      </c>
    </row>
    <row r="1108" spans="1:11" ht="14.45" customHeight="1" x14ac:dyDescent="0.2">
      <c r="A1108" s="832" t="s">
        <v>573</v>
      </c>
      <c r="B1108" s="833" t="s">
        <v>574</v>
      </c>
      <c r="C1108" s="836" t="s">
        <v>601</v>
      </c>
      <c r="D1108" s="852" t="s">
        <v>602</v>
      </c>
      <c r="E1108" s="836" t="s">
        <v>2418</v>
      </c>
      <c r="F1108" s="852" t="s">
        <v>2419</v>
      </c>
      <c r="G1108" s="836" t="s">
        <v>3742</v>
      </c>
      <c r="H1108" s="836" t="s">
        <v>3749</v>
      </c>
      <c r="I1108" s="853">
        <v>11.989999771118164</v>
      </c>
      <c r="J1108" s="853">
        <v>100</v>
      </c>
      <c r="K1108" s="854">
        <v>1199.1199951171875</v>
      </c>
    </row>
    <row r="1109" spans="1:11" ht="14.45" customHeight="1" x14ac:dyDescent="0.2">
      <c r="A1109" s="832" t="s">
        <v>573</v>
      </c>
      <c r="B1109" s="833" t="s">
        <v>574</v>
      </c>
      <c r="C1109" s="836" t="s">
        <v>601</v>
      </c>
      <c r="D1109" s="852" t="s">
        <v>602</v>
      </c>
      <c r="E1109" s="836" t="s">
        <v>2418</v>
      </c>
      <c r="F1109" s="852" t="s">
        <v>2419</v>
      </c>
      <c r="G1109" s="836" t="s">
        <v>3744</v>
      </c>
      <c r="H1109" s="836" t="s">
        <v>3750</v>
      </c>
      <c r="I1109" s="853">
        <v>12.609999656677246</v>
      </c>
      <c r="J1109" s="853">
        <v>100</v>
      </c>
      <c r="K1109" s="854">
        <v>1260.8199462890625</v>
      </c>
    </row>
    <row r="1110" spans="1:11" ht="14.45" customHeight="1" x14ac:dyDescent="0.2">
      <c r="A1110" s="832" t="s">
        <v>573</v>
      </c>
      <c r="B1110" s="833" t="s">
        <v>574</v>
      </c>
      <c r="C1110" s="836" t="s">
        <v>601</v>
      </c>
      <c r="D1110" s="852" t="s">
        <v>602</v>
      </c>
      <c r="E1110" s="836" t="s">
        <v>2418</v>
      </c>
      <c r="F1110" s="852" t="s">
        <v>2419</v>
      </c>
      <c r="G1110" s="836" t="s">
        <v>3746</v>
      </c>
      <c r="H1110" s="836" t="s">
        <v>3751</v>
      </c>
      <c r="I1110" s="853">
        <v>12.609999656677246</v>
      </c>
      <c r="J1110" s="853">
        <v>100</v>
      </c>
      <c r="K1110" s="854">
        <v>1260.8199462890625</v>
      </c>
    </row>
    <row r="1111" spans="1:11" ht="14.45" customHeight="1" x14ac:dyDescent="0.2">
      <c r="A1111" s="832" t="s">
        <v>573</v>
      </c>
      <c r="B1111" s="833" t="s">
        <v>574</v>
      </c>
      <c r="C1111" s="836" t="s">
        <v>601</v>
      </c>
      <c r="D1111" s="852" t="s">
        <v>602</v>
      </c>
      <c r="E1111" s="836" t="s">
        <v>2418</v>
      </c>
      <c r="F1111" s="852" t="s">
        <v>2419</v>
      </c>
      <c r="G1111" s="836" t="s">
        <v>2426</v>
      </c>
      <c r="H1111" s="836" t="s">
        <v>2427</v>
      </c>
      <c r="I1111" s="853">
        <v>0.54500001668930054</v>
      </c>
      <c r="J1111" s="853">
        <v>200</v>
      </c>
      <c r="K1111" s="854">
        <v>109</v>
      </c>
    </row>
    <row r="1112" spans="1:11" ht="14.45" customHeight="1" x14ac:dyDescent="0.2">
      <c r="A1112" s="832" t="s">
        <v>573</v>
      </c>
      <c r="B1112" s="833" t="s">
        <v>574</v>
      </c>
      <c r="C1112" s="836" t="s">
        <v>601</v>
      </c>
      <c r="D1112" s="852" t="s">
        <v>602</v>
      </c>
      <c r="E1112" s="836" t="s">
        <v>2418</v>
      </c>
      <c r="F1112" s="852" t="s">
        <v>2419</v>
      </c>
      <c r="G1112" s="836" t="s">
        <v>2426</v>
      </c>
      <c r="H1112" s="836" t="s">
        <v>2431</v>
      </c>
      <c r="I1112" s="853">
        <v>0.54600001573562618</v>
      </c>
      <c r="J1112" s="853">
        <v>1000</v>
      </c>
      <c r="K1112" s="854">
        <v>548</v>
      </c>
    </row>
    <row r="1113" spans="1:11" ht="14.45" customHeight="1" x14ac:dyDescent="0.2">
      <c r="A1113" s="832" t="s">
        <v>573</v>
      </c>
      <c r="B1113" s="833" t="s">
        <v>574</v>
      </c>
      <c r="C1113" s="836" t="s">
        <v>601</v>
      </c>
      <c r="D1113" s="852" t="s">
        <v>602</v>
      </c>
      <c r="E1113" s="836" t="s">
        <v>2418</v>
      </c>
      <c r="F1113" s="852" t="s">
        <v>2419</v>
      </c>
      <c r="G1113" s="836" t="s">
        <v>2525</v>
      </c>
      <c r="H1113" s="836" t="s">
        <v>2526</v>
      </c>
      <c r="I1113" s="853">
        <v>48.819999694824219</v>
      </c>
      <c r="J1113" s="853">
        <v>25</v>
      </c>
      <c r="K1113" s="854">
        <v>1220.5999755859375</v>
      </c>
    </row>
    <row r="1114" spans="1:11" ht="14.45" customHeight="1" x14ac:dyDescent="0.2">
      <c r="A1114" s="832" t="s">
        <v>573</v>
      </c>
      <c r="B1114" s="833" t="s">
        <v>574</v>
      </c>
      <c r="C1114" s="836" t="s">
        <v>601</v>
      </c>
      <c r="D1114" s="852" t="s">
        <v>602</v>
      </c>
      <c r="E1114" s="836" t="s">
        <v>2434</v>
      </c>
      <c r="F1114" s="852" t="s">
        <v>2435</v>
      </c>
      <c r="G1114" s="836" t="s">
        <v>3752</v>
      </c>
      <c r="H1114" s="836" t="s">
        <v>3753</v>
      </c>
      <c r="I1114" s="853">
        <v>16.940000534057617</v>
      </c>
      <c r="J1114" s="853">
        <v>800</v>
      </c>
      <c r="K1114" s="854">
        <v>13552</v>
      </c>
    </row>
    <row r="1115" spans="1:11" ht="14.45" customHeight="1" x14ac:dyDescent="0.2">
      <c r="A1115" s="832" t="s">
        <v>573</v>
      </c>
      <c r="B1115" s="833" t="s">
        <v>574</v>
      </c>
      <c r="C1115" s="836" t="s">
        <v>601</v>
      </c>
      <c r="D1115" s="852" t="s">
        <v>602</v>
      </c>
      <c r="E1115" s="836" t="s">
        <v>2434</v>
      </c>
      <c r="F1115" s="852" t="s">
        <v>2435</v>
      </c>
      <c r="G1115" s="836" t="s">
        <v>2440</v>
      </c>
      <c r="H1115" s="836" t="s">
        <v>3754</v>
      </c>
      <c r="I1115" s="853">
        <v>15.729999542236328</v>
      </c>
      <c r="J1115" s="853">
        <v>200</v>
      </c>
      <c r="K1115" s="854">
        <v>3146</v>
      </c>
    </row>
    <row r="1116" spans="1:11" ht="14.45" customHeight="1" x14ac:dyDescent="0.2">
      <c r="A1116" s="832" t="s">
        <v>573</v>
      </c>
      <c r="B1116" s="833" t="s">
        <v>574</v>
      </c>
      <c r="C1116" s="836" t="s">
        <v>601</v>
      </c>
      <c r="D1116" s="852" t="s">
        <v>602</v>
      </c>
      <c r="E1116" s="836" t="s">
        <v>2434</v>
      </c>
      <c r="F1116" s="852" t="s">
        <v>2435</v>
      </c>
      <c r="G1116" s="836" t="s">
        <v>2436</v>
      </c>
      <c r="H1116" s="836" t="s">
        <v>2437</v>
      </c>
      <c r="I1116" s="853">
        <v>15.729999542236328</v>
      </c>
      <c r="J1116" s="853">
        <v>100</v>
      </c>
      <c r="K1116" s="854">
        <v>1573</v>
      </c>
    </row>
    <row r="1117" spans="1:11" ht="14.45" customHeight="1" x14ac:dyDescent="0.2">
      <c r="A1117" s="832" t="s">
        <v>573</v>
      </c>
      <c r="B1117" s="833" t="s">
        <v>574</v>
      </c>
      <c r="C1117" s="836" t="s">
        <v>601</v>
      </c>
      <c r="D1117" s="852" t="s">
        <v>602</v>
      </c>
      <c r="E1117" s="836" t="s">
        <v>2434</v>
      </c>
      <c r="F1117" s="852" t="s">
        <v>2435</v>
      </c>
      <c r="G1117" s="836" t="s">
        <v>3755</v>
      </c>
      <c r="H1117" s="836" t="s">
        <v>3756</v>
      </c>
      <c r="I1117" s="853">
        <v>11.739999771118164</v>
      </c>
      <c r="J1117" s="853">
        <v>100</v>
      </c>
      <c r="K1117" s="854">
        <v>1173.699951171875</v>
      </c>
    </row>
    <row r="1118" spans="1:11" ht="14.45" customHeight="1" x14ac:dyDescent="0.2">
      <c r="A1118" s="832" t="s">
        <v>573</v>
      </c>
      <c r="B1118" s="833" t="s">
        <v>574</v>
      </c>
      <c r="C1118" s="836" t="s">
        <v>601</v>
      </c>
      <c r="D1118" s="852" t="s">
        <v>602</v>
      </c>
      <c r="E1118" s="836" t="s">
        <v>2434</v>
      </c>
      <c r="F1118" s="852" t="s">
        <v>2435</v>
      </c>
      <c r="G1118" s="836" t="s">
        <v>3757</v>
      </c>
      <c r="H1118" s="836" t="s">
        <v>3758</v>
      </c>
      <c r="I1118" s="853">
        <v>7.0150001049041748</v>
      </c>
      <c r="J1118" s="853">
        <v>800</v>
      </c>
      <c r="K1118" s="854">
        <v>5612</v>
      </c>
    </row>
    <row r="1119" spans="1:11" ht="14.45" customHeight="1" x14ac:dyDescent="0.2">
      <c r="A1119" s="832" t="s">
        <v>573</v>
      </c>
      <c r="B1119" s="833" t="s">
        <v>574</v>
      </c>
      <c r="C1119" s="836" t="s">
        <v>601</v>
      </c>
      <c r="D1119" s="852" t="s">
        <v>602</v>
      </c>
      <c r="E1119" s="836" t="s">
        <v>2434</v>
      </c>
      <c r="F1119" s="852" t="s">
        <v>2435</v>
      </c>
      <c r="G1119" s="836" t="s">
        <v>3752</v>
      </c>
      <c r="H1119" s="836" t="s">
        <v>3759</v>
      </c>
      <c r="I1119" s="853">
        <v>16.940000534057617</v>
      </c>
      <c r="J1119" s="853">
        <v>1300</v>
      </c>
      <c r="K1119" s="854">
        <v>22022</v>
      </c>
    </row>
    <row r="1120" spans="1:11" ht="14.45" customHeight="1" x14ac:dyDescent="0.2">
      <c r="A1120" s="832" t="s">
        <v>573</v>
      </c>
      <c r="B1120" s="833" t="s">
        <v>574</v>
      </c>
      <c r="C1120" s="836" t="s">
        <v>601</v>
      </c>
      <c r="D1120" s="852" t="s">
        <v>602</v>
      </c>
      <c r="E1120" s="836" t="s">
        <v>2434</v>
      </c>
      <c r="F1120" s="852" t="s">
        <v>2435</v>
      </c>
      <c r="G1120" s="836" t="s">
        <v>2440</v>
      </c>
      <c r="H1120" s="836" t="s">
        <v>2441</v>
      </c>
      <c r="I1120" s="853">
        <v>15.729999542236328</v>
      </c>
      <c r="J1120" s="853">
        <v>600</v>
      </c>
      <c r="K1120" s="854">
        <v>9438</v>
      </c>
    </row>
    <row r="1121" spans="1:11" ht="14.45" customHeight="1" x14ac:dyDescent="0.2">
      <c r="A1121" s="832" t="s">
        <v>573</v>
      </c>
      <c r="B1121" s="833" t="s">
        <v>574</v>
      </c>
      <c r="C1121" s="836" t="s">
        <v>601</v>
      </c>
      <c r="D1121" s="852" t="s">
        <v>602</v>
      </c>
      <c r="E1121" s="836" t="s">
        <v>2434</v>
      </c>
      <c r="F1121" s="852" t="s">
        <v>2435</v>
      </c>
      <c r="G1121" s="836" t="s">
        <v>2436</v>
      </c>
      <c r="H1121" s="836" t="s">
        <v>2442</v>
      </c>
      <c r="I1121" s="853">
        <v>15.729999542236328</v>
      </c>
      <c r="J1121" s="853">
        <v>1050</v>
      </c>
      <c r="K1121" s="854">
        <v>16516.5</v>
      </c>
    </row>
    <row r="1122" spans="1:11" ht="14.45" customHeight="1" x14ac:dyDescent="0.2">
      <c r="A1122" s="832" t="s">
        <v>573</v>
      </c>
      <c r="B1122" s="833" t="s">
        <v>574</v>
      </c>
      <c r="C1122" s="836" t="s">
        <v>601</v>
      </c>
      <c r="D1122" s="852" t="s">
        <v>602</v>
      </c>
      <c r="E1122" s="836" t="s">
        <v>2434</v>
      </c>
      <c r="F1122" s="852" t="s">
        <v>2435</v>
      </c>
      <c r="G1122" s="836" t="s">
        <v>3755</v>
      </c>
      <c r="H1122" s="836" t="s">
        <v>3760</v>
      </c>
      <c r="I1122" s="853">
        <v>11.739999771118164</v>
      </c>
      <c r="J1122" s="853">
        <v>650</v>
      </c>
      <c r="K1122" s="854">
        <v>7629.0496826171875</v>
      </c>
    </row>
    <row r="1123" spans="1:11" ht="14.45" customHeight="1" x14ac:dyDescent="0.2">
      <c r="A1123" s="832" t="s">
        <v>573</v>
      </c>
      <c r="B1123" s="833" t="s">
        <v>574</v>
      </c>
      <c r="C1123" s="836" t="s">
        <v>601</v>
      </c>
      <c r="D1123" s="852" t="s">
        <v>602</v>
      </c>
      <c r="E1123" s="836" t="s">
        <v>2434</v>
      </c>
      <c r="F1123" s="852" t="s">
        <v>2435</v>
      </c>
      <c r="G1123" s="836" t="s">
        <v>3761</v>
      </c>
      <c r="H1123" s="836" t="s">
        <v>3762</v>
      </c>
      <c r="I1123" s="853">
        <v>8.4700002670288086</v>
      </c>
      <c r="J1123" s="853">
        <v>560</v>
      </c>
      <c r="K1123" s="854">
        <v>4743.199951171875</v>
      </c>
    </row>
    <row r="1124" spans="1:11" ht="14.45" customHeight="1" x14ac:dyDescent="0.2">
      <c r="A1124" s="832" t="s">
        <v>573</v>
      </c>
      <c r="B1124" s="833" t="s">
        <v>574</v>
      </c>
      <c r="C1124" s="836" t="s">
        <v>601</v>
      </c>
      <c r="D1124" s="852" t="s">
        <v>602</v>
      </c>
      <c r="E1124" s="836" t="s">
        <v>2434</v>
      </c>
      <c r="F1124" s="852" t="s">
        <v>2435</v>
      </c>
      <c r="G1124" s="836" t="s">
        <v>3761</v>
      </c>
      <c r="H1124" s="836" t="s">
        <v>3763</v>
      </c>
      <c r="I1124" s="853">
        <v>7.0199999809265137</v>
      </c>
      <c r="J1124" s="853">
        <v>50</v>
      </c>
      <c r="K1124" s="854">
        <v>350.89999389648438</v>
      </c>
    </row>
    <row r="1125" spans="1:11" ht="14.45" customHeight="1" x14ac:dyDescent="0.2">
      <c r="A1125" s="832" t="s">
        <v>573</v>
      </c>
      <c r="B1125" s="833" t="s">
        <v>574</v>
      </c>
      <c r="C1125" s="836" t="s">
        <v>601</v>
      </c>
      <c r="D1125" s="852" t="s">
        <v>602</v>
      </c>
      <c r="E1125" s="836" t="s">
        <v>2434</v>
      </c>
      <c r="F1125" s="852" t="s">
        <v>2435</v>
      </c>
      <c r="G1125" s="836" t="s">
        <v>3757</v>
      </c>
      <c r="H1125" s="836" t="s">
        <v>3764</v>
      </c>
      <c r="I1125" s="853">
        <v>7.0180000305175785</v>
      </c>
      <c r="J1125" s="853">
        <v>1000</v>
      </c>
      <c r="K1125" s="854">
        <v>7018</v>
      </c>
    </row>
    <row r="1126" spans="1:11" ht="14.45" customHeight="1" x14ac:dyDescent="0.2">
      <c r="A1126" s="832" t="s">
        <v>573</v>
      </c>
      <c r="B1126" s="833" t="s">
        <v>574</v>
      </c>
      <c r="C1126" s="836" t="s">
        <v>601</v>
      </c>
      <c r="D1126" s="852" t="s">
        <v>602</v>
      </c>
      <c r="E1126" s="836" t="s">
        <v>2434</v>
      </c>
      <c r="F1126" s="852" t="s">
        <v>2435</v>
      </c>
      <c r="G1126" s="836" t="s">
        <v>2444</v>
      </c>
      <c r="H1126" s="836" t="s">
        <v>2445</v>
      </c>
      <c r="I1126" s="853">
        <v>0.62999999523162842</v>
      </c>
      <c r="J1126" s="853">
        <v>3200</v>
      </c>
      <c r="K1126" s="854">
        <v>2016</v>
      </c>
    </row>
    <row r="1127" spans="1:11" ht="14.45" customHeight="1" x14ac:dyDescent="0.2">
      <c r="A1127" s="832" t="s">
        <v>573</v>
      </c>
      <c r="B1127" s="833" t="s">
        <v>574</v>
      </c>
      <c r="C1127" s="836" t="s">
        <v>601</v>
      </c>
      <c r="D1127" s="852" t="s">
        <v>602</v>
      </c>
      <c r="E1127" s="836" t="s">
        <v>2434</v>
      </c>
      <c r="F1127" s="852" t="s">
        <v>2435</v>
      </c>
      <c r="G1127" s="836" t="s">
        <v>2446</v>
      </c>
      <c r="H1127" s="836" t="s">
        <v>2447</v>
      </c>
      <c r="I1127" s="853">
        <v>0.62999999523162842</v>
      </c>
      <c r="J1127" s="853">
        <v>2400</v>
      </c>
      <c r="K1127" s="854">
        <v>1512</v>
      </c>
    </row>
    <row r="1128" spans="1:11" ht="14.45" customHeight="1" x14ac:dyDescent="0.2">
      <c r="A1128" s="832" t="s">
        <v>573</v>
      </c>
      <c r="B1128" s="833" t="s">
        <v>574</v>
      </c>
      <c r="C1128" s="836" t="s">
        <v>601</v>
      </c>
      <c r="D1128" s="852" t="s">
        <v>602</v>
      </c>
      <c r="E1128" s="836" t="s">
        <v>2434</v>
      </c>
      <c r="F1128" s="852" t="s">
        <v>2435</v>
      </c>
      <c r="G1128" s="836" t="s">
        <v>2531</v>
      </c>
      <c r="H1128" s="836" t="s">
        <v>2803</v>
      </c>
      <c r="I1128" s="853">
        <v>0.62999999523162842</v>
      </c>
      <c r="J1128" s="853">
        <v>1600</v>
      </c>
      <c r="K1128" s="854">
        <v>1008</v>
      </c>
    </row>
    <row r="1129" spans="1:11" ht="14.45" customHeight="1" x14ac:dyDescent="0.2">
      <c r="A1129" s="832" t="s">
        <v>573</v>
      </c>
      <c r="B1129" s="833" t="s">
        <v>574</v>
      </c>
      <c r="C1129" s="836" t="s">
        <v>601</v>
      </c>
      <c r="D1129" s="852" t="s">
        <v>602</v>
      </c>
      <c r="E1129" s="836" t="s">
        <v>2434</v>
      </c>
      <c r="F1129" s="852" t="s">
        <v>2435</v>
      </c>
      <c r="G1129" s="836" t="s">
        <v>3765</v>
      </c>
      <c r="H1129" s="836" t="s">
        <v>3766</v>
      </c>
      <c r="I1129" s="853">
        <v>1.5099999904632568</v>
      </c>
      <c r="J1129" s="853">
        <v>200</v>
      </c>
      <c r="K1129" s="854">
        <v>302.5</v>
      </c>
    </row>
    <row r="1130" spans="1:11" ht="14.45" customHeight="1" x14ac:dyDescent="0.2">
      <c r="A1130" s="832" t="s">
        <v>573</v>
      </c>
      <c r="B1130" s="833" t="s">
        <v>574</v>
      </c>
      <c r="C1130" s="836" t="s">
        <v>601</v>
      </c>
      <c r="D1130" s="852" t="s">
        <v>602</v>
      </c>
      <c r="E1130" s="836" t="s">
        <v>2434</v>
      </c>
      <c r="F1130" s="852" t="s">
        <v>2435</v>
      </c>
      <c r="G1130" s="836" t="s">
        <v>2444</v>
      </c>
      <c r="H1130" s="836" t="s">
        <v>2448</v>
      </c>
      <c r="I1130" s="853">
        <v>0.62999999523162842</v>
      </c>
      <c r="J1130" s="853">
        <v>9600</v>
      </c>
      <c r="K1130" s="854">
        <v>6048</v>
      </c>
    </row>
    <row r="1131" spans="1:11" ht="14.45" customHeight="1" x14ac:dyDescent="0.2">
      <c r="A1131" s="832" t="s">
        <v>573</v>
      </c>
      <c r="B1131" s="833" t="s">
        <v>574</v>
      </c>
      <c r="C1131" s="836" t="s">
        <v>601</v>
      </c>
      <c r="D1131" s="852" t="s">
        <v>602</v>
      </c>
      <c r="E1131" s="836" t="s">
        <v>2434</v>
      </c>
      <c r="F1131" s="852" t="s">
        <v>2435</v>
      </c>
      <c r="G1131" s="836" t="s">
        <v>2446</v>
      </c>
      <c r="H1131" s="836" t="s">
        <v>2449</v>
      </c>
      <c r="I1131" s="853">
        <v>0.62833333015441895</v>
      </c>
      <c r="J1131" s="853">
        <v>7200</v>
      </c>
      <c r="K1131" s="854">
        <v>4524</v>
      </c>
    </row>
    <row r="1132" spans="1:11" ht="14.45" customHeight="1" x14ac:dyDescent="0.2">
      <c r="A1132" s="832" t="s">
        <v>573</v>
      </c>
      <c r="B1132" s="833" t="s">
        <v>574</v>
      </c>
      <c r="C1132" s="836" t="s">
        <v>601</v>
      </c>
      <c r="D1132" s="852" t="s">
        <v>602</v>
      </c>
      <c r="E1132" s="836" t="s">
        <v>2434</v>
      </c>
      <c r="F1132" s="852" t="s">
        <v>2435</v>
      </c>
      <c r="G1132" s="836" t="s">
        <v>2531</v>
      </c>
      <c r="H1132" s="836" t="s">
        <v>2532</v>
      </c>
      <c r="I1132" s="853">
        <v>0.62999999523162842</v>
      </c>
      <c r="J1132" s="853">
        <v>4800</v>
      </c>
      <c r="K1132" s="854">
        <v>3024</v>
      </c>
    </row>
    <row r="1133" spans="1:11" ht="14.45" customHeight="1" x14ac:dyDescent="0.2">
      <c r="A1133" s="832" t="s">
        <v>573</v>
      </c>
      <c r="B1133" s="833" t="s">
        <v>574</v>
      </c>
      <c r="C1133" s="836" t="s">
        <v>601</v>
      </c>
      <c r="D1133" s="852" t="s">
        <v>602</v>
      </c>
      <c r="E1133" s="836" t="s">
        <v>2434</v>
      </c>
      <c r="F1133" s="852" t="s">
        <v>2435</v>
      </c>
      <c r="G1133" s="836" t="s">
        <v>3765</v>
      </c>
      <c r="H1133" s="836" t="s">
        <v>3767</v>
      </c>
      <c r="I1133" s="853">
        <v>1.5099999904632568</v>
      </c>
      <c r="J1133" s="853">
        <v>4200</v>
      </c>
      <c r="K1133" s="854">
        <v>6352</v>
      </c>
    </row>
    <row r="1134" spans="1:11" ht="14.45" customHeight="1" x14ac:dyDescent="0.2">
      <c r="A1134" s="832" t="s">
        <v>573</v>
      </c>
      <c r="B1134" s="833" t="s">
        <v>574</v>
      </c>
      <c r="C1134" s="836" t="s">
        <v>601</v>
      </c>
      <c r="D1134" s="852" t="s">
        <v>602</v>
      </c>
      <c r="E1134" s="836" t="s">
        <v>2812</v>
      </c>
      <c r="F1134" s="852" t="s">
        <v>2813</v>
      </c>
      <c r="G1134" s="836" t="s">
        <v>3768</v>
      </c>
      <c r="H1134" s="836" t="s">
        <v>3769</v>
      </c>
      <c r="I1134" s="853">
        <v>5708.2998046875</v>
      </c>
      <c r="J1134" s="853">
        <v>6</v>
      </c>
      <c r="K1134" s="854">
        <v>34249.779296875</v>
      </c>
    </row>
    <row r="1135" spans="1:11" ht="14.45" customHeight="1" x14ac:dyDescent="0.2">
      <c r="A1135" s="832" t="s">
        <v>573</v>
      </c>
      <c r="B1135" s="833" t="s">
        <v>574</v>
      </c>
      <c r="C1135" s="836" t="s">
        <v>601</v>
      </c>
      <c r="D1135" s="852" t="s">
        <v>602</v>
      </c>
      <c r="E1135" s="836" t="s">
        <v>2812</v>
      </c>
      <c r="F1135" s="852" t="s">
        <v>2813</v>
      </c>
      <c r="G1135" s="836" t="s">
        <v>3770</v>
      </c>
      <c r="H1135" s="836" t="s">
        <v>3771</v>
      </c>
      <c r="I1135" s="853">
        <v>3938.169921875</v>
      </c>
      <c r="J1135" s="853">
        <v>6</v>
      </c>
      <c r="K1135" s="854">
        <v>23629.0390625</v>
      </c>
    </row>
    <row r="1136" spans="1:11" ht="14.45" customHeight="1" x14ac:dyDescent="0.2">
      <c r="A1136" s="832" t="s">
        <v>573</v>
      </c>
      <c r="B1136" s="833" t="s">
        <v>574</v>
      </c>
      <c r="C1136" s="836" t="s">
        <v>601</v>
      </c>
      <c r="D1136" s="852" t="s">
        <v>602</v>
      </c>
      <c r="E1136" s="836" t="s">
        <v>2812</v>
      </c>
      <c r="F1136" s="852" t="s">
        <v>2813</v>
      </c>
      <c r="G1136" s="836" t="s">
        <v>3768</v>
      </c>
      <c r="H1136" s="836" t="s">
        <v>3772</v>
      </c>
      <c r="I1136" s="853">
        <v>5708.2998046875</v>
      </c>
      <c r="J1136" s="853">
        <v>20</v>
      </c>
      <c r="K1136" s="854">
        <v>114165.94140625</v>
      </c>
    </row>
    <row r="1137" spans="1:11" ht="14.45" customHeight="1" x14ac:dyDescent="0.2">
      <c r="A1137" s="832" t="s">
        <v>573</v>
      </c>
      <c r="B1137" s="833" t="s">
        <v>574</v>
      </c>
      <c r="C1137" s="836" t="s">
        <v>601</v>
      </c>
      <c r="D1137" s="852" t="s">
        <v>602</v>
      </c>
      <c r="E1137" s="836" t="s">
        <v>2812</v>
      </c>
      <c r="F1137" s="852" t="s">
        <v>2813</v>
      </c>
      <c r="G1137" s="836" t="s">
        <v>3770</v>
      </c>
      <c r="H1137" s="836" t="s">
        <v>3773</v>
      </c>
      <c r="I1137" s="853">
        <v>3938.1732584635415</v>
      </c>
      <c r="J1137" s="853">
        <v>30</v>
      </c>
      <c r="K1137" s="854">
        <v>118145.21826171875</v>
      </c>
    </row>
    <row r="1138" spans="1:11" ht="14.45" customHeight="1" x14ac:dyDescent="0.2">
      <c r="A1138" s="832" t="s">
        <v>573</v>
      </c>
      <c r="B1138" s="833" t="s">
        <v>574</v>
      </c>
      <c r="C1138" s="836" t="s">
        <v>601</v>
      </c>
      <c r="D1138" s="852" t="s">
        <v>602</v>
      </c>
      <c r="E1138" s="836" t="s">
        <v>2812</v>
      </c>
      <c r="F1138" s="852" t="s">
        <v>2813</v>
      </c>
      <c r="G1138" s="836" t="s">
        <v>3774</v>
      </c>
      <c r="H1138" s="836" t="s">
        <v>3775</v>
      </c>
      <c r="I1138" s="853">
        <v>11150</v>
      </c>
      <c r="J1138" s="853">
        <v>4</v>
      </c>
      <c r="K1138" s="854">
        <v>44600</v>
      </c>
    </row>
    <row r="1139" spans="1:11" ht="14.45" customHeight="1" x14ac:dyDescent="0.2">
      <c r="A1139" s="832" t="s">
        <v>573</v>
      </c>
      <c r="B1139" s="833" t="s">
        <v>574</v>
      </c>
      <c r="C1139" s="836" t="s">
        <v>601</v>
      </c>
      <c r="D1139" s="852" t="s">
        <v>602</v>
      </c>
      <c r="E1139" s="836" t="s">
        <v>2812</v>
      </c>
      <c r="F1139" s="852" t="s">
        <v>2813</v>
      </c>
      <c r="G1139" s="836" t="s">
        <v>3776</v>
      </c>
      <c r="H1139" s="836" t="s">
        <v>3777</v>
      </c>
      <c r="I1139" s="853">
        <v>1531.8599853515625</v>
      </c>
      <c r="J1139" s="853">
        <v>6</v>
      </c>
      <c r="K1139" s="854">
        <v>9191.16015625</v>
      </c>
    </row>
    <row r="1140" spans="1:11" ht="14.45" customHeight="1" x14ac:dyDescent="0.2">
      <c r="A1140" s="832" t="s">
        <v>573</v>
      </c>
      <c r="B1140" s="833" t="s">
        <v>574</v>
      </c>
      <c r="C1140" s="836" t="s">
        <v>601</v>
      </c>
      <c r="D1140" s="852" t="s">
        <v>602</v>
      </c>
      <c r="E1140" s="836" t="s">
        <v>2450</v>
      </c>
      <c r="F1140" s="852" t="s">
        <v>2451</v>
      </c>
      <c r="G1140" s="836" t="s">
        <v>3778</v>
      </c>
      <c r="H1140" s="836" t="s">
        <v>3779</v>
      </c>
      <c r="I1140" s="853">
        <v>338.79998779296875</v>
      </c>
      <c r="J1140" s="853">
        <v>4</v>
      </c>
      <c r="K1140" s="854">
        <v>1355.199951171875</v>
      </c>
    </row>
    <row r="1141" spans="1:11" ht="14.45" customHeight="1" x14ac:dyDescent="0.2">
      <c r="A1141" s="832" t="s">
        <v>573</v>
      </c>
      <c r="B1141" s="833" t="s">
        <v>574</v>
      </c>
      <c r="C1141" s="836" t="s">
        <v>601</v>
      </c>
      <c r="D1141" s="852" t="s">
        <v>602</v>
      </c>
      <c r="E1141" s="836" t="s">
        <v>3780</v>
      </c>
      <c r="F1141" s="852" t="s">
        <v>3781</v>
      </c>
      <c r="G1141" s="836" t="s">
        <v>3782</v>
      </c>
      <c r="H1141" s="836" t="s">
        <v>3783</v>
      </c>
      <c r="I1141" s="853">
        <v>36905</v>
      </c>
      <c r="J1141" s="853">
        <v>1</v>
      </c>
      <c r="K1141" s="854">
        <v>36905</v>
      </c>
    </row>
    <row r="1142" spans="1:11" ht="14.45" customHeight="1" x14ac:dyDescent="0.2">
      <c r="A1142" s="832" t="s">
        <v>573</v>
      </c>
      <c r="B1142" s="833" t="s">
        <v>574</v>
      </c>
      <c r="C1142" s="836" t="s">
        <v>601</v>
      </c>
      <c r="D1142" s="852" t="s">
        <v>602</v>
      </c>
      <c r="E1142" s="836" t="s">
        <v>3780</v>
      </c>
      <c r="F1142" s="852" t="s">
        <v>3781</v>
      </c>
      <c r="G1142" s="836" t="s">
        <v>3784</v>
      </c>
      <c r="H1142" s="836" t="s">
        <v>3785</v>
      </c>
      <c r="I1142" s="853">
        <v>36905</v>
      </c>
      <c r="J1142" s="853">
        <v>1</v>
      </c>
      <c r="K1142" s="854">
        <v>36905</v>
      </c>
    </row>
    <row r="1143" spans="1:11" ht="14.45" customHeight="1" x14ac:dyDescent="0.2">
      <c r="A1143" s="832" t="s">
        <v>573</v>
      </c>
      <c r="B1143" s="833" t="s">
        <v>574</v>
      </c>
      <c r="C1143" s="836" t="s">
        <v>601</v>
      </c>
      <c r="D1143" s="852" t="s">
        <v>602</v>
      </c>
      <c r="E1143" s="836" t="s">
        <v>3780</v>
      </c>
      <c r="F1143" s="852" t="s">
        <v>3781</v>
      </c>
      <c r="G1143" s="836" t="s">
        <v>3786</v>
      </c>
      <c r="H1143" s="836" t="s">
        <v>3787</v>
      </c>
      <c r="I1143" s="853">
        <v>36905</v>
      </c>
      <c r="J1143" s="853">
        <v>1</v>
      </c>
      <c r="K1143" s="854">
        <v>36905</v>
      </c>
    </row>
    <row r="1144" spans="1:11" ht="14.45" customHeight="1" x14ac:dyDescent="0.2">
      <c r="A1144" s="832" t="s">
        <v>573</v>
      </c>
      <c r="B1144" s="833" t="s">
        <v>574</v>
      </c>
      <c r="C1144" s="836" t="s">
        <v>601</v>
      </c>
      <c r="D1144" s="852" t="s">
        <v>602</v>
      </c>
      <c r="E1144" s="836" t="s">
        <v>3780</v>
      </c>
      <c r="F1144" s="852" t="s">
        <v>3781</v>
      </c>
      <c r="G1144" s="836" t="s">
        <v>3788</v>
      </c>
      <c r="H1144" s="836" t="s">
        <v>3789</v>
      </c>
      <c r="I1144" s="853">
        <v>170.69999694824219</v>
      </c>
      <c r="J1144" s="853">
        <v>36</v>
      </c>
      <c r="K1144" s="854">
        <v>6145.2001953125</v>
      </c>
    </row>
    <row r="1145" spans="1:11" ht="14.45" customHeight="1" x14ac:dyDescent="0.2">
      <c r="A1145" s="832" t="s">
        <v>573</v>
      </c>
      <c r="B1145" s="833" t="s">
        <v>574</v>
      </c>
      <c r="C1145" s="836" t="s">
        <v>601</v>
      </c>
      <c r="D1145" s="852" t="s">
        <v>602</v>
      </c>
      <c r="E1145" s="836" t="s">
        <v>3780</v>
      </c>
      <c r="F1145" s="852" t="s">
        <v>3781</v>
      </c>
      <c r="G1145" s="836" t="s">
        <v>3790</v>
      </c>
      <c r="H1145" s="836" t="s">
        <v>3791</v>
      </c>
      <c r="I1145" s="853">
        <v>170.69999694824219</v>
      </c>
      <c r="J1145" s="853">
        <v>72</v>
      </c>
      <c r="K1145" s="854">
        <v>12290.400390625</v>
      </c>
    </row>
    <row r="1146" spans="1:11" ht="14.45" customHeight="1" x14ac:dyDescent="0.2">
      <c r="A1146" s="832" t="s">
        <v>573</v>
      </c>
      <c r="B1146" s="833" t="s">
        <v>574</v>
      </c>
      <c r="C1146" s="836" t="s">
        <v>601</v>
      </c>
      <c r="D1146" s="852" t="s">
        <v>602</v>
      </c>
      <c r="E1146" s="836" t="s">
        <v>3780</v>
      </c>
      <c r="F1146" s="852" t="s">
        <v>3781</v>
      </c>
      <c r="G1146" s="836" t="s">
        <v>3792</v>
      </c>
      <c r="H1146" s="836" t="s">
        <v>3793</v>
      </c>
      <c r="I1146" s="853">
        <v>363.91000366210938</v>
      </c>
      <c r="J1146" s="853">
        <v>18</v>
      </c>
      <c r="K1146" s="854">
        <v>6550.33984375</v>
      </c>
    </row>
    <row r="1147" spans="1:11" ht="14.45" customHeight="1" x14ac:dyDescent="0.2">
      <c r="A1147" s="832" t="s">
        <v>573</v>
      </c>
      <c r="B1147" s="833" t="s">
        <v>574</v>
      </c>
      <c r="C1147" s="836" t="s">
        <v>601</v>
      </c>
      <c r="D1147" s="852" t="s">
        <v>602</v>
      </c>
      <c r="E1147" s="836" t="s">
        <v>3780</v>
      </c>
      <c r="F1147" s="852" t="s">
        <v>3781</v>
      </c>
      <c r="G1147" s="836" t="s">
        <v>3794</v>
      </c>
      <c r="H1147" s="836" t="s">
        <v>3795</v>
      </c>
      <c r="I1147" s="853">
        <v>57750.87890625</v>
      </c>
      <c r="J1147" s="853">
        <v>1</v>
      </c>
      <c r="K1147" s="854">
        <v>57750.87890625</v>
      </c>
    </row>
    <row r="1148" spans="1:11" ht="14.45" customHeight="1" thickBot="1" x14ac:dyDescent="0.25">
      <c r="A1148" s="840" t="s">
        <v>573</v>
      </c>
      <c r="B1148" s="841" t="s">
        <v>574</v>
      </c>
      <c r="C1148" s="844" t="s">
        <v>601</v>
      </c>
      <c r="D1148" s="855" t="s">
        <v>602</v>
      </c>
      <c r="E1148" s="844" t="s">
        <v>3780</v>
      </c>
      <c r="F1148" s="855" t="s">
        <v>3781</v>
      </c>
      <c r="G1148" s="844" t="s">
        <v>3796</v>
      </c>
      <c r="H1148" s="844" t="s">
        <v>3797</v>
      </c>
      <c r="I1148" s="856">
        <v>39930</v>
      </c>
      <c r="J1148" s="856">
        <v>1</v>
      </c>
      <c r="K1148" s="857">
        <v>39930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BFDFE23-5832-40EF-965B-777994952457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93.875</v>
      </c>
      <c r="D6" s="491"/>
      <c r="E6" s="491"/>
      <c r="F6" s="490"/>
      <c r="G6" s="492">
        <f ca="1">SUM(Tabulka[05 h_vram])/2</f>
        <v>107458.74000000002</v>
      </c>
      <c r="H6" s="491">
        <f ca="1">SUM(Tabulka[06 h_naduv])/2</f>
        <v>5287.75</v>
      </c>
      <c r="I6" s="491">
        <f ca="1">SUM(Tabulka[07 h_nadzk])/2</f>
        <v>121.88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1885102</v>
      </c>
      <c r="N6" s="491">
        <f ca="1">SUM(Tabulka[12 m_oc])/2</f>
        <v>1885102</v>
      </c>
      <c r="O6" s="490">
        <f ca="1">SUM(Tabulka[13 m_sk])/2</f>
        <v>39651954</v>
      </c>
      <c r="P6" s="489">
        <f ca="1">SUM(Tabulka[14_vzsk])/2</f>
        <v>82729</v>
      </c>
      <c r="Q6" s="489">
        <f ca="1">SUM(Tabulka[15_vzpl])/2</f>
        <v>91779.081133919826</v>
      </c>
      <c r="R6" s="488">
        <f ca="1">IF(Q6=0,0,P6/Q6)</f>
        <v>0.90139276813292168</v>
      </c>
      <c r="S6" s="487">
        <f ca="1">Q6-P6</f>
        <v>9050.0811339198262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856865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856865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11950733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8" s="471">
        <f ca="1">IF(Tabulka[[#This Row],[15_vzpl]]=0,"",Tabulka[[#This Row],[14_vzsk]]/Tabulka[[#This Row],[15_vzpl]])</f>
        <v>1.2181082474226805</v>
      </c>
      <c r="S8" s="470">
        <f ca="1">IF(Tabulka[[#This Row],[15_vzpl]]-Tabulka[[#This Row],[14_vzsk]]=0,"",Tabulka[[#This Row],[15_vzpl]]-Tabulka[[#This Row],[14_vzsk]])</f>
        <v>-6204.2521994134913</v>
      </c>
    </row>
    <row r="9" spans="1:19" x14ac:dyDescent="0.25">
      <c r="A9" s="469">
        <v>99</v>
      </c>
      <c r="B9" s="468" t="s">
        <v>3810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267431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267431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2591831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9" s="471">
        <f ca="1">IF(Tabulka[[#This Row],[15_vzpl]]=0,"",Tabulka[[#This Row],[14_vzsk]]/Tabulka[[#This Row],[15_vzpl]])</f>
        <v>1.2181082474226805</v>
      </c>
      <c r="S9" s="470">
        <f ca="1">IF(Tabulka[[#This Row],[15_vzpl]]-Tabulka[[#This Row],[14_vzsk]]=0,"",Tabulka[[#This Row],[15_vzpl]]-Tabulka[[#This Row],[14_vzsk]])</f>
        <v>-6204.2521994134913</v>
      </c>
    </row>
    <row r="10" spans="1:19" x14ac:dyDescent="0.25">
      <c r="A10" s="469">
        <v>100</v>
      </c>
      <c r="B10" s="468" t="s">
        <v>3811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154825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154825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1423815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3812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7935087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3799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88510.74000000002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121.88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1010267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1010267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27210390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63333.333333333328</v>
      </c>
      <c r="R12" s="471">
        <f ca="1">IF(Tabulka[[#This Row],[15_vzpl]]=0,"",Tabulka[[#This Row],[14_vzsk]]/Tabulka[[#This Row],[15_vzpl]])</f>
        <v>0.75914210526315795</v>
      </c>
      <c r="S12" s="470">
        <f ca="1">IF(Tabulka[[#This Row],[15_vzpl]]-Tabulka[[#This Row],[14_vzsk]]=0,"",Tabulka[[#This Row],[15_vzpl]]-Tabulka[[#This Row],[14_vzsk]])</f>
        <v>15254.333333333328</v>
      </c>
    </row>
    <row r="13" spans="1:19" x14ac:dyDescent="0.25">
      <c r="A13" s="469">
        <v>303</v>
      </c>
      <c r="B13" s="468" t="s">
        <v>3813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20910.25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71.63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6411301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63333.333333333328</v>
      </c>
      <c r="R13" s="471">
        <f ca="1">IF(Tabulka[[#This Row],[15_vzpl]]=0,"",Tabulka[[#This Row],[14_vzsk]]/Tabulka[[#This Row],[15_vzpl]])</f>
        <v>0.75914210526315795</v>
      </c>
      <c r="S13" s="470">
        <f ca="1">IF(Tabulka[[#This Row],[15_vzpl]]-Tabulka[[#This Row],[14_vzsk]]=0,"",Tabulka[[#This Row],[15_vzpl]]-Tabulka[[#This Row],[14_vzsk]])</f>
        <v>15254.333333333328</v>
      </c>
    </row>
    <row r="14" spans="1:19" x14ac:dyDescent="0.25">
      <c r="A14" s="469">
        <v>304</v>
      </c>
      <c r="B14" s="468" t="s">
        <v>3814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36630.42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515225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515225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13007081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3815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6008.93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115272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115272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2256620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3816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599375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3817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953527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3818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258552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3819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17256.39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123933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123933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3723934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3800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490831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3820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490831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298</v>
      </c>
    </row>
    <row r="23" spans="1:19" x14ac:dyDescent="0.25">
      <c r="A23" s="222" t="s">
        <v>199</v>
      </c>
    </row>
    <row r="24" spans="1:19" x14ac:dyDescent="0.25">
      <c r="A24" s="223" t="s">
        <v>268</v>
      </c>
    </row>
    <row r="25" spans="1:19" x14ac:dyDescent="0.25">
      <c r="A25" s="461" t="s">
        <v>267</v>
      </c>
    </row>
    <row r="26" spans="1:19" x14ac:dyDescent="0.25">
      <c r="A26" s="374" t="s">
        <v>230</v>
      </c>
    </row>
    <row r="27" spans="1:19" x14ac:dyDescent="0.25">
      <c r="A27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2FAEEC5-6841-4EA6-8CEB-47732A4E506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3809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25">
      <c r="A8" s="505" t="s">
        <v>212</v>
      </c>
      <c r="B8" s="504">
        <v>5</v>
      </c>
      <c r="C8">
        <v>1</v>
      </c>
      <c r="D8" t="s">
        <v>3799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25">
      <c r="A12" s="505" t="s">
        <v>216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25">
      <c r="A13" s="503" t="s">
        <v>217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25">
      <c r="A14" s="505" t="s">
        <v>218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25">
      <c r="A15" s="503" t="s">
        <v>219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25">
      <c r="A16" s="501" t="s">
        <v>207</v>
      </c>
      <c r="B16" s="500">
        <v>2019</v>
      </c>
      <c r="C16">
        <v>1</v>
      </c>
      <c r="D16" t="s">
        <v>3800</v>
      </c>
      <c r="E16">
        <v>2</v>
      </c>
      <c r="I16">
        <v>360</v>
      </c>
      <c r="Q16">
        <v>58977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25">
      <c r="C18" t="s">
        <v>3801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25">
      <c r="C19">
        <v>2</v>
      </c>
      <c r="D19" t="s">
        <v>269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25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25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25">
      <c r="C23">
        <v>2</v>
      </c>
      <c r="D23" t="s">
        <v>3799</v>
      </c>
      <c r="E23">
        <v>79.25</v>
      </c>
      <c r="I23">
        <v>10930.98</v>
      </c>
      <c r="J23">
        <v>280</v>
      </c>
      <c r="O23">
        <v>36666</v>
      </c>
      <c r="P23">
        <v>36666</v>
      </c>
      <c r="Q23">
        <v>3149715</v>
      </c>
      <c r="R23">
        <v>1000</v>
      </c>
      <c r="S23">
        <v>7916.666666666667</v>
      </c>
    </row>
    <row r="24" spans="3:19" x14ac:dyDescent="0.25">
      <c r="C24">
        <v>2</v>
      </c>
      <c r="D24">
        <v>303</v>
      </c>
      <c r="E24">
        <v>20.5</v>
      </c>
      <c r="I24">
        <v>2878.5</v>
      </c>
      <c r="J24">
        <v>105</v>
      </c>
      <c r="O24">
        <v>1400</v>
      </c>
      <c r="P24">
        <v>1400</v>
      </c>
      <c r="Q24">
        <v>809045</v>
      </c>
      <c r="R24">
        <v>1000</v>
      </c>
      <c r="S24">
        <v>7916.666666666667</v>
      </c>
    </row>
    <row r="25" spans="3:19" x14ac:dyDescent="0.25">
      <c r="C25">
        <v>2</v>
      </c>
      <c r="D25">
        <v>304</v>
      </c>
      <c r="E25">
        <v>32</v>
      </c>
      <c r="I25">
        <v>4353.58</v>
      </c>
      <c r="J25">
        <v>56.5</v>
      </c>
      <c r="O25">
        <v>31116</v>
      </c>
      <c r="P25">
        <v>31116</v>
      </c>
      <c r="Q25">
        <v>1458088</v>
      </c>
    </row>
    <row r="26" spans="3:19" x14ac:dyDescent="0.25">
      <c r="C26">
        <v>2</v>
      </c>
      <c r="D26">
        <v>305</v>
      </c>
      <c r="E26">
        <v>4.75</v>
      </c>
      <c r="I26">
        <v>714.52</v>
      </c>
      <c r="O26">
        <v>1400</v>
      </c>
      <c r="P26">
        <v>1400</v>
      </c>
      <c r="Q26">
        <v>238631</v>
      </c>
    </row>
    <row r="27" spans="3:19" x14ac:dyDescent="0.25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25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25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25">
      <c r="C30">
        <v>2</v>
      </c>
      <c r="D30">
        <v>642</v>
      </c>
      <c r="E30">
        <v>15</v>
      </c>
      <c r="I30">
        <v>2146.13</v>
      </c>
      <c r="J30">
        <v>94.5</v>
      </c>
      <c r="O30">
        <v>2750</v>
      </c>
      <c r="P30">
        <v>2750</v>
      </c>
      <c r="Q30">
        <v>435149</v>
      </c>
    </row>
    <row r="31" spans="3:19" x14ac:dyDescent="0.25">
      <c r="C31">
        <v>2</v>
      </c>
      <c r="D31" t="s">
        <v>3800</v>
      </c>
      <c r="E31">
        <v>2</v>
      </c>
      <c r="I31">
        <v>296</v>
      </c>
      <c r="Q31">
        <v>58605</v>
      </c>
    </row>
    <row r="32" spans="3:19" x14ac:dyDescent="0.25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25">
      <c r="C33" t="s">
        <v>3802</v>
      </c>
      <c r="E33">
        <v>94.25</v>
      </c>
      <c r="I33">
        <v>13218.98</v>
      </c>
      <c r="J33">
        <v>667.5</v>
      </c>
      <c r="O33">
        <v>36666</v>
      </c>
      <c r="P33">
        <v>36666</v>
      </c>
      <c r="Q33">
        <v>4588458</v>
      </c>
      <c r="R33">
        <v>15600</v>
      </c>
      <c r="S33">
        <v>11472.38514173998</v>
      </c>
    </row>
    <row r="34" spans="3:19" x14ac:dyDescent="0.25">
      <c r="C34">
        <v>3</v>
      </c>
      <c r="D34" t="s">
        <v>269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25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25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25">
      <c r="C38">
        <v>3</v>
      </c>
      <c r="D38" t="s">
        <v>3799</v>
      </c>
      <c r="E38">
        <v>81.25</v>
      </c>
      <c r="I38">
        <v>11126.23</v>
      </c>
      <c r="J38">
        <v>274.75</v>
      </c>
      <c r="K38">
        <v>20</v>
      </c>
      <c r="O38">
        <v>16166</v>
      </c>
      <c r="P38">
        <v>16166</v>
      </c>
      <c r="Q38">
        <v>3238438</v>
      </c>
      <c r="R38">
        <v>11200</v>
      </c>
      <c r="S38">
        <v>7916.666666666667</v>
      </c>
    </row>
    <row r="39" spans="3:19" x14ac:dyDescent="0.25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O39">
        <v>800</v>
      </c>
      <c r="P39">
        <v>800</v>
      </c>
      <c r="Q39">
        <v>830472</v>
      </c>
      <c r="R39">
        <v>11200</v>
      </c>
      <c r="S39">
        <v>7916.666666666667</v>
      </c>
    </row>
    <row r="40" spans="3:19" x14ac:dyDescent="0.25">
      <c r="C40">
        <v>3</v>
      </c>
      <c r="D40">
        <v>304</v>
      </c>
      <c r="E40">
        <v>33</v>
      </c>
      <c r="I40">
        <v>4368.7</v>
      </c>
      <c r="J40">
        <v>59.5</v>
      </c>
      <c r="O40">
        <v>10066</v>
      </c>
      <c r="P40">
        <v>10066</v>
      </c>
      <c r="Q40">
        <v>1490554</v>
      </c>
    </row>
    <row r="41" spans="3:19" x14ac:dyDescent="0.25">
      <c r="C41">
        <v>3</v>
      </c>
      <c r="D41">
        <v>305</v>
      </c>
      <c r="E41">
        <v>4.75</v>
      </c>
      <c r="I41">
        <v>730.65</v>
      </c>
      <c r="O41">
        <v>2800</v>
      </c>
      <c r="P41">
        <v>2800</v>
      </c>
      <c r="Q41">
        <v>240066</v>
      </c>
    </row>
    <row r="42" spans="3:19" x14ac:dyDescent="0.25">
      <c r="C42">
        <v>3</v>
      </c>
      <c r="D42">
        <v>418</v>
      </c>
      <c r="E42">
        <v>2</v>
      </c>
      <c r="I42">
        <v>315</v>
      </c>
      <c r="O42">
        <v>1000</v>
      </c>
      <c r="P42">
        <v>1000</v>
      </c>
      <c r="Q42">
        <v>77656</v>
      </c>
    </row>
    <row r="43" spans="3:19" x14ac:dyDescent="0.25">
      <c r="C43">
        <v>3</v>
      </c>
      <c r="D43">
        <v>424</v>
      </c>
      <c r="E43">
        <v>4</v>
      </c>
      <c r="I43">
        <v>666.5</v>
      </c>
      <c r="J43">
        <v>3.25</v>
      </c>
      <c r="O43">
        <v>750</v>
      </c>
      <c r="P43">
        <v>750</v>
      </c>
      <c r="Q43">
        <v>128850</v>
      </c>
    </row>
    <row r="44" spans="3:19" x14ac:dyDescent="0.25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25">
      <c r="C45">
        <v>3</v>
      </c>
      <c r="D45">
        <v>642</v>
      </c>
      <c r="E45">
        <v>15</v>
      </c>
      <c r="I45">
        <v>2231.63</v>
      </c>
      <c r="J45">
        <v>116.5</v>
      </c>
      <c r="O45">
        <v>750</v>
      </c>
      <c r="P45">
        <v>750</v>
      </c>
      <c r="Q45">
        <v>440376</v>
      </c>
    </row>
    <row r="46" spans="3:19" x14ac:dyDescent="0.25">
      <c r="C46">
        <v>3</v>
      </c>
      <c r="D46" t="s">
        <v>3800</v>
      </c>
      <c r="E46">
        <v>2</v>
      </c>
      <c r="I46">
        <v>312</v>
      </c>
      <c r="Q46">
        <v>58915</v>
      </c>
    </row>
    <row r="47" spans="3:19" x14ac:dyDescent="0.25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25">
      <c r="C48" t="s">
        <v>3803</v>
      </c>
      <c r="E48">
        <v>96.25</v>
      </c>
      <c r="I48">
        <v>13482.23</v>
      </c>
      <c r="J48">
        <v>659.75</v>
      </c>
      <c r="K48">
        <v>20</v>
      </c>
      <c r="O48">
        <v>16166</v>
      </c>
      <c r="P48">
        <v>16166</v>
      </c>
      <c r="Q48">
        <v>4712567</v>
      </c>
      <c r="R48">
        <v>11200</v>
      </c>
      <c r="S48">
        <v>11472.38514173998</v>
      </c>
    </row>
    <row r="49" spans="3:19" x14ac:dyDescent="0.25">
      <c r="C49">
        <v>4</v>
      </c>
      <c r="D49" t="s">
        <v>269</v>
      </c>
      <c r="E49">
        <v>13</v>
      </c>
      <c r="I49">
        <v>2216</v>
      </c>
      <c r="J49">
        <v>386</v>
      </c>
      <c r="Q49">
        <v>1381986</v>
      </c>
      <c r="R49">
        <v>5950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664</v>
      </c>
      <c r="J50">
        <v>118</v>
      </c>
      <c r="Q50">
        <v>289427</v>
      </c>
      <c r="R50">
        <v>5950</v>
      </c>
      <c r="S50">
        <v>3555.7184750733136</v>
      </c>
    </row>
    <row r="51" spans="3:19" x14ac:dyDescent="0.25">
      <c r="C51">
        <v>4</v>
      </c>
      <c r="D51">
        <v>100</v>
      </c>
      <c r="E51">
        <v>2</v>
      </c>
      <c r="I51">
        <v>344</v>
      </c>
      <c r="J51">
        <v>59</v>
      </c>
      <c r="Q51">
        <v>154842</v>
      </c>
    </row>
    <row r="52" spans="3:19" x14ac:dyDescent="0.25">
      <c r="C52">
        <v>4</v>
      </c>
      <c r="D52">
        <v>101</v>
      </c>
      <c r="E52">
        <v>7</v>
      </c>
      <c r="I52">
        <v>1208</v>
      </c>
      <c r="J52">
        <v>209</v>
      </c>
      <c r="Q52">
        <v>937717</v>
      </c>
    </row>
    <row r="53" spans="3:19" x14ac:dyDescent="0.25">
      <c r="C53">
        <v>4</v>
      </c>
      <c r="D53" t="s">
        <v>3799</v>
      </c>
      <c r="E53">
        <v>81.25</v>
      </c>
      <c r="I53">
        <v>11871.6</v>
      </c>
      <c r="J53">
        <v>232.5</v>
      </c>
      <c r="K53">
        <v>20.5</v>
      </c>
      <c r="O53">
        <v>22916</v>
      </c>
      <c r="P53">
        <v>22916</v>
      </c>
      <c r="Q53">
        <v>3331730</v>
      </c>
      <c r="R53">
        <v>8324</v>
      </c>
      <c r="S53">
        <v>7916.666666666667</v>
      </c>
    </row>
    <row r="54" spans="3:19" x14ac:dyDescent="0.25">
      <c r="C54">
        <v>4</v>
      </c>
      <c r="D54">
        <v>303</v>
      </c>
      <c r="E54">
        <v>19.5</v>
      </c>
      <c r="I54">
        <v>2800</v>
      </c>
      <c r="J54">
        <v>84</v>
      </c>
      <c r="K54">
        <v>10.5</v>
      </c>
      <c r="O54">
        <v>5000</v>
      </c>
      <c r="P54">
        <v>5000</v>
      </c>
      <c r="Q54">
        <v>790033</v>
      </c>
      <c r="R54">
        <v>8324</v>
      </c>
      <c r="S54">
        <v>7916.666666666667</v>
      </c>
    </row>
    <row r="55" spans="3:19" x14ac:dyDescent="0.25">
      <c r="C55">
        <v>4</v>
      </c>
      <c r="D55">
        <v>304</v>
      </c>
      <c r="E55">
        <v>33</v>
      </c>
      <c r="I55">
        <v>4853.08</v>
      </c>
      <c r="J55">
        <v>62</v>
      </c>
      <c r="K55">
        <v>10</v>
      </c>
      <c r="O55">
        <v>13016</v>
      </c>
      <c r="P55">
        <v>13016</v>
      </c>
      <c r="Q55">
        <v>1541091</v>
      </c>
    </row>
    <row r="56" spans="3:19" x14ac:dyDescent="0.25">
      <c r="C56">
        <v>4</v>
      </c>
      <c r="D56">
        <v>305</v>
      </c>
      <c r="E56">
        <v>6.75</v>
      </c>
      <c r="I56">
        <v>806.77</v>
      </c>
      <c r="O56">
        <v>2200</v>
      </c>
      <c r="P56">
        <v>2200</v>
      </c>
      <c r="Q56">
        <v>320515</v>
      </c>
    </row>
    <row r="57" spans="3:19" x14ac:dyDescent="0.25">
      <c r="C57">
        <v>4</v>
      </c>
      <c r="D57">
        <v>418</v>
      </c>
      <c r="E57">
        <v>2</v>
      </c>
      <c r="I57">
        <v>330</v>
      </c>
      <c r="O57">
        <v>1200</v>
      </c>
      <c r="P57">
        <v>1200</v>
      </c>
      <c r="Q57">
        <v>82589</v>
      </c>
    </row>
    <row r="58" spans="3:19" x14ac:dyDescent="0.25">
      <c r="C58">
        <v>4</v>
      </c>
      <c r="D58">
        <v>424</v>
      </c>
      <c r="E58">
        <v>4</v>
      </c>
      <c r="I58">
        <v>491</v>
      </c>
      <c r="Q58">
        <v>100557</v>
      </c>
    </row>
    <row r="59" spans="3:19" x14ac:dyDescent="0.25">
      <c r="C59">
        <v>4</v>
      </c>
      <c r="D59">
        <v>636</v>
      </c>
      <c r="E59">
        <v>1</v>
      </c>
      <c r="I59">
        <v>165</v>
      </c>
      <c r="Q59">
        <v>35457</v>
      </c>
    </row>
    <row r="60" spans="3:19" x14ac:dyDescent="0.25">
      <c r="C60">
        <v>4</v>
      </c>
      <c r="D60">
        <v>642</v>
      </c>
      <c r="E60">
        <v>15</v>
      </c>
      <c r="I60">
        <v>2425.75</v>
      </c>
      <c r="J60">
        <v>86.5</v>
      </c>
      <c r="O60">
        <v>1500</v>
      </c>
      <c r="P60">
        <v>1500</v>
      </c>
      <c r="Q60">
        <v>461488</v>
      </c>
    </row>
    <row r="61" spans="3:19" x14ac:dyDescent="0.25">
      <c r="C61">
        <v>4</v>
      </c>
      <c r="D61" t="s">
        <v>3800</v>
      </c>
      <c r="E61">
        <v>2</v>
      </c>
      <c r="I61">
        <v>336</v>
      </c>
      <c r="Q61">
        <v>59018</v>
      </c>
    </row>
    <row r="62" spans="3:19" x14ac:dyDescent="0.25">
      <c r="C62">
        <v>4</v>
      </c>
      <c r="D62">
        <v>30</v>
      </c>
      <c r="E62">
        <v>2</v>
      </c>
      <c r="I62">
        <v>336</v>
      </c>
      <c r="Q62">
        <v>59018</v>
      </c>
    </row>
    <row r="63" spans="3:19" x14ac:dyDescent="0.25">
      <c r="C63" t="s">
        <v>3804</v>
      </c>
      <c r="E63">
        <v>96.25</v>
      </c>
      <c r="I63">
        <v>14423.6</v>
      </c>
      <c r="J63">
        <v>618.5</v>
      </c>
      <c r="K63">
        <v>20.5</v>
      </c>
      <c r="O63">
        <v>22916</v>
      </c>
      <c r="P63">
        <v>22916</v>
      </c>
      <c r="Q63">
        <v>4772734</v>
      </c>
      <c r="R63">
        <v>14274</v>
      </c>
      <c r="S63">
        <v>11472.38514173998</v>
      </c>
    </row>
    <row r="64" spans="3:19" x14ac:dyDescent="0.25">
      <c r="C64">
        <v>5</v>
      </c>
      <c r="D64" t="s">
        <v>269</v>
      </c>
      <c r="E64">
        <v>13</v>
      </c>
      <c r="I64">
        <v>2184</v>
      </c>
      <c r="J64">
        <v>385</v>
      </c>
      <c r="Q64">
        <v>1359502</v>
      </c>
      <c r="R64">
        <v>3900</v>
      </c>
      <c r="S64">
        <v>3555.7184750733136</v>
      </c>
    </row>
    <row r="65" spans="3:19" x14ac:dyDescent="0.25">
      <c r="C65">
        <v>5</v>
      </c>
      <c r="D65">
        <v>99</v>
      </c>
      <c r="E65">
        <v>4</v>
      </c>
      <c r="I65">
        <v>644</v>
      </c>
      <c r="J65">
        <v>117.5</v>
      </c>
      <c r="Q65">
        <v>292115</v>
      </c>
      <c r="R65">
        <v>3900</v>
      </c>
      <c r="S65">
        <v>3555.7184750733136</v>
      </c>
    </row>
    <row r="66" spans="3:19" x14ac:dyDescent="0.25">
      <c r="C66">
        <v>5</v>
      </c>
      <c r="D66">
        <v>100</v>
      </c>
      <c r="E66">
        <v>2</v>
      </c>
      <c r="I66">
        <v>352</v>
      </c>
      <c r="J66">
        <v>59</v>
      </c>
      <c r="Q66">
        <v>154956</v>
      </c>
    </row>
    <row r="67" spans="3:19" x14ac:dyDescent="0.25">
      <c r="C67">
        <v>5</v>
      </c>
      <c r="D67">
        <v>101</v>
      </c>
      <c r="E67">
        <v>7</v>
      </c>
      <c r="I67">
        <v>1188</v>
      </c>
      <c r="J67">
        <v>208.5</v>
      </c>
      <c r="Q67">
        <v>912431</v>
      </c>
    </row>
    <row r="68" spans="3:19" x14ac:dyDescent="0.25">
      <c r="C68">
        <v>5</v>
      </c>
      <c r="D68" t="s">
        <v>3799</v>
      </c>
      <c r="E68">
        <v>79.25</v>
      </c>
      <c r="I68">
        <v>12320.380000000001</v>
      </c>
      <c r="J68">
        <v>200.5</v>
      </c>
      <c r="K68">
        <v>10</v>
      </c>
      <c r="O68">
        <v>16960</v>
      </c>
      <c r="P68">
        <v>16960</v>
      </c>
      <c r="Q68">
        <v>3338379</v>
      </c>
      <c r="S68">
        <v>7916.666666666667</v>
      </c>
    </row>
    <row r="69" spans="3:19" x14ac:dyDescent="0.25">
      <c r="C69">
        <v>5</v>
      </c>
      <c r="D69">
        <v>303</v>
      </c>
      <c r="E69">
        <v>18.5</v>
      </c>
      <c r="I69">
        <v>2538.5</v>
      </c>
      <c r="J69">
        <v>75.5</v>
      </c>
      <c r="K69">
        <v>10</v>
      </c>
      <c r="O69">
        <v>5060</v>
      </c>
      <c r="P69">
        <v>5060</v>
      </c>
      <c r="Q69">
        <v>735501</v>
      </c>
      <c r="S69">
        <v>7916.666666666667</v>
      </c>
    </row>
    <row r="70" spans="3:19" x14ac:dyDescent="0.25">
      <c r="C70">
        <v>5</v>
      </c>
      <c r="D70">
        <v>304</v>
      </c>
      <c r="E70">
        <v>32</v>
      </c>
      <c r="I70">
        <v>5252.6</v>
      </c>
      <c r="J70">
        <v>68.5</v>
      </c>
      <c r="O70">
        <v>4000</v>
      </c>
      <c r="P70">
        <v>4000</v>
      </c>
      <c r="Q70">
        <v>1628629</v>
      </c>
    </row>
    <row r="71" spans="3:19" x14ac:dyDescent="0.25">
      <c r="C71">
        <v>5</v>
      </c>
      <c r="D71">
        <v>305</v>
      </c>
      <c r="E71">
        <v>6.75</v>
      </c>
      <c r="I71">
        <v>1003.4</v>
      </c>
      <c r="Q71">
        <v>294902</v>
      </c>
    </row>
    <row r="72" spans="3:19" x14ac:dyDescent="0.25">
      <c r="C72">
        <v>5</v>
      </c>
      <c r="D72">
        <v>418</v>
      </c>
      <c r="E72">
        <v>2</v>
      </c>
      <c r="I72">
        <v>345</v>
      </c>
      <c r="Q72">
        <v>77264</v>
      </c>
    </row>
    <row r="73" spans="3:19" x14ac:dyDescent="0.25">
      <c r="C73">
        <v>5</v>
      </c>
      <c r="D73">
        <v>424</v>
      </c>
      <c r="E73">
        <v>4</v>
      </c>
      <c r="I73">
        <v>688.5</v>
      </c>
      <c r="Q73">
        <v>118888</v>
      </c>
    </row>
    <row r="74" spans="3:19" x14ac:dyDescent="0.25">
      <c r="C74">
        <v>5</v>
      </c>
      <c r="D74">
        <v>636</v>
      </c>
      <c r="E74">
        <v>1</v>
      </c>
      <c r="I74">
        <v>172.5</v>
      </c>
      <c r="O74">
        <v>2900</v>
      </c>
      <c r="P74">
        <v>2900</v>
      </c>
      <c r="Q74">
        <v>35127</v>
      </c>
    </row>
    <row r="75" spans="3:19" x14ac:dyDescent="0.25">
      <c r="C75">
        <v>5</v>
      </c>
      <c r="D75">
        <v>642</v>
      </c>
      <c r="E75">
        <v>15</v>
      </c>
      <c r="I75">
        <v>2319.88</v>
      </c>
      <c r="J75">
        <v>56.5</v>
      </c>
      <c r="O75">
        <v>5000</v>
      </c>
      <c r="P75">
        <v>5000</v>
      </c>
      <c r="Q75">
        <v>448068</v>
      </c>
    </row>
    <row r="76" spans="3:19" x14ac:dyDescent="0.25">
      <c r="C76">
        <v>5</v>
      </c>
      <c r="D76" t="s">
        <v>3800</v>
      </c>
      <c r="E76">
        <v>2</v>
      </c>
      <c r="I76">
        <v>336</v>
      </c>
      <c r="Q76">
        <v>59519</v>
      </c>
    </row>
    <row r="77" spans="3:19" x14ac:dyDescent="0.25">
      <c r="C77">
        <v>5</v>
      </c>
      <c r="D77">
        <v>30</v>
      </c>
      <c r="E77">
        <v>2</v>
      </c>
      <c r="I77">
        <v>336</v>
      </c>
      <c r="Q77">
        <v>59519</v>
      </c>
    </row>
    <row r="78" spans="3:19" x14ac:dyDescent="0.25">
      <c r="C78" t="s">
        <v>3805</v>
      </c>
      <c r="E78">
        <v>94.25</v>
      </c>
      <c r="I78">
        <v>14840.380000000001</v>
      </c>
      <c r="J78">
        <v>585.5</v>
      </c>
      <c r="K78">
        <v>10</v>
      </c>
      <c r="O78">
        <v>16960</v>
      </c>
      <c r="P78">
        <v>16960</v>
      </c>
      <c r="Q78">
        <v>4757400</v>
      </c>
      <c r="R78">
        <v>3900</v>
      </c>
      <c r="S78">
        <v>11472.38514173998</v>
      </c>
    </row>
    <row r="79" spans="3:19" x14ac:dyDescent="0.25">
      <c r="C79">
        <v>6</v>
      </c>
      <c r="D79" t="s">
        <v>269</v>
      </c>
      <c r="E79">
        <v>13</v>
      </c>
      <c r="I79">
        <v>1832</v>
      </c>
      <c r="J79">
        <v>386</v>
      </c>
      <c r="Q79">
        <v>1357887</v>
      </c>
      <c r="R79">
        <v>10200</v>
      </c>
      <c r="S79">
        <v>3555.7184750733136</v>
      </c>
    </row>
    <row r="80" spans="3:19" x14ac:dyDescent="0.25">
      <c r="C80">
        <v>6</v>
      </c>
      <c r="D80">
        <v>99</v>
      </c>
      <c r="E80">
        <v>4</v>
      </c>
      <c r="I80">
        <v>552</v>
      </c>
      <c r="J80">
        <v>117.5</v>
      </c>
      <c r="Q80">
        <v>288961</v>
      </c>
      <c r="R80">
        <v>10200</v>
      </c>
      <c r="S80">
        <v>3555.7184750733136</v>
      </c>
    </row>
    <row r="81" spans="3:19" x14ac:dyDescent="0.25">
      <c r="C81">
        <v>6</v>
      </c>
      <c r="D81">
        <v>100</v>
      </c>
      <c r="E81">
        <v>2</v>
      </c>
      <c r="I81">
        <v>272</v>
      </c>
      <c r="J81">
        <v>59.5</v>
      </c>
      <c r="Q81">
        <v>162239</v>
      </c>
    </row>
    <row r="82" spans="3:19" x14ac:dyDescent="0.25">
      <c r="C82">
        <v>6</v>
      </c>
      <c r="D82">
        <v>101</v>
      </c>
      <c r="E82">
        <v>7</v>
      </c>
      <c r="I82">
        <v>1008</v>
      </c>
      <c r="J82">
        <v>209</v>
      </c>
      <c r="Q82">
        <v>906687</v>
      </c>
    </row>
    <row r="83" spans="3:19" x14ac:dyDescent="0.25">
      <c r="C83">
        <v>6</v>
      </c>
      <c r="D83" t="s">
        <v>3799</v>
      </c>
      <c r="E83">
        <v>78.25</v>
      </c>
      <c r="I83">
        <v>10179.1</v>
      </c>
      <c r="J83">
        <v>294</v>
      </c>
      <c r="K83">
        <v>10</v>
      </c>
      <c r="O83">
        <v>21924</v>
      </c>
      <c r="P83">
        <v>21924</v>
      </c>
      <c r="Q83">
        <v>3247535</v>
      </c>
      <c r="R83">
        <v>18150</v>
      </c>
      <c r="S83">
        <v>7916.666666666667</v>
      </c>
    </row>
    <row r="84" spans="3:19" x14ac:dyDescent="0.25">
      <c r="C84">
        <v>6</v>
      </c>
      <c r="D84">
        <v>303</v>
      </c>
      <c r="E84">
        <v>17.5</v>
      </c>
      <c r="I84">
        <v>2164.5</v>
      </c>
      <c r="J84">
        <v>122.5</v>
      </c>
      <c r="K84">
        <v>10</v>
      </c>
      <c r="O84">
        <v>6900</v>
      </c>
      <c r="P84">
        <v>6900</v>
      </c>
      <c r="Q84">
        <v>701698</v>
      </c>
      <c r="R84">
        <v>18150</v>
      </c>
      <c r="S84">
        <v>7916.666666666667</v>
      </c>
    </row>
    <row r="85" spans="3:19" x14ac:dyDescent="0.25">
      <c r="C85">
        <v>6</v>
      </c>
      <c r="D85">
        <v>304</v>
      </c>
      <c r="E85">
        <v>32</v>
      </c>
      <c r="I85">
        <v>4429.58</v>
      </c>
      <c r="J85">
        <v>80</v>
      </c>
      <c r="O85">
        <v>12474</v>
      </c>
      <c r="P85">
        <v>12474</v>
      </c>
      <c r="Q85">
        <v>1598859</v>
      </c>
    </row>
    <row r="86" spans="3:19" x14ac:dyDescent="0.25">
      <c r="C86">
        <v>6</v>
      </c>
      <c r="D86">
        <v>305</v>
      </c>
      <c r="E86">
        <v>6.75</v>
      </c>
      <c r="I86">
        <v>692.52</v>
      </c>
      <c r="O86">
        <v>1800</v>
      </c>
      <c r="P86">
        <v>1800</v>
      </c>
      <c r="Q86">
        <v>278367</v>
      </c>
    </row>
    <row r="87" spans="3:19" x14ac:dyDescent="0.25">
      <c r="C87">
        <v>6</v>
      </c>
      <c r="D87">
        <v>418</v>
      </c>
      <c r="E87">
        <v>2</v>
      </c>
      <c r="I87">
        <v>222</v>
      </c>
      <c r="Q87">
        <v>79943</v>
      </c>
    </row>
    <row r="88" spans="3:19" x14ac:dyDescent="0.25">
      <c r="C88">
        <v>6</v>
      </c>
      <c r="D88">
        <v>424</v>
      </c>
      <c r="E88">
        <v>4</v>
      </c>
      <c r="I88">
        <v>603.75</v>
      </c>
      <c r="Q88">
        <v>120448</v>
      </c>
    </row>
    <row r="89" spans="3:19" x14ac:dyDescent="0.25">
      <c r="C89">
        <v>6</v>
      </c>
      <c r="D89">
        <v>636</v>
      </c>
      <c r="E89">
        <v>1</v>
      </c>
      <c r="I89">
        <v>150</v>
      </c>
      <c r="Q89">
        <v>32736</v>
      </c>
    </row>
    <row r="90" spans="3:19" x14ac:dyDescent="0.25">
      <c r="C90">
        <v>6</v>
      </c>
      <c r="D90">
        <v>642</v>
      </c>
      <c r="E90">
        <v>15</v>
      </c>
      <c r="I90">
        <v>1916.75</v>
      </c>
      <c r="J90">
        <v>91.5</v>
      </c>
      <c r="O90">
        <v>750</v>
      </c>
      <c r="P90">
        <v>750</v>
      </c>
      <c r="Q90">
        <v>435484</v>
      </c>
    </row>
    <row r="91" spans="3:19" x14ac:dyDescent="0.25">
      <c r="C91">
        <v>6</v>
      </c>
      <c r="D91" t="s">
        <v>3800</v>
      </c>
      <c r="E91">
        <v>2</v>
      </c>
      <c r="I91">
        <v>232</v>
      </c>
      <c r="Q91">
        <v>58576</v>
      </c>
    </row>
    <row r="92" spans="3:19" x14ac:dyDescent="0.25">
      <c r="C92">
        <v>6</v>
      </c>
      <c r="D92">
        <v>30</v>
      </c>
      <c r="E92">
        <v>2</v>
      </c>
      <c r="I92">
        <v>232</v>
      </c>
      <c r="Q92">
        <v>58576</v>
      </c>
    </row>
    <row r="93" spans="3:19" x14ac:dyDescent="0.25">
      <c r="C93" t="s">
        <v>3806</v>
      </c>
      <c r="E93">
        <v>93.25</v>
      </c>
      <c r="I93">
        <v>12243.1</v>
      </c>
      <c r="J93">
        <v>680</v>
      </c>
      <c r="K93">
        <v>10</v>
      </c>
      <c r="O93">
        <v>21924</v>
      </c>
      <c r="P93">
        <v>21924</v>
      </c>
      <c r="Q93">
        <v>4663998</v>
      </c>
      <c r="R93">
        <v>28350</v>
      </c>
      <c r="S93">
        <v>11472.38514173998</v>
      </c>
    </row>
    <row r="94" spans="3:19" x14ac:dyDescent="0.25">
      <c r="C94">
        <v>7</v>
      </c>
      <c r="D94" t="s">
        <v>269</v>
      </c>
      <c r="E94">
        <v>13</v>
      </c>
      <c r="I94">
        <v>1900</v>
      </c>
      <c r="J94">
        <v>378</v>
      </c>
      <c r="O94">
        <v>856865</v>
      </c>
      <c r="P94">
        <v>856865</v>
      </c>
      <c r="Q94">
        <v>2329527</v>
      </c>
      <c r="S94">
        <v>3555.7184750733136</v>
      </c>
    </row>
    <row r="95" spans="3:19" x14ac:dyDescent="0.25">
      <c r="C95">
        <v>7</v>
      </c>
      <c r="D95">
        <v>99</v>
      </c>
      <c r="E95">
        <v>4</v>
      </c>
      <c r="I95">
        <v>640</v>
      </c>
      <c r="J95">
        <v>117.5</v>
      </c>
      <c r="O95">
        <v>267431</v>
      </c>
      <c r="P95">
        <v>267431</v>
      </c>
      <c r="Q95">
        <v>567452</v>
      </c>
      <c r="S95">
        <v>3555.7184750733136</v>
      </c>
    </row>
    <row r="96" spans="3:19" x14ac:dyDescent="0.25">
      <c r="C96">
        <v>7</v>
      </c>
      <c r="D96">
        <v>100</v>
      </c>
      <c r="E96">
        <v>2</v>
      </c>
      <c r="I96">
        <v>304</v>
      </c>
      <c r="J96">
        <v>59</v>
      </c>
      <c r="O96">
        <v>154825</v>
      </c>
      <c r="P96">
        <v>154825</v>
      </c>
      <c r="Q96">
        <v>320605</v>
      </c>
    </row>
    <row r="97" spans="3:19" x14ac:dyDescent="0.25">
      <c r="C97">
        <v>7</v>
      </c>
      <c r="D97">
        <v>101</v>
      </c>
      <c r="E97">
        <v>7</v>
      </c>
      <c r="I97">
        <v>956</v>
      </c>
      <c r="J97">
        <v>201.5</v>
      </c>
      <c r="O97">
        <v>434609</v>
      </c>
      <c r="P97">
        <v>434609</v>
      </c>
      <c r="Q97">
        <v>1441470</v>
      </c>
    </row>
    <row r="98" spans="3:19" x14ac:dyDescent="0.25">
      <c r="C98">
        <v>7</v>
      </c>
      <c r="D98" t="s">
        <v>3799</v>
      </c>
      <c r="E98">
        <v>76.25</v>
      </c>
      <c r="I98">
        <v>9804.8499999999985</v>
      </c>
      <c r="J98">
        <v>321.5</v>
      </c>
      <c r="K98">
        <v>15</v>
      </c>
      <c r="O98">
        <v>873313</v>
      </c>
      <c r="P98">
        <v>873313</v>
      </c>
      <c r="Q98">
        <v>4296786</v>
      </c>
      <c r="S98">
        <v>7916.666666666667</v>
      </c>
    </row>
    <row r="99" spans="3:19" x14ac:dyDescent="0.25">
      <c r="C99">
        <v>7</v>
      </c>
      <c r="D99">
        <v>303</v>
      </c>
      <c r="E99">
        <v>17.5</v>
      </c>
      <c r="I99">
        <v>2417.25</v>
      </c>
      <c r="J99">
        <v>100.5</v>
      </c>
      <c r="O99">
        <v>176552</v>
      </c>
      <c r="P99">
        <v>176552</v>
      </c>
      <c r="Q99">
        <v>949414</v>
      </c>
      <c r="S99">
        <v>7916.666666666667</v>
      </c>
    </row>
    <row r="100" spans="3:19" x14ac:dyDescent="0.25">
      <c r="C100">
        <v>7</v>
      </c>
      <c r="D100">
        <v>304</v>
      </c>
      <c r="E100">
        <v>32</v>
      </c>
      <c r="I100">
        <v>3988.2</v>
      </c>
      <c r="J100">
        <v>68.5</v>
      </c>
      <c r="K100">
        <v>15</v>
      </c>
      <c r="O100">
        <v>435681</v>
      </c>
      <c r="P100">
        <v>435681</v>
      </c>
      <c r="Q100">
        <v>2109455</v>
      </c>
    </row>
    <row r="101" spans="3:19" x14ac:dyDescent="0.25">
      <c r="C101">
        <v>7</v>
      </c>
      <c r="D101">
        <v>305</v>
      </c>
      <c r="E101">
        <v>5.75</v>
      </c>
      <c r="I101">
        <v>757.4</v>
      </c>
      <c r="O101">
        <v>105872</v>
      </c>
      <c r="P101">
        <v>105872</v>
      </c>
      <c r="Q101">
        <v>394970</v>
      </c>
    </row>
    <row r="102" spans="3:19" x14ac:dyDescent="0.25">
      <c r="C102">
        <v>7</v>
      </c>
      <c r="D102">
        <v>418</v>
      </c>
      <c r="E102">
        <v>1</v>
      </c>
      <c r="I102">
        <v>148.5</v>
      </c>
      <c r="O102">
        <v>19142</v>
      </c>
      <c r="P102">
        <v>19142</v>
      </c>
      <c r="Q102">
        <v>58800</v>
      </c>
    </row>
    <row r="103" spans="3:19" x14ac:dyDescent="0.25">
      <c r="C103">
        <v>7</v>
      </c>
      <c r="D103">
        <v>424</v>
      </c>
      <c r="E103">
        <v>4</v>
      </c>
      <c r="I103">
        <v>449</v>
      </c>
      <c r="O103">
        <v>25441</v>
      </c>
      <c r="P103">
        <v>25441</v>
      </c>
      <c r="Q103">
        <v>147137</v>
      </c>
    </row>
    <row r="104" spans="3:19" x14ac:dyDescent="0.25">
      <c r="C104">
        <v>7</v>
      </c>
      <c r="D104">
        <v>636</v>
      </c>
      <c r="E104">
        <v>1</v>
      </c>
      <c r="I104">
        <v>126.5</v>
      </c>
      <c r="O104">
        <v>8942</v>
      </c>
      <c r="P104">
        <v>8942</v>
      </c>
      <c r="Q104">
        <v>47553</v>
      </c>
    </row>
    <row r="105" spans="3:19" x14ac:dyDescent="0.25">
      <c r="C105">
        <v>7</v>
      </c>
      <c r="D105">
        <v>642</v>
      </c>
      <c r="E105">
        <v>15</v>
      </c>
      <c r="I105">
        <v>1918</v>
      </c>
      <c r="J105">
        <v>152.5</v>
      </c>
      <c r="O105">
        <v>101683</v>
      </c>
      <c r="P105">
        <v>101683</v>
      </c>
      <c r="Q105">
        <v>589457</v>
      </c>
    </row>
    <row r="106" spans="3:19" x14ac:dyDescent="0.25">
      <c r="C106">
        <v>7</v>
      </c>
      <c r="D106" t="s">
        <v>3800</v>
      </c>
      <c r="E106">
        <v>2</v>
      </c>
      <c r="I106">
        <v>272</v>
      </c>
      <c r="O106">
        <v>17970</v>
      </c>
      <c r="P106">
        <v>17970</v>
      </c>
      <c r="Q106">
        <v>78224</v>
      </c>
    </row>
    <row r="107" spans="3:19" x14ac:dyDescent="0.25">
      <c r="C107">
        <v>7</v>
      </c>
      <c r="D107">
        <v>30</v>
      </c>
      <c r="E107">
        <v>2</v>
      </c>
      <c r="I107">
        <v>272</v>
      </c>
      <c r="O107">
        <v>17970</v>
      </c>
      <c r="P107">
        <v>17970</v>
      </c>
      <c r="Q107">
        <v>78224</v>
      </c>
    </row>
    <row r="108" spans="3:19" x14ac:dyDescent="0.25">
      <c r="C108" t="s">
        <v>3807</v>
      </c>
      <c r="E108">
        <v>91.25</v>
      </c>
      <c r="I108">
        <v>11976.85</v>
      </c>
      <c r="J108">
        <v>699.5</v>
      </c>
      <c r="K108">
        <v>15</v>
      </c>
      <c r="O108">
        <v>1748148</v>
      </c>
      <c r="P108">
        <v>1748148</v>
      </c>
      <c r="Q108">
        <v>6704537</v>
      </c>
      <c r="S108">
        <v>11472.38514173998</v>
      </c>
    </row>
    <row r="109" spans="3:19" x14ac:dyDescent="0.25">
      <c r="C109">
        <v>8</v>
      </c>
      <c r="D109" t="s">
        <v>269</v>
      </c>
      <c r="E109">
        <v>13</v>
      </c>
      <c r="I109">
        <v>1972</v>
      </c>
      <c r="J109">
        <v>385.5</v>
      </c>
      <c r="Q109">
        <v>1353393</v>
      </c>
      <c r="S109">
        <v>3555.7184750733136</v>
      </c>
    </row>
    <row r="110" spans="3:19" x14ac:dyDescent="0.25">
      <c r="C110">
        <v>8</v>
      </c>
      <c r="D110">
        <v>99</v>
      </c>
      <c r="E110">
        <v>4</v>
      </c>
      <c r="I110">
        <v>604</v>
      </c>
      <c r="J110">
        <v>117.5</v>
      </c>
      <c r="Q110">
        <v>296810</v>
      </c>
      <c r="S110">
        <v>3555.7184750733136</v>
      </c>
    </row>
    <row r="111" spans="3:19" x14ac:dyDescent="0.25">
      <c r="C111">
        <v>8</v>
      </c>
      <c r="D111">
        <v>100</v>
      </c>
      <c r="E111">
        <v>2</v>
      </c>
      <c r="I111">
        <v>320</v>
      </c>
      <c r="J111">
        <v>59</v>
      </c>
      <c r="Q111">
        <v>158035</v>
      </c>
    </row>
    <row r="112" spans="3:19" x14ac:dyDescent="0.25">
      <c r="C112">
        <v>8</v>
      </c>
      <c r="D112">
        <v>101</v>
      </c>
      <c r="E112">
        <v>7</v>
      </c>
      <c r="I112">
        <v>1048</v>
      </c>
      <c r="J112">
        <v>209</v>
      </c>
      <c r="Q112">
        <v>898548</v>
      </c>
    </row>
    <row r="113" spans="3:19" x14ac:dyDescent="0.25">
      <c r="C113">
        <v>8</v>
      </c>
      <c r="D113" t="s">
        <v>3799</v>
      </c>
      <c r="E113">
        <v>77.25</v>
      </c>
      <c r="I113">
        <v>9789.85</v>
      </c>
      <c r="J113">
        <v>424</v>
      </c>
      <c r="K113">
        <v>46.379999999999995</v>
      </c>
      <c r="O113">
        <v>21572</v>
      </c>
      <c r="P113">
        <v>21572</v>
      </c>
      <c r="Q113">
        <v>3398557</v>
      </c>
      <c r="S113">
        <v>7916.666666666667</v>
      </c>
    </row>
    <row r="114" spans="3:19" x14ac:dyDescent="0.25">
      <c r="C114">
        <v>8</v>
      </c>
      <c r="D114">
        <v>303</v>
      </c>
      <c r="E114">
        <v>17.5</v>
      </c>
      <c r="I114">
        <v>2222.25</v>
      </c>
      <c r="J114">
        <v>161</v>
      </c>
      <c r="K114">
        <v>21.13</v>
      </c>
      <c r="Q114">
        <v>777041</v>
      </c>
      <c r="S114">
        <v>7916.666666666667</v>
      </c>
    </row>
    <row r="115" spans="3:19" x14ac:dyDescent="0.25">
      <c r="C115">
        <v>8</v>
      </c>
      <c r="D115">
        <v>304</v>
      </c>
      <c r="E115">
        <v>32</v>
      </c>
      <c r="I115">
        <v>4108.08</v>
      </c>
      <c r="J115">
        <v>92.5</v>
      </c>
      <c r="K115">
        <v>25.25</v>
      </c>
      <c r="O115">
        <v>8872</v>
      </c>
      <c r="P115">
        <v>8872</v>
      </c>
      <c r="Q115">
        <v>1643615</v>
      </c>
    </row>
    <row r="116" spans="3:19" x14ac:dyDescent="0.25">
      <c r="C116">
        <v>8</v>
      </c>
      <c r="D116">
        <v>305</v>
      </c>
      <c r="E116">
        <v>5.75</v>
      </c>
      <c r="I116">
        <v>625.77</v>
      </c>
      <c r="O116">
        <v>1200</v>
      </c>
      <c r="P116">
        <v>1200</v>
      </c>
      <c r="Q116">
        <v>264675</v>
      </c>
    </row>
    <row r="117" spans="3:19" x14ac:dyDescent="0.25">
      <c r="C117">
        <v>8</v>
      </c>
      <c r="D117">
        <v>418</v>
      </c>
      <c r="E117">
        <v>2</v>
      </c>
      <c r="I117">
        <v>330</v>
      </c>
      <c r="Q117">
        <v>73901</v>
      </c>
    </row>
    <row r="118" spans="3:19" x14ac:dyDescent="0.25">
      <c r="C118">
        <v>8</v>
      </c>
      <c r="D118">
        <v>424</v>
      </c>
      <c r="E118">
        <v>4</v>
      </c>
      <c r="I118">
        <v>515</v>
      </c>
      <c r="Q118">
        <v>119643</v>
      </c>
    </row>
    <row r="119" spans="3:19" x14ac:dyDescent="0.25">
      <c r="C119">
        <v>8</v>
      </c>
      <c r="D119">
        <v>636</v>
      </c>
      <c r="E119">
        <v>1</v>
      </c>
      <c r="I119">
        <v>123</v>
      </c>
      <c r="Q119">
        <v>35233</v>
      </c>
    </row>
    <row r="120" spans="3:19" x14ac:dyDescent="0.25">
      <c r="C120">
        <v>8</v>
      </c>
      <c r="D120">
        <v>642</v>
      </c>
      <c r="E120">
        <v>15</v>
      </c>
      <c r="I120">
        <v>1865.75</v>
      </c>
      <c r="J120">
        <v>170.5</v>
      </c>
      <c r="O120">
        <v>11500</v>
      </c>
      <c r="P120">
        <v>11500</v>
      </c>
      <c r="Q120">
        <v>484449</v>
      </c>
    </row>
    <row r="121" spans="3:19" x14ac:dyDescent="0.25">
      <c r="C121">
        <v>8</v>
      </c>
      <c r="D121" t="s">
        <v>3800</v>
      </c>
      <c r="E121">
        <v>2</v>
      </c>
      <c r="I121">
        <v>296</v>
      </c>
      <c r="Q121">
        <v>58997</v>
      </c>
    </row>
    <row r="122" spans="3:19" x14ac:dyDescent="0.25">
      <c r="C122">
        <v>8</v>
      </c>
      <c r="D122">
        <v>30</v>
      </c>
      <c r="E122">
        <v>2</v>
      </c>
      <c r="I122">
        <v>296</v>
      </c>
      <c r="Q122">
        <v>58997</v>
      </c>
    </row>
    <row r="123" spans="3:19" x14ac:dyDescent="0.25">
      <c r="C123" t="s">
        <v>3808</v>
      </c>
      <c r="E123">
        <v>92.25</v>
      </c>
      <c r="I123">
        <v>12057.85</v>
      </c>
      <c r="J123">
        <v>809.5</v>
      </c>
      <c r="K123">
        <v>46.379999999999995</v>
      </c>
      <c r="O123">
        <v>21572</v>
      </c>
      <c r="P123">
        <v>21572</v>
      </c>
      <c r="Q123">
        <v>4810947</v>
      </c>
      <c r="S123">
        <v>11472.38514173998</v>
      </c>
    </row>
  </sheetData>
  <hyperlinks>
    <hyperlink ref="A2" location="Obsah!A1" display="Zpět na Obsah  KL 01  1.-4.měsíc" xr:uid="{D79295AE-4D8C-46EF-8E8F-17CBD280A51D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3825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1595574.810000001</v>
      </c>
      <c r="C3" s="344">
        <f t="shared" ref="C3:Z3" si="0">SUBTOTAL(9,C6:C1048576)</f>
        <v>6</v>
      </c>
      <c r="D3" s="344"/>
      <c r="E3" s="344">
        <f>SUBTOTAL(9,E6:E1048576)/4</f>
        <v>1669615.9200000006</v>
      </c>
      <c r="F3" s="344"/>
      <c r="G3" s="344">
        <f t="shared" si="0"/>
        <v>6</v>
      </c>
      <c r="H3" s="344">
        <f>SUBTOTAL(9,H6:H1048576)/4</f>
        <v>1574947.32</v>
      </c>
      <c r="I3" s="347">
        <f>IF(B3&lt;&gt;0,H3/B3,"")</f>
        <v>0.98707206339012021</v>
      </c>
      <c r="J3" s="345">
        <f>IF(E3&lt;&gt;0,H3/E3,"")</f>
        <v>0.94329917505817718</v>
      </c>
      <c r="K3" s="346">
        <f t="shared" si="0"/>
        <v>267894.02</v>
      </c>
      <c r="L3" s="346"/>
      <c r="M3" s="344">
        <f t="shared" si="0"/>
        <v>2.7192198148580626</v>
      </c>
      <c r="N3" s="344">
        <f t="shared" si="0"/>
        <v>245553.31999999998</v>
      </c>
      <c r="O3" s="344"/>
      <c r="P3" s="344">
        <f t="shared" si="0"/>
        <v>3</v>
      </c>
      <c r="Q3" s="344">
        <f t="shared" si="0"/>
        <v>197570.88</v>
      </c>
      <c r="R3" s="347">
        <f>IF(K3&lt;&gt;0,Q3/K3,"")</f>
        <v>0.73749641742656291</v>
      </c>
      <c r="S3" s="347">
        <f>IF(N3&lt;&gt;0,Q3/N3,"")</f>
        <v>0.80459461920531161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8"/>
      <c r="B5" s="859">
        <v>2015</v>
      </c>
      <c r="C5" s="860"/>
      <c r="D5" s="860"/>
      <c r="E5" s="860">
        <v>2018</v>
      </c>
      <c r="F5" s="860"/>
      <c r="G5" s="860"/>
      <c r="H5" s="860">
        <v>2019</v>
      </c>
      <c r="I5" s="861" t="s">
        <v>254</v>
      </c>
      <c r="J5" s="862" t="s">
        <v>2</v>
      </c>
      <c r="K5" s="859">
        <v>2015</v>
      </c>
      <c r="L5" s="860"/>
      <c r="M5" s="860"/>
      <c r="N5" s="860">
        <v>2018</v>
      </c>
      <c r="O5" s="860"/>
      <c r="P5" s="860"/>
      <c r="Q5" s="860">
        <v>2019</v>
      </c>
      <c r="R5" s="861" t="s">
        <v>254</v>
      </c>
      <c r="S5" s="862" t="s">
        <v>2</v>
      </c>
      <c r="T5" s="859">
        <v>2015</v>
      </c>
      <c r="U5" s="860"/>
      <c r="V5" s="860"/>
      <c r="W5" s="860">
        <v>2018</v>
      </c>
      <c r="X5" s="860"/>
      <c r="Y5" s="860"/>
      <c r="Z5" s="860">
        <v>2019</v>
      </c>
      <c r="AA5" s="861" t="s">
        <v>254</v>
      </c>
      <c r="AB5" s="862" t="s">
        <v>2</v>
      </c>
    </row>
    <row r="6" spans="1:28" ht="14.45" customHeight="1" x14ac:dyDescent="0.25">
      <c r="A6" s="863" t="s">
        <v>3821</v>
      </c>
      <c r="B6" s="864">
        <v>1595574.8100000015</v>
      </c>
      <c r="C6" s="865">
        <v>1</v>
      </c>
      <c r="D6" s="865">
        <v>0.95565380689470247</v>
      </c>
      <c r="E6" s="864">
        <v>1669615.9200000004</v>
      </c>
      <c r="F6" s="865">
        <v>1.0464040354209396</v>
      </c>
      <c r="G6" s="865">
        <v>1</v>
      </c>
      <c r="H6" s="864">
        <v>1574947.3200000003</v>
      </c>
      <c r="I6" s="865">
        <v>0.9870720633901201</v>
      </c>
      <c r="J6" s="865">
        <v>0.9432991750581774</v>
      </c>
      <c r="K6" s="864">
        <v>133947.01</v>
      </c>
      <c r="L6" s="865">
        <v>1</v>
      </c>
      <c r="M6" s="865">
        <v>1.0909810545424514</v>
      </c>
      <c r="N6" s="864">
        <v>122776.65999999999</v>
      </c>
      <c r="O6" s="865">
        <v>0.91660620121344982</v>
      </c>
      <c r="P6" s="865">
        <v>1</v>
      </c>
      <c r="Q6" s="864">
        <v>98785.44</v>
      </c>
      <c r="R6" s="865">
        <v>0.73749641742656291</v>
      </c>
      <c r="S6" s="865">
        <v>0.80459461920531161</v>
      </c>
      <c r="T6" s="864"/>
      <c r="U6" s="865"/>
      <c r="V6" s="865"/>
      <c r="W6" s="864"/>
      <c r="X6" s="865"/>
      <c r="Y6" s="865"/>
      <c r="Z6" s="864"/>
      <c r="AA6" s="865"/>
      <c r="AB6" s="866"/>
    </row>
    <row r="7" spans="1:28" ht="14.45" customHeight="1" x14ac:dyDescent="0.25">
      <c r="A7" s="873" t="s">
        <v>3822</v>
      </c>
      <c r="B7" s="867">
        <v>1573101.8100000015</v>
      </c>
      <c r="C7" s="868">
        <v>1</v>
      </c>
      <c r="D7" s="868">
        <v>0.95803429129100581</v>
      </c>
      <c r="E7" s="867">
        <v>1642009.9200000004</v>
      </c>
      <c r="F7" s="868">
        <v>1.0438039735012439</v>
      </c>
      <c r="G7" s="868">
        <v>1</v>
      </c>
      <c r="H7" s="867">
        <v>1547689.3200000003</v>
      </c>
      <c r="I7" s="868">
        <v>0.98384561645123203</v>
      </c>
      <c r="J7" s="868">
        <v>0.94255783789661873</v>
      </c>
      <c r="K7" s="867">
        <v>3037.34</v>
      </c>
      <c r="L7" s="868">
        <v>1</v>
      </c>
      <c r="M7" s="868">
        <v>0.50733948018975061</v>
      </c>
      <c r="N7" s="867">
        <v>5986.800000000002</v>
      </c>
      <c r="O7" s="868">
        <v>1.9710667887032738</v>
      </c>
      <c r="P7" s="868">
        <v>1</v>
      </c>
      <c r="Q7" s="867">
        <v>4115.8099999999995</v>
      </c>
      <c r="R7" s="868">
        <v>1.3550705551568145</v>
      </c>
      <c r="S7" s="868">
        <v>0.6874807910736952</v>
      </c>
      <c r="T7" s="867"/>
      <c r="U7" s="868"/>
      <c r="V7" s="868"/>
      <c r="W7" s="867"/>
      <c r="X7" s="868"/>
      <c r="Y7" s="868"/>
      <c r="Z7" s="867"/>
      <c r="AA7" s="868"/>
      <c r="AB7" s="869"/>
    </row>
    <row r="8" spans="1:28" ht="14.45" customHeight="1" x14ac:dyDescent="0.25">
      <c r="A8" s="873" t="s">
        <v>3823</v>
      </c>
      <c r="B8" s="867"/>
      <c r="C8" s="868"/>
      <c r="D8" s="868"/>
      <c r="E8" s="867">
        <v>0</v>
      </c>
      <c r="F8" s="868"/>
      <c r="G8" s="868"/>
      <c r="H8" s="867">
        <v>0</v>
      </c>
      <c r="I8" s="868"/>
      <c r="J8" s="868"/>
      <c r="K8" s="867"/>
      <c r="L8" s="868"/>
      <c r="M8" s="868"/>
      <c r="N8" s="867"/>
      <c r="O8" s="868"/>
      <c r="P8" s="868"/>
      <c r="Q8" s="867"/>
      <c r="R8" s="868"/>
      <c r="S8" s="868"/>
      <c r="T8" s="867"/>
      <c r="U8" s="868"/>
      <c r="V8" s="868"/>
      <c r="W8" s="867"/>
      <c r="X8" s="868"/>
      <c r="Y8" s="868"/>
      <c r="Z8" s="867"/>
      <c r="AA8" s="868"/>
      <c r="AB8" s="869"/>
    </row>
    <row r="9" spans="1:28" ht="14.45" customHeight="1" thickBot="1" x14ac:dyDescent="0.3">
      <c r="A9" s="874" t="s">
        <v>3824</v>
      </c>
      <c r="B9" s="870">
        <v>22473</v>
      </c>
      <c r="C9" s="871">
        <v>1</v>
      </c>
      <c r="D9" s="871">
        <v>0.81406216039991308</v>
      </c>
      <c r="E9" s="870">
        <v>27606</v>
      </c>
      <c r="F9" s="871">
        <v>1.2284074222400214</v>
      </c>
      <c r="G9" s="871">
        <v>1</v>
      </c>
      <c r="H9" s="870">
        <v>27258</v>
      </c>
      <c r="I9" s="871">
        <v>1.2129221732745963</v>
      </c>
      <c r="J9" s="871">
        <v>0.98739404477287551</v>
      </c>
      <c r="K9" s="870">
        <v>130909.67</v>
      </c>
      <c r="L9" s="871">
        <v>1</v>
      </c>
      <c r="M9" s="871">
        <v>1.1208992801258604</v>
      </c>
      <c r="N9" s="870">
        <v>116789.85999999999</v>
      </c>
      <c r="O9" s="871">
        <v>0.89214081740485629</v>
      </c>
      <c r="P9" s="871">
        <v>1</v>
      </c>
      <c r="Q9" s="870">
        <v>94669.63</v>
      </c>
      <c r="R9" s="871">
        <v>0.72316758571005491</v>
      </c>
      <c r="S9" s="871">
        <v>0.81059802623275701</v>
      </c>
      <c r="T9" s="870"/>
      <c r="U9" s="871"/>
      <c r="V9" s="871"/>
      <c r="W9" s="870"/>
      <c r="X9" s="871"/>
      <c r="Y9" s="871"/>
      <c r="Z9" s="870"/>
      <c r="AA9" s="871"/>
      <c r="AB9" s="872"/>
    </row>
    <row r="10" spans="1:28" ht="14.45" customHeight="1" thickBot="1" x14ac:dyDescent="0.25"/>
    <row r="11" spans="1:28" ht="14.45" customHeight="1" x14ac:dyDescent="0.25">
      <c r="A11" s="863" t="s">
        <v>595</v>
      </c>
      <c r="B11" s="864">
        <v>1595574.81</v>
      </c>
      <c r="C11" s="865">
        <v>1</v>
      </c>
      <c r="D11" s="865">
        <v>0.95565380689470159</v>
      </c>
      <c r="E11" s="864">
        <v>1669615.9200000006</v>
      </c>
      <c r="F11" s="865">
        <v>1.0464040354209405</v>
      </c>
      <c r="G11" s="865">
        <v>1</v>
      </c>
      <c r="H11" s="864">
        <v>1574947.3199999998</v>
      </c>
      <c r="I11" s="865">
        <v>0.98707206339012066</v>
      </c>
      <c r="J11" s="866">
        <v>0.94329917505817695</v>
      </c>
    </row>
    <row r="12" spans="1:28" ht="14.45" customHeight="1" x14ac:dyDescent="0.25">
      <c r="A12" s="873" t="s">
        <v>3826</v>
      </c>
      <c r="B12" s="867">
        <v>266999.67000000004</v>
      </c>
      <c r="C12" s="868">
        <v>1</v>
      </c>
      <c r="D12" s="868">
        <v>1.0939157315109578</v>
      </c>
      <c r="E12" s="867">
        <v>244077</v>
      </c>
      <c r="F12" s="868">
        <v>0.91414719726058069</v>
      </c>
      <c r="G12" s="868">
        <v>1</v>
      </c>
      <c r="H12" s="867">
        <v>213121.34999999998</v>
      </c>
      <c r="I12" s="868">
        <v>0.79820828992035808</v>
      </c>
      <c r="J12" s="869">
        <v>0.87317260536633923</v>
      </c>
    </row>
    <row r="13" spans="1:28" ht="14.45" customHeight="1" x14ac:dyDescent="0.25">
      <c r="A13" s="873" t="s">
        <v>3827</v>
      </c>
      <c r="B13" s="867">
        <v>1328575.1400000001</v>
      </c>
      <c r="C13" s="868">
        <v>1</v>
      </c>
      <c r="D13" s="868">
        <v>0.93198096618786075</v>
      </c>
      <c r="E13" s="867">
        <v>1425538.9200000006</v>
      </c>
      <c r="F13" s="868">
        <v>1.0729832864402389</v>
      </c>
      <c r="G13" s="868">
        <v>1</v>
      </c>
      <c r="H13" s="867">
        <v>1361825.97</v>
      </c>
      <c r="I13" s="868">
        <v>1.0250274365362577</v>
      </c>
      <c r="J13" s="869">
        <v>0.95530606067212764</v>
      </c>
    </row>
    <row r="14" spans="1:28" ht="14.45" customHeight="1" x14ac:dyDescent="0.25">
      <c r="A14" s="875" t="s">
        <v>598</v>
      </c>
      <c r="B14" s="876"/>
      <c r="C14" s="877"/>
      <c r="D14" s="877"/>
      <c r="E14" s="876">
        <v>0</v>
      </c>
      <c r="F14" s="877"/>
      <c r="G14" s="877"/>
      <c r="H14" s="876">
        <v>0</v>
      </c>
      <c r="I14" s="877"/>
      <c r="J14" s="878"/>
    </row>
    <row r="15" spans="1:28" ht="14.45" customHeight="1" thickBot="1" x14ac:dyDescent="0.3">
      <c r="A15" s="874" t="s">
        <v>3826</v>
      </c>
      <c r="B15" s="870"/>
      <c r="C15" s="871"/>
      <c r="D15" s="871"/>
      <c r="E15" s="870">
        <v>0</v>
      </c>
      <c r="F15" s="871"/>
      <c r="G15" s="871"/>
      <c r="H15" s="870">
        <v>0</v>
      </c>
      <c r="I15" s="871"/>
      <c r="J15" s="872"/>
    </row>
    <row r="16" spans="1:28" ht="14.45" customHeight="1" x14ac:dyDescent="0.2">
      <c r="A16" s="805" t="s">
        <v>298</v>
      </c>
    </row>
    <row r="17" spans="1:1" ht="14.45" customHeight="1" x14ac:dyDescent="0.2">
      <c r="A17" s="806" t="s">
        <v>1863</v>
      </c>
    </row>
    <row r="18" spans="1:1" ht="14.45" customHeight="1" x14ac:dyDescent="0.2">
      <c r="A18" s="805" t="s">
        <v>3828</v>
      </c>
    </row>
    <row r="19" spans="1:1" ht="14.45" customHeight="1" x14ac:dyDescent="0.2">
      <c r="A19" s="805" t="s">
        <v>3829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B334EA8-52E4-466A-91C4-0E9F7AD0200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3835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11329</v>
      </c>
      <c r="C3" s="404">
        <f t="shared" si="0"/>
        <v>10552</v>
      </c>
      <c r="D3" s="438">
        <f t="shared" si="0"/>
        <v>10993</v>
      </c>
      <c r="E3" s="346">
        <f t="shared" si="0"/>
        <v>1595574.81</v>
      </c>
      <c r="F3" s="344">
        <f t="shared" si="0"/>
        <v>1669615.9200000002</v>
      </c>
      <c r="G3" s="405">
        <f t="shared" si="0"/>
        <v>1574947.32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8"/>
      <c r="B5" s="859">
        <v>2015</v>
      </c>
      <c r="C5" s="860">
        <v>2018</v>
      </c>
      <c r="D5" s="879">
        <v>2019</v>
      </c>
      <c r="E5" s="859">
        <v>2015</v>
      </c>
      <c r="F5" s="860">
        <v>2018</v>
      </c>
      <c r="G5" s="879">
        <v>2019</v>
      </c>
    </row>
    <row r="6" spans="1:7" ht="14.45" customHeight="1" x14ac:dyDescent="0.2">
      <c r="A6" s="886" t="s">
        <v>3830</v>
      </c>
      <c r="B6" s="225">
        <v>454</v>
      </c>
      <c r="C6" s="225"/>
      <c r="D6" s="225"/>
      <c r="E6" s="880">
        <v>64575.98</v>
      </c>
      <c r="F6" s="880"/>
      <c r="G6" s="881"/>
    </row>
    <row r="7" spans="1:7" ht="14.45" customHeight="1" x14ac:dyDescent="0.2">
      <c r="A7" s="887" t="s">
        <v>3826</v>
      </c>
      <c r="B7" s="853">
        <v>679</v>
      </c>
      <c r="C7" s="853">
        <v>596</v>
      </c>
      <c r="D7" s="853">
        <v>551</v>
      </c>
      <c r="E7" s="882">
        <v>266999.67000000004</v>
      </c>
      <c r="F7" s="882">
        <v>244077</v>
      </c>
      <c r="G7" s="883">
        <v>213121.34999999998</v>
      </c>
    </row>
    <row r="8" spans="1:7" ht="14.45" customHeight="1" x14ac:dyDescent="0.2">
      <c r="A8" s="887" t="s">
        <v>1865</v>
      </c>
      <c r="B8" s="853">
        <v>130</v>
      </c>
      <c r="C8" s="853">
        <v>126</v>
      </c>
      <c r="D8" s="853">
        <v>128</v>
      </c>
      <c r="E8" s="882">
        <v>21270.66</v>
      </c>
      <c r="F8" s="882">
        <v>21315.66</v>
      </c>
      <c r="G8" s="883">
        <v>21853.33</v>
      </c>
    </row>
    <row r="9" spans="1:7" ht="14.45" customHeight="1" x14ac:dyDescent="0.2">
      <c r="A9" s="887" t="s">
        <v>1866</v>
      </c>
      <c r="B9" s="853">
        <v>1084</v>
      </c>
      <c r="C9" s="853">
        <v>920</v>
      </c>
      <c r="D9" s="853">
        <v>1277</v>
      </c>
      <c r="E9" s="882">
        <v>120000.31000000001</v>
      </c>
      <c r="F9" s="882">
        <v>113231.33</v>
      </c>
      <c r="G9" s="883">
        <v>145508</v>
      </c>
    </row>
    <row r="10" spans="1:7" ht="14.45" customHeight="1" x14ac:dyDescent="0.2">
      <c r="A10" s="887" t="s">
        <v>1867</v>
      </c>
      <c r="B10" s="853">
        <v>1138</v>
      </c>
      <c r="C10" s="853">
        <v>916</v>
      </c>
      <c r="D10" s="853">
        <v>848</v>
      </c>
      <c r="E10" s="882">
        <v>135005.63</v>
      </c>
      <c r="F10" s="882">
        <v>123297</v>
      </c>
      <c r="G10" s="883">
        <v>103185.01</v>
      </c>
    </row>
    <row r="11" spans="1:7" ht="14.45" customHeight="1" x14ac:dyDescent="0.2">
      <c r="A11" s="887" t="s">
        <v>3831</v>
      </c>
      <c r="B11" s="853">
        <v>341</v>
      </c>
      <c r="C11" s="853">
        <v>428</v>
      </c>
      <c r="D11" s="853">
        <v>375</v>
      </c>
      <c r="E11" s="882">
        <v>69761.67</v>
      </c>
      <c r="F11" s="882">
        <v>94799.99</v>
      </c>
      <c r="G11" s="883">
        <v>77403.009999999995</v>
      </c>
    </row>
    <row r="12" spans="1:7" ht="14.45" customHeight="1" x14ac:dyDescent="0.2">
      <c r="A12" s="887" t="s">
        <v>1868</v>
      </c>
      <c r="B12" s="853">
        <v>312</v>
      </c>
      <c r="C12" s="853">
        <v>1047</v>
      </c>
      <c r="D12" s="853">
        <v>920</v>
      </c>
      <c r="E12" s="882">
        <v>26988.980000000003</v>
      </c>
      <c r="F12" s="882">
        <v>82520.67</v>
      </c>
      <c r="G12" s="883">
        <v>66782.66</v>
      </c>
    </row>
    <row r="13" spans="1:7" ht="14.45" customHeight="1" x14ac:dyDescent="0.2">
      <c r="A13" s="887" t="s">
        <v>1869</v>
      </c>
      <c r="B13" s="853">
        <v>1596</v>
      </c>
      <c r="C13" s="853">
        <v>1435</v>
      </c>
      <c r="D13" s="853">
        <v>1465</v>
      </c>
      <c r="E13" s="882">
        <v>194501.31999999998</v>
      </c>
      <c r="F13" s="882">
        <v>279319.65999999997</v>
      </c>
      <c r="G13" s="883">
        <v>247326.66</v>
      </c>
    </row>
    <row r="14" spans="1:7" ht="14.45" customHeight="1" x14ac:dyDescent="0.2">
      <c r="A14" s="887" t="s">
        <v>1870</v>
      </c>
      <c r="B14" s="853">
        <v>2058</v>
      </c>
      <c r="C14" s="853">
        <v>1923</v>
      </c>
      <c r="D14" s="853">
        <v>1999</v>
      </c>
      <c r="E14" s="882">
        <v>313761.31999999995</v>
      </c>
      <c r="F14" s="882">
        <v>329688.3299999999</v>
      </c>
      <c r="G14" s="883">
        <v>314694.33</v>
      </c>
    </row>
    <row r="15" spans="1:7" ht="14.45" customHeight="1" x14ac:dyDescent="0.2">
      <c r="A15" s="887" t="s">
        <v>1871</v>
      </c>
      <c r="B15" s="853">
        <v>1294</v>
      </c>
      <c r="C15" s="853">
        <v>1123</v>
      </c>
      <c r="D15" s="853">
        <v>966</v>
      </c>
      <c r="E15" s="882">
        <v>119707.65000000001</v>
      </c>
      <c r="F15" s="882">
        <v>114804.31000000001</v>
      </c>
      <c r="G15" s="883">
        <v>90625.99</v>
      </c>
    </row>
    <row r="16" spans="1:7" ht="14.45" customHeight="1" x14ac:dyDescent="0.2">
      <c r="A16" s="887" t="s">
        <v>1872</v>
      </c>
      <c r="B16" s="853">
        <v>1249</v>
      </c>
      <c r="C16" s="853">
        <v>1235</v>
      </c>
      <c r="D16" s="853">
        <v>956</v>
      </c>
      <c r="E16" s="882">
        <v>136760.31</v>
      </c>
      <c r="F16" s="882">
        <v>158751.99999999997</v>
      </c>
      <c r="G16" s="883">
        <v>108065.99</v>
      </c>
    </row>
    <row r="17" spans="1:7" ht="14.45" customHeight="1" x14ac:dyDescent="0.2">
      <c r="A17" s="887" t="s">
        <v>3832</v>
      </c>
      <c r="B17" s="853">
        <v>13</v>
      </c>
      <c r="C17" s="853">
        <v>15</v>
      </c>
      <c r="D17" s="853"/>
      <c r="E17" s="882">
        <v>651.67000000000007</v>
      </c>
      <c r="F17" s="882">
        <v>2445</v>
      </c>
      <c r="G17" s="883"/>
    </row>
    <row r="18" spans="1:7" ht="14.45" customHeight="1" x14ac:dyDescent="0.2">
      <c r="A18" s="887" t="s">
        <v>3833</v>
      </c>
      <c r="B18" s="853">
        <v>3</v>
      </c>
      <c r="C18" s="853">
        <v>4</v>
      </c>
      <c r="D18" s="853">
        <v>2</v>
      </c>
      <c r="E18" s="882">
        <v>443.33</v>
      </c>
      <c r="F18" s="882">
        <v>481.33</v>
      </c>
      <c r="G18" s="883">
        <v>76</v>
      </c>
    </row>
    <row r="19" spans="1:7" ht="14.45" customHeight="1" x14ac:dyDescent="0.2">
      <c r="A19" s="887" t="s">
        <v>1873</v>
      </c>
      <c r="B19" s="853"/>
      <c r="C19" s="853">
        <v>95</v>
      </c>
      <c r="D19" s="853">
        <v>681</v>
      </c>
      <c r="E19" s="882"/>
      <c r="F19" s="882">
        <v>9619</v>
      </c>
      <c r="G19" s="883">
        <v>79909.34</v>
      </c>
    </row>
    <row r="20" spans="1:7" ht="14.45" customHeight="1" x14ac:dyDescent="0.2">
      <c r="A20" s="887" t="s">
        <v>3834</v>
      </c>
      <c r="B20" s="853">
        <v>43</v>
      </c>
      <c r="C20" s="853">
        <v>49</v>
      </c>
      <c r="D20" s="853">
        <v>50</v>
      </c>
      <c r="E20" s="882">
        <v>8906</v>
      </c>
      <c r="F20" s="882">
        <v>10250.32</v>
      </c>
      <c r="G20" s="883">
        <v>7648</v>
      </c>
    </row>
    <row r="21" spans="1:7" ht="14.45" customHeight="1" thickBot="1" x14ac:dyDescent="0.25">
      <c r="A21" s="888" t="s">
        <v>1874</v>
      </c>
      <c r="B21" s="856">
        <v>935</v>
      </c>
      <c r="C21" s="856">
        <v>640</v>
      </c>
      <c r="D21" s="856">
        <v>775</v>
      </c>
      <c r="E21" s="884">
        <v>116240.31000000001</v>
      </c>
      <c r="F21" s="884">
        <v>85014.32</v>
      </c>
      <c r="G21" s="885">
        <v>98747.65</v>
      </c>
    </row>
    <row r="22" spans="1:7" ht="14.45" customHeight="1" x14ac:dyDescent="0.2">
      <c r="A22" s="805" t="s">
        <v>298</v>
      </c>
    </row>
    <row r="23" spans="1:7" ht="14.45" customHeight="1" x14ac:dyDescent="0.2">
      <c r="A23" s="806" t="s">
        <v>1863</v>
      </c>
    </row>
    <row r="24" spans="1:7" ht="14.45" customHeight="1" x14ac:dyDescent="0.2">
      <c r="A24" s="805" t="s">
        <v>3828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832E0A8-8C36-4FA5-A0AC-EE8D5964DCD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3910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11392.6</v>
      </c>
      <c r="H3" s="208">
        <f t="shared" si="0"/>
        <v>1729521.8199999998</v>
      </c>
      <c r="I3" s="78"/>
      <c r="J3" s="78"/>
      <c r="K3" s="208">
        <f t="shared" si="0"/>
        <v>10621.6</v>
      </c>
      <c r="L3" s="208">
        <f t="shared" si="0"/>
        <v>1792392.58</v>
      </c>
      <c r="M3" s="78"/>
      <c r="N3" s="78"/>
      <c r="O3" s="208">
        <f t="shared" si="0"/>
        <v>11022.900000000001</v>
      </c>
      <c r="P3" s="208">
        <f t="shared" si="0"/>
        <v>1673732.7599999998</v>
      </c>
      <c r="Q3" s="79">
        <f>IF(L3=0,0,P3/L3)</f>
        <v>0.93379808568500078</v>
      </c>
      <c r="R3" s="209">
        <f>IF(O3=0,0,P3/O3)</f>
        <v>151.84141741284051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9"/>
      <c r="B5" s="889"/>
      <c r="C5" s="890"/>
      <c r="D5" s="891"/>
      <c r="E5" s="892"/>
      <c r="F5" s="893"/>
      <c r="G5" s="894" t="s">
        <v>90</v>
      </c>
      <c r="H5" s="895" t="s">
        <v>14</v>
      </c>
      <c r="I5" s="896"/>
      <c r="J5" s="896"/>
      <c r="K5" s="894" t="s">
        <v>90</v>
      </c>
      <c r="L5" s="895" t="s">
        <v>14</v>
      </c>
      <c r="M5" s="896"/>
      <c r="N5" s="896"/>
      <c r="O5" s="894" t="s">
        <v>90</v>
      </c>
      <c r="P5" s="895" t="s">
        <v>14</v>
      </c>
      <c r="Q5" s="897"/>
      <c r="R5" s="898"/>
    </row>
    <row r="6" spans="1:18" ht="14.45" customHeight="1" x14ac:dyDescent="0.2">
      <c r="A6" s="825"/>
      <c r="B6" s="826" t="s">
        <v>3836</v>
      </c>
      <c r="C6" s="826" t="s">
        <v>598</v>
      </c>
      <c r="D6" s="826" t="s">
        <v>3837</v>
      </c>
      <c r="E6" s="826" t="s">
        <v>3838</v>
      </c>
      <c r="F6" s="826" t="s">
        <v>3839</v>
      </c>
      <c r="G6" s="225"/>
      <c r="H6" s="225"/>
      <c r="I6" s="826"/>
      <c r="J6" s="826"/>
      <c r="K6" s="225">
        <v>4</v>
      </c>
      <c r="L6" s="225">
        <v>0</v>
      </c>
      <c r="M6" s="826"/>
      <c r="N6" s="826">
        <v>0</v>
      </c>
      <c r="O6" s="225">
        <v>7</v>
      </c>
      <c r="P6" s="225">
        <v>0</v>
      </c>
      <c r="Q6" s="831"/>
      <c r="R6" s="851">
        <v>0</v>
      </c>
    </row>
    <row r="7" spans="1:18" ht="14.45" customHeight="1" x14ac:dyDescent="0.2">
      <c r="A7" s="832" t="s">
        <v>573</v>
      </c>
      <c r="B7" s="833" t="s">
        <v>3840</v>
      </c>
      <c r="C7" s="833" t="s">
        <v>595</v>
      </c>
      <c r="D7" s="833" t="s">
        <v>3841</v>
      </c>
      <c r="E7" s="833" t="s">
        <v>3842</v>
      </c>
      <c r="F7" s="833" t="s">
        <v>3843</v>
      </c>
      <c r="G7" s="853">
        <v>13.399999999999999</v>
      </c>
      <c r="H7" s="853">
        <v>2007.1399999999999</v>
      </c>
      <c r="I7" s="833">
        <v>2.5040733578691277</v>
      </c>
      <c r="J7" s="833">
        <v>149.7865671641791</v>
      </c>
      <c r="K7" s="853">
        <v>11.499999999999998</v>
      </c>
      <c r="L7" s="853">
        <v>801.5500000000003</v>
      </c>
      <c r="M7" s="833">
        <v>1</v>
      </c>
      <c r="N7" s="833">
        <v>69.700000000000031</v>
      </c>
      <c r="O7" s="853">
        <v>9.9</v>
      </c>
      <c r="P7" s="853">
        <v>690.03</v>
      </c>
      <c r="Q7" s="838">
        <v>0.860869565217391</v>
      </c>
      <c r="R7" s="854">
        <v>69.699999999999989</v>
      </c>
    </row>
    <row r="8" spans="1:18" ht="14.45" customHeight="1" x14ac:dyDescent="0.2">
      <c r="A8" s="832" t="s">
        <v>573</v>
      </c>
      <c r="B8" s="833" t="s">
        <v>3840</v>
      </c>
      <c r="C8" s="833" t="s">
        <v>595</v>
      </c>
      <c r="D8" s="833" t="s">
        <v>3841</v>
      </c>
      <c r="E8" s="833" t="s">
        <v>3844</v>
      </c>
      <c r="F8" s="833" t="s">
        <v>1002</v>
      </c>
      <c r="G8" s="853"/>
      <c r="H8" s="853"/>
      <c r="I8" s="833"/>
      <c r="J8" s="833"/>
      <c r="K8" s="853">
        <v>0.2</v>
      </c>
      <c r="L8" s="853">
        <v>27.64</v>
      </c>
      <c r="M8" s="833">
        <v>1</v>
      </c>
      <c r="N8" s="833">
        <v>138.19999999999999</v>
      </c>
      <c r="O8" s="853"/>
      <c r="P8" s="853"/>
      <c r="Q8" s="838"/>
      <c r="R8" s="854"/>
    </row>
    <row r="9" spans="1:18" ht="14.45" customHeight="1" x14ac:dyDescent="0.2">
      <c r="A9" s="832" t="s">
        <v>573</v>
      </c>
      <c r="B9" s="833" t="s">
        <v>3840</v>
      </c>
      <c r="C9" s="833" t="s">
        <v>595</v>
      </c>
      <c r="D9" s="833" t="s">
        <v>3841</v>
      </c>
      <c r="E9" s="833" t="s">
        <v>3845</v>
      </c>
      <c r="F9" s="833" t="s">
        <v>3846</v>
      </c>
      <c r="G9" s="853">
        <v>3.4000000000000004</v>
      </c>
      <c r="H9" s="853">
        <v>862.18000000000006</v>
      </c>
      <c r="I9" s="833">
        <v>0.17895905765139328</v>
      </c>
      <c r="J9" s="833">
        <v>253.58235294117645</v>
      </c>
      <c r="K9" s="853">
        <v>14.900000000000004</v>
      </c>
      <c r="L9" s="853">
        <v>4817.7500000000009</v>
      </c>
      <c r="M9" s="833">
        <v>1</v>
      </c>
      <c r="N9" s="833">
        <v>323.33892617449663</v>
      </c>
      <c r="O9" s="853">
        <v>11.600000000000001</v>
      </c>
      <c r="P9" s="853">
        <v>3306.9</v>
      </c>
      <c r="Q9" s="838">
        <v>0.68639925276321923</v>
      </c>
      <c r="R9" s="854">
        <v>285.07758620689651</v>
      </c>
    </row>
    <row r="10" spans="1:18" ht="14.45" customHeight="1" x14ac:dyDescent="0.2">
      <c r="A10" s="832" t="s">
        <v>573</v>
      </c>
      <c r="B10" s="833" t="s">
        <v>3840</v>
      </c>
      <c r="C10" s="833" t="s">
        <v>595</v>
      </c>
      <c r="D10" s="833" t="s">
        <v>3841</v>
      </c>
      <c r="E10" s="833" t="s">
        <v>3847</v>
      </c>
      <c r="F10" s="833" t="s">
        <v>657</v>
      </c>
      <c r="G10" s="853"/>
      <c r="H10" s="853"/>
      <c r="I10" s="833"/>
      <c r="J10" s="833"/>
      <c r="K10" s="853">
        <v>3.5</v>
      </c>
      <c r="L10" s="853">
        <v>275.65999999999997</v>
      </c>
      <c r="M10" s="833">
        <v>1</v>
      </c>
      <c r="N10" s="833">
        <v>78.759999999999991</v>
      </c>
      <c r="O10" s="853">
        <v>1.4000000000000001</v>
      </c>
      <c r="P10" s="853">
        <v>95.47999999999999</v>
      </c>
      <c r="Q10" s="838">
        <v>0.34636871508379891</v>
      </c>
      <c r="R10" s="854">
        <v>68.199999999999989</v>
      </c>
    </row>
    <row r="11" spans="1:18" ht="14.45" customHeight="1" x14ac:dyDescent="0.2">
      <c r="A11" s="832" t="s">
        <v>573</v>
      </c>
      <c r="B11" s="833" t="s">
        <v>3840</v>
      </c>
      <c r="C11" s="833" t="s">
        <v>595</v>
      </c>
      <c r="D11" s="833" t="s">
        <v>3841</v>
      </c>
      <c r="E11" s="833" t="s">
        <v>3848</v>
      </c>
      <c r="F11" s="833" t="s">
        <v>3849</v>
      </c>
      <c r="G11" s="853"/>
      <c r="H11" s="853"/>
      <c r="I11" s="833"/>
      <c r="J11" s="833"/>
      <c r="K11" s="853">
        <v>0.2</v>
      </c>
      <c r="L11" s="853">
        <v>7.8</v>
      </c>
      <c r="M11" s="833">
        <v>1</v>
      </c>
      <c r="N11" s="833">
        <v>39</v>
      </c>
      <c r="O11" s="853">
        <v>0.60000000000000009</v>
      </c>
      <c r="P11" s="853">
        <v>23.4</v>
      </c>
      <c r="Q11" s="838">
        <v>3</v>
      </c>
      <c r="R11" s="854">
        <v>38.999999999999993</v>
      </c>
    </row>
    <row r="12" spans="1:18" ht="14.45" customHeight="1" x14ac:dyDescent="0.2">
      <c r="A12" s="832" t="s">
        <v>573</v>
      </c>
      <c r="B12" s="833" t="s">
        <v>3840</v>
      </c>
      <c r="C12" s="833" t="s">
        <v>595</v>
      </c>
      <c r="D12" s="833" t="s">
        <v>3841</v>
      </c>
      <c r="E12" s="833" t="s">
        <v>3850</v>
      </c>
      <c r="F12" s="833" t="s">
        <v>3851</v>
      </c>
      <c r="G12" s="853"/>
      <c r="H12" s="853"/>
      <c r="I12" s="833"/>
      <c r="J12" s="833"/>
      <c r="K12" s="853">
        <v>0.2</v>
      </c>
      <c r="L12" s="853">
        <v>35.4</v>
      </c>
      <c r="M12" s="833">
        <v>1</v>
      </c>
      <c r="N12" s="833">
        <v>176.99999999999997</v>
      </c>
      <c r="O12" s="853"/>
      <c r="P12" s="853"/>
      <c r="Q12" s="838"/>
      <c r="R12" s="854"/>
    </row>
    <row r="13" spans="1:18" ht="14.45" customHeight="1" x14ac:dyDescent="0.2">
      <c r="A13" s="832" t="s">
        <v>573</v>
      </c>
      <c r="B13" s="833" t="s">
        <v>3840</v>
      </c>
      <c r="C13" s="833" t="s">
        <v>595</v>
      </c>
      <c r="D13" s="833" t="s">
        <v>3841</v>
      </c>
      <c r="E13" s="833" t="s">
        <v>3852</v>
      </c>
      <c r="F13" s="833" t="s">
        <v>3853</v>
      </c>
      <c r="G13" s="853">
        <v>0.79999999999999993</v>
      </c>
      <c r="H13" s="853">
        <v>168.01999999999998</v>
      </c>
      <c r="I13" s="833">
        <v>8.0009523809523806</v>
      </c>
      <c r="J13" s="833">
        <v>210.02500000000001</v>
      </c>
      <c r="K13" s="853">
        <v>0.1</v>
      </c>
      <c r="L13" s="853">
        <v>21</v>
      </c>
      <c r="M13" s="833">
        <v>1</v>
      </c>
      <c r="N13" s="833">
        <v>210</v>
      </c>
      <c r="O13" s="853"/>
      <c r="P13" s="853"/>
      <c r="Q13" s="838"/>
      <c r="R13" s="854"/>
    </row>
    <row r="14" spans="1:18" ht="14.45" customHeight="1" x14ac:dyDescent="0.2">
      <c r="A14" s="832" t="s">
        <v>573</v>
      </c>
      <c r="B14" s="833" t="s">
        <v>3840</v>
      </c>
      <c r="C14" s="833" t="s">
        <v>595</v>
      </c>
      <c r="D14" s="833" t="s">
        <v>3837</v>
      </c>
      <c r="E14" s="833" t="s">
        <v>3854</v>
      </c>
      <c r="F14" s="833" t="s">
        <v>3855</v>
      </c>
      <c r="G14" s="853">
        <v>84</v>
      </c>
      <c r="H14" s="853">
        <v>6972</v>
      </c>
      <c r="I14" s="833">
        <v>1.1200000000000001</v>
      </c>
      <c r="J14" s="833">
        <v>83</v>
      </c>
      <c r="K14" s="853">
        <v>75</v>
      </c>
      <c r="L14" s="853">
        <v>6225</v>
      </c>
      <c r="M14" s="833">
        <v>1</v>
      </c>
      <c r="N14" s="833">
        <v>83</v>
      </c>
      <c r="O14" s="853">
        <v>99</v>
      </c>
      <c r="P14" s="853">
        <v>8316</v>
      </c>
      <c r="Q14" s="838">
        <v>1.3359036144578313</v>
      </c>
      <c r="R14" s="854">
        <v>84</v>
      </c>
    </row>
    <row r="15" spans="1:18" ht="14.45" customHeight="1" x14ac:dyDescent="0.2">
      <c r="A15" s="832" t="s">
        <v>573</v>
      </c>
      <c r="B15" s="833" t="s">
        <v>3840</v>
      </c>
      <c r="C15" s="833" t="s">
        <v>595</v>
      </c>
      <c r="D15" s="833" t="s">
        <v>3837</v>
      </c>
      <c r="E15" s="833" t="s">
        <v>3856</v>
      </c>
      <c r="F15" s="833" t="s">
        <v>3857</v>
      </c>
      <c r="G15" s="853">
        <v>236</v>
      </c>
      <c r="H15" s="853">
        <v>8732</v>
      </c>
      <c r="I15" s="833">
        <v>0.50427350427350426</v>
      </c>
      <c r="J15" s="833">
        <v>37</v>
      </c>
      <c r="K15" s="853">
        <v>468</v>
      </c>
      <c r="L15" s="853">
        <v>17316</v>
      </c>
      <c r="M15" s="833">
        <v>1</v>
      </c>
      <c r="N15" s="833">
        <v>37</v>
      </c>
      <c r="O15" s="853">
        <v>708</v>
      </c>
      <c r="P15" s="853">
        <v>26904</v>
      </c>
      <c r="Q15" s="838">
        <v>1.5537075537075538</v>
      </c>
      <c r="R15" s="854">
        <v>38</v>
      </c>
    </row>
    <row r="16" spans="1:18" ht="14.45" customHeight="1" x14ac:dyDescent="0.2">
      <c r="A16" s="832" t="s">
        <v>573</v>
      </c>
      <c r="B16" s="833" t="s">
        <v>3840</v>
      </c>
      <c r="C16" s="833" t="s">
        <v>595</v>
      </c>
      <c r="D16" s="833" t="s">
        <v>3837</v>
      </c>
      <c r="E16" s="833" t="s">
        <v>3858</v>
      </c>
      <c r="F16" s="833" t="s">
        <v>3859</v>
      </c>
      <c r="G16" s="853">
        <v>3</v>
      </c>
      <c r="H16" s="853">
        <v>15</v>
      </c>
      <c r="I16" s="833">
        <v>1</v>
      </c>
      <c r="J16" s="833">
        <v>5</v>
      </c>
      <c r="K16" s="853">
        <v>3</v>
      </c>
      <c r="L16" s="853">
        <v>15</v>
      </c>
      <c r="M16" s="833">
        <v>1</v>
      </c>
      <c r="N16" s="833">
        <v>5</v>
      </c>
      <c r="O16" s="853"/>
      <c r="P16" s="853"/>
      <c r="Q16" s="838"/>
      <c r="R16" s="854"/>
    </row>
    <row r="17" spans="1:18" ht="14.45" customHeight="1" x14ac:dyDescent="0.2">
      <c r="A17" s="832" t="s">
        <v>573</v>
      </c>
      <c r="B17" s="833" t="s">
        <v>3840</v>
      </c>
      <c r="C17" s="833" t="s">
        <v>595</v>
      </c>
      <c r="D17" s="833" t="s">
        <v>3837</v>
      </c>
      <c r="E17" s="833" t="s">
        <v>3860</v>
      </c>
      <c r="F17" s="833" t="s">
        <v>3861</v>
      </c>
      <c r="G17" s="853">
        <v>1</v>
      </c>
      <c r="H17" s="853">
        <v>5</v>
      </c>
      <c r="I17" s="833">
        <v>1</v>
      </c>
      <c r="J17" s="833">
        <v>5</v>
      </c>
      <c r="K17" s="853">
        <v>1</v>
      </c>
      <c r="L17" s="853">
        <v>5</v>
      </c>
      <c r="M17" s="833">
        <v>1</v>
      </c>
      <c r="N17" s="833">
        <v>5</v>
      </c>
      <c r="O17" s="853"/>
      <c r="P17" s="853"/>
      <c r="Q17" s="838"/>
      <c r="R17" s="854"/>
    </row>
    <row r="18" spans="1:18" ht="14.45" customHeight="1" x14ac:dyDescent="0.2">
      <c r="A18" s="832" t="s">
        <v>573</v>
      </c>
      <c r="B18" s="833" t="s">
        <v>3840</v>
      </c>
      <c r="C18" s="833" t="s">
        <v>595</v>
      </c>
      <c r="D18" s="833" t="s">
        <v>3837</v>
      </c>
      <c r="E18" s="833" t="s">
        <v>3862</v>
      </c>
      <c r="F18" s="833" t="s">
        <v>3863</v>
      </c>
      <c r="G18" s="853">
        <v>6</v>
      </c>
      <c r="H18" s="853">
        <v>696</v>
      </c>
      <c r="I18" s="833">
        <v>0.8498168498168498</v>
      </c>
      <c r="J18" s="833">
        <v>116</v>
      </c>
      <c r="K18" s="853">
        <v>7</v>
      </c>
      <c r="L18" s="853">
        <v>819</v>
      </c>
      <c r="M18" s="833">
        <v>1</v>
      </c>
      <c r="N18" s="833">
        <v>117</v>
      </c>
      <c r="O18" s="853">
        <v>3</v>
      </c>
      <c r="P18" s="853">
        <v>354</v>
      </c>
      <c r="Q18" s="838">
        <v>0.43223443223443225</v>
      </c>
      <c r="R18" s="854">
        <v>118</v>
      </c>
    </row>
    <row r="19" spans="1:18" ht="14.45" customHeight="1" x14ac:dyDescent="0.2">
      <c r="A19" s="832" t="s">
        <v>573</v>
      </c>
      <c r="B19" s="833" t="s">
        <v>3840</v>
      </c>
      <c r="C19" s="833" t="s">
        <v>595</v>
      </c>
      <c r="D19" s="833" t="s">
        <v>3837</v>
      </c>
      <c r="E19" s="833" t="s">
        <v>3864</v>
      </c>
      <c r="F19" s="833" t="s">
        <v>3865</v>
      </c>
      <c r="G19" s="853">
        <v>4</v>
      </c>
      <c r="H19" s="853">
        <v>516</v>
      </c>
      <c r="I19" s="833">
        <v>0.26461538461538464</v>
      </c>
      <c r="J19" s="833">
        <v>129</v>
      </c>
      <c r="K19" s="853">
        <v>15</v>
      </c>
      <c r="L19" s="853">
        <v>1950</v>
      </c>
      <c r="M19" s="833">
        <v>1</v>
      </c>
      <c r="N19" s="833">
        <v>130</v>
      </c>
      <c r="O19" s="853">
        <v>11</v>
      </c>
      <c r="P19" s="853">
        <v>1441</v>
      </c>
      <c r="Q19" s="838">
        <v>0.73897435897435892</v>
      </c>
      <c r="R19" s="854">
        <v>131</v>
      </c>
    </row>
    <row r="20" spans="1:18" ht="14.45" customHeight="1" x14ac:dyDescent="0.2">
      <c r="A20" s="832" t="s">
        <v>573</v>
      </c>
      <c r="B20" s="833" t="s">
        <v>3840</v>
      </c>
      <c r="C20" s="833" t="s">
        <v>595</v>
      </c>
      <c r="D20" s="833" t="s">
        <v>3837</v>
      </c>
      <c r="E20" s="833" t="s">
        <v>3866</v>
      </c>
      <c r="F20" s="833" t="s">
        <v>3867</v>
      </c>
      <c r="G20" s="853">
        <v>6</v>
      </c>
      <c r="H20" s="853">
        <v>582</v>
      </c>
      <c r="I20" s="833"/>
      <c r="J20" s="833">
        <v>97</v>
      </c>
      <c r="K20" s="853"/>
      <c r="L20" s="853"/>
      <c r="M20" s="833"/>
      <c r="N20" s="833"/>
      <c r="O20" s="853"/>
      <c r="P20" s="853"/>
      <c r="Q20" s="838"/>
      <c r="R20" s="854"/>
    </row>
    <row r="21" spans="1:18" ht="14.45" customHeight="1" x14ac:dyDescent="0.2">
      <c r="A21" s="832" t="s">
        <v>573</v>
      </c>
      <c r="B21" s="833" t="s">
        <v>3840</v>
      </c>
      <c r="C21" s="833" t="s">
        <v>595</v>
      </c>
      <c r="D21" s="833" t="s">
        <v>3837</v>
      </c>
      <c r="E21" s="833" t="s">
        <v>3868</v>
      </c>
      <c r="F21" s="833" t="s">
        <v>3869</v>
      </c>
      <c r="G21" s="853">
        <v>2303</v>
      </c>
      <c r="H21" s="853">
        <v>290178</v>
      </c>
      <c r="I21" s="833">
        <v>1.1699263398526798</v>
      </c>
      <c r="J21" s="833">
        <v>126</v>
      </c>
      <c r="K21" s="853">
        <v>1953</v>
      </c>
      <c r="L21" s="853">
        <v>248031</v>
      </c>
      <c r="M21" s="833">
        <v>1</v>
      </c>
      <c r="N21" s="833">
        <v>127</v>
      </c>
      <c r="O21" s="853">
        <v>2191</v>
      </c>
      <c r="P21" s="853">
        <v>276066</v>
      </c>
      <c r="Q21" s="838">
        <v>1.1130302260604521</v>
      </c>
      <c r="R21" s="854">
        <v>126</v>
      </c>
    </row>
    <row r="22" spans="1:18" ht="14.45" customHeight="1" x14ac:dyDescent="0.2">
      <c r="A22" s="832" t="s">
        <v>573</v>
      </c>
      <c r="B22" s="833" t="s">
        <v>3840</v>
      </c>
      <c r="C22" s="833" t="s">
        <v>595</v>
      </c>
      <c r="D22" s="833" t="s">
        <v>3837</v>
      </c>
      <c r="E22" s="833" t="s">
        <v>3870</v>
      </c>
      <c r="F22" s="833" t="s">
        <v>3871</v>
      </c>
      <c r="G22" s="853">
        <v>1</v>
      </c>
      <c r="H22" s="853">
        <v>845</v>
      </c>
      <c r="I22" s="833">
        <v>0.99763872491145222</v>
      </c>
      <c r="J22" s="833">
        <v>845</v>
      </c>
      <c r="K22" s="853">
        <v>1</v>
      </c>
      <c r="L22" s="853">
        <v>847</v>
      </c>
      <c r="M22" s="833">
        <v>1</v>
      </c>
      <c r="N22" s="833">
        <v>847</v>
      </c>
      <c r="O22" s="853"/>
      <c r="P22" s="853"/>
      <c r="Q22" s="838"/>
      <c r="R22" s="854"/>
    </row>
    <row r="23" spans="1:18" ht="14.45" customHeight="1" x14ac:dyDescent="0.2">
      <c r="A23" s="832" t="s">
        <v>573</v>
      </c>
      <c r="B23" s="833" t="s">
        <v>3840</v>
      </c>
      <c r="C23" s="833" t="s">
        <v>595</v>
      </c>
      <c r="D23" s="833" t="s">
        <v>3837</v>
      </c>
      <c r="E23" s="833" t="s">
        <v>3872</v>
      </c>
      <c r="F23" s="833" t="s">
        <v>3873</v>
      </c>
      <c r="G23" s="853">
        <v>134</v>
      </c>
      <c r="H23" s="853">
        <v>224852</v>
      </c>
      <c r="I23" s="833">
        <v>1.1537972085385879</v>
      </c>
      <c r="J23" s="833">
        <v>1678</v>
      </c>
      <c r="K23" s="853">
        <v>116</v>
      </c>
      <c r="L23" s="853">
        <v>194880</v>
      </c>
      <c r="M23" s="833">
        <v>1</v>
      </c>
      <c r="N23" s="833">
        <v>1680</v>
      </c>
      <c r="O23" s="853">
        <v>99</v>
      </c>
      <c r="P23" s="853">
        <v>167013</v>
      </c>
      <c r="Q23" s="838">
        <v>0.8570043103448276</v>
      </c>
      <c r="R23" s="854">
        <v>1687</v>
      </c>
    </row>
    <row r="24" spans="1:18" ht="14.45" customHeight="1" x14ac:dyDescent="0.2">
      <c r="A24" s="832" t="s">
        <v>573</v>
      </c>
      <c r="B24" s="833" t="s">
        <v>3840</v>
      </c>
      <c r="C24" s="833" t="s">
        <v>595</v>
      </c>
      <c r="D24" s="833" t="s">
        <v>3837</v>
      </c>
      <c r="E24" s="833" t="s">
        <v>3874</v>
      </c>
      <c r="F24" s="833" t="s">
        <v>3875</v>
      </c>
      <c r="G24" s="853">
        <v>21</v>
      </c>
      <c r="H24" s="853">
        <v>0</v>
      </c>
      <c r="I24" s="833"/>
      <c r="J24" s="833">
        <v>0</v>
      </c>
      <c r="K24" s="853">
        <v>19</v>
      </c>
      <c r="L24" s="853">
        <v>0</v>
      </c>
      <c r="M24" s="833"/>
      <c r="N24" s="833">
        <v>0</v>
      </c>
      <c r="O24" s="853">
        <v>11</v>
      </c>
      <c r="P24" s="853">
        <v>0</v>
      </c>
      <c r="Q24" s="838"/>
      <c r="R24" s="854">
        <v>0</v>
      </c>
    </row>
    <row r="25" spans="1:18" ht="14.45" customHeight="1" x14ac:dyDescent="0.2">
      <c r="A25" s="832" t="s">
        <v>573</v>
      </c>
      <c r="B25" s="833" t="s">
        <v>3840</v>
      </c>
      <c r="C25" s="833" t="s">
        <v>595</v>
      </c>
      <c r="D25" s="833" t="s">
        <v>3837</v>
      </c>
      <c r="E25" s="833" t="s">
        <v>3876</v>
      </c>
      <c r="F25" s="833" t="s">
        <v>3877</v>
      </c>
      <c r="G25" s="853">
        <v>4935</v>
      </c>
      <c r="H25" s="853">
        <v>164499.80999999997</v>
      </c>
      <c r="I25" s="833">
        <v>1.2781655963733305</v>
      </c>
      <c r="J25" s="833">
        <v>33.333294832826745</v>
      </c>
      <c r="K25" s="853">
        <v>3861</v>
      </c>
      <c r="L25" s="853">
        <v>128699.92000000004</v>
      </c>
      <c r="M25" s="833">
        <v>1</v>
      </c>
      <c r="N25" s="833">
        <v>33.333312613312621</v>
      </c>
      <c r="O25" s="853">
        <v>4270</v>
      </c>
      <c r="P25" s="853">
        <v>142333.31999999995</v>
      </c>
      <c r="Q25" s="838">
        <v>1.1059316897788274</v>
      </c>
      <c r="R25" s="854">
        <v>33.333330210772822</v>
      </c>
    </row>
    <row r="26" spans="1:18" ht="14.45" customHeight="1" x14ac:dyDescent="0.2">
      <c r="A26" s="832" t="s">
        <v>573</v>
      </c>
      <c r="B26" s="833" t="s">
        <v>3840</v>
      </c>
      <c r="C26" s="833" t="s">
        <v>595</v>
      </c>
      <c r="D26" s="833" t="s">
        <v>3837</v>
      </c>
      <c r="E26" s="833" t="s">
        <v>3878</v>
      </c>
      <c r="F26" s="833" t="s">
        <v>3879</v>
      </c>
      <c r="G26" s="853">
        <v>2592</v>
      </c>
      <c r="H26" s="853">
        <v>650592</v>
      </c>
      <c r="I26" s="833">
        <v>0.97681206421274525</v>
      </c>
      <c r="J26" s="833">
        <v>251</v>
      </c>
      <c r="K26" s="853">
        <v>2643</v>
      </c>
      <c r="L26" s="853">
        <v>666036</v>
      </c>
      <c r="M26" s="833">
        <v>1</v>
      </c>
      <c r="N26" s="833">
        <v>252</v>
      </c>
      <c r="O26" s="853">
        <v>2283</v>
      </c>
      <c r="P26" s="853">
        <v>579882</v>
      </c>
      <c r="Q26" s="838">
        <v>0.87064663171360102</v>
      </c>
      <c r="R26" s="854">
        <v>254</v>
      </c>
    </row>
    <row r="27" spans="1:18" ht="14.45" customHeight="1" x14ac:dyDescent="0.2">
      <c r="A27" s="832" t="s">
        <v>573</v>
      </c>
      <c r="B27" s="833" t="s">
        <v>3840</v>
      </c>
      <c r="C27" s="833" t="s">
        <v>595</v>
      </c>
      <c r="D27" s="833" t="s">
        <v>3837</v>
      </c>
      <c r="E27" s="833" t="s">
        <v>3880</v>
      </c>
      <c r="F27" s="833" t="s">
        <v>3881</v>
      </c>
      <c r="G27" s="853">
        <v>160</v>
      </c>
      <c r="H27" s="853">
        <v>18560</v>
      </c>
      <c r="I27" s="833">
        <v>1.1428571428571428</v>
      </c>
      <c r="J27" s="833">
        <v>116</v>
      </c>
      <c r="K27" s="853">
        <v>140</v>
      </c>
      <c r="L27" s="853">
        <v>16240</v>
      </c>
      <c r="M27" s="833">
        <v>1</v>
      </c>
      <c r="N27" s="833">
        <v>116</v>
      </c>
      <c r="O27" s="853">
        <v>159</v>
      </c>
      <c r="P27" s="853">
        <v>18444</v>
      </c>
      <c r="Q27" s="838">
        <v>1.1357142857142857</v>
      </c>
      <c r="R27" s="854">
        <v>116</v>
      </c>
    </row>
    <row r="28" spans="1:18" ht="14.45" customHeight="1" x14ac:dyDescent="0.2">
      <c r="A28" s="832" t="s">
        <v>573</v>
      </c>
      <c r="B28" s="833" t="s">
        <v>3840</v>
      </c>
      <c r="C28" s="833" t="s">
        <v>595</v>
      </c>
      <c r="D28" s="833" t="s">
        <v>3837</v>
      </c>
      <c r="E28" s="833" t="s">
        <v>3882</v>
      </c>
      <c r="F28" s="833" t="s">
        <v>3883</v>
      </c>
      <c r="G28" s="853">
        <v>6</v>
      </c>
      <c r="H28" s="853">
        <v>222</v>
      </c>
      <c r="I28" s="833"/>
      <c r="J28" s="833">
        <v>37</v>
      </c>
      <c r="K28" s="853"/>
      <c r="L28" s="853"/>
      <c r="M28" s="833"/>
      <c r="N28" s="833"/>
      <c r="O28" s="853"/>
      <c r="P28" s="853"/>
      <c r="Q28" s="838"/>
      <c r="R28" s="854"/>
    </row>
    <row r="29" spans="1:18" ht="14.45" customHeight="1" x14ac:dyDescent="0.2">
      <c r="A29" s="832" t="s">
        <v>573</v>
      </c>
      <c r="B29" s="833" t="s">
        <v>3840</v>
      </c>
      <c r="C29" s="833" t="s">
        <v>595</v>
      </c>
      <c r="D29" s="833" t="s">
        <v>3837</v>
      </c>
      <c r="E29" s="833" t="s">
        <v>3884</v>
      </c>
      <c r="F29" s="833" t="s">
        <v>3885</v>
      </c>
      <c r="G29" s="853">
        <v>136</v>
      </c>
      <c r="H29" s="853">
        <v>11696</v>
      </c>
      <c r="I29" s="833">
        <v>1.152542372881356</v>
      </c>
      <c r="J29" s="833">
        <v>86</v>
      </c>
      <c r="K29" s="853">
        <v>118</v>
      </c>
      <c r="L29" s="853">
        <v>10148</v>
      </c>
      <c r="M29" s="833">
        <v>1</v>
      </c>
      <c r="N29" s="833">
        <v>86</v>
      </c>
      <c r="O29" s="853">
        <v>100</v>
      </c>
      <c r="P29" s="853">
        <v>8700</v>
      </c>
      <c r="Q29" s="838">
        <v>0.85731178557351206</v>
      </c>
      <c r="R29" s="854">
        <v>87</v>
      </c>
    </row>
    <row r="30" spans="1:18" ht="14.45" customHeight="1" x14ac:dyDescent="0.2">
      <c r="A30" s="832" t="s">
        <v>573</v>
      </c>
      <c r="B30" s="833" t="s">
        <v>3840</v>
      </c>
      <c r="C30" s="833" t="s">
        <v>595</v>
      </c>
      <c r="D30" s="833" t="s">
        <v>3837</v>
      </c>
      <c r="E30" s="833" t="s">
        <v>3886</v>
      </c>
      <c r="F30" s="833" t="s">
        <v>3887</v>
      </c>
      <c r="G30" s="853">
        <v>1</v>
      </c>
      <c r="H30" s="853">
        <v>32</v>
      </c>
      <c r="I30" s="833">
        <v>0.25</v>
      </c>
      <c r="J30" s="833">
        <v>32</v>
      </c>
      <c r="K30" s="853">
        <v>4</v>
      </c>
      <c r="L30" s="853">
        <v>128</v>
      </c>
      <c r="M30" s="833">
        <v>1</v>
      </c>
      <c r="N30" s="833">
        <v>32</v>
      </c>
      <c r="O30" s="853">
        <v>14</v>
      </c>
      <c r="P30" s="853">
        <v>462</v>
      </c>
      <c r="Q30" s="838">
        <v>3.609375</v>
      </c>
      <c r="R30" s="854">
        <v>33</v>
      </c>
    </row>
    <row r="31" spans="1:18" ht="14.45" customHeight="1" x14ac:dyDescent="0.2">
      <c r="A31" s="832" t="s">
        <v>573</v>
      </c>
      <c r="B31" s="833" t="s">
        <v>3840</v>
      </c>
      <c r="C31" s="833" t="s">
        <v>595</v>
      </c>
      <c r="D31" s="833" t="s">
        <v>3837</v>
      </c>
      <c r="E31" s="833" t="s">
        <v>3888</v>
      </c>
      <c r="F31" s="833" t="s">
        <v>3889</v>
      </c>
      <c r="G31" s="853"/>
      <c r="H31" s="853"/>
      <c r="I31" s="833"/>
      <c r="J31" s="833"/>
      <c r="K31" s="853">
        <v>2</v>
      </c>
      <c r="L31" s="853">
        <v>264</v>
      </c>
      <c r="M31" s="833">
        <v>1</v>
      </c>
      <c r="N31" s="833">
        <v>132</v>
      </c>
      <c r="O31" s="853"/>
      <c r="P31" s="853"/>
      <c r="Q31" s="838"/>
      <c r="R31" s="854"/>
    </row>
    <row r="32" spans="1:18" ht="14.45" customHeight="1" x14ac:dyDescent="0.2">
      <c r="A32" s="832" t="s">
        <v>573</v>
      </c>
      <c r="B32" s="833" t="s">
        <v>3840</v>
      </c>
      <c r="C32" s="833" t="s">
        <v>595</v>
      </c>
      <c r="D32" s="833" t="s">
        <v>3837</v>
      </c>
      <c r="E32" s="833" t="s">
        <v>3890</v>
      </c>
      <c r="F32" s="833" t="s">
        <v>3891</v>
      </c>
      <c r="G32" s="853">
        <v>2</v>
      </c>
      <c r="H32" s="853">
        <v>118</v>
      </c>
      <c r="I32" s="833">
        <v>0.18181818181818182</v>
      </c>
      <c r="J32" s="833">
        <v>59</v>
      </c>
      <c r="K32" s="853">
        <v>11</v>
      </c>
      <c r="L32" s="853">
        <v>649</v>
      </c>
      <c r="M32" s="833">
        <v>1</v>
      </c>
      <c r="N32" s="833">
        <v>59</v>
      </c>
      <c r="O32" s="853">
        <v>6</v>
      </c>
      <c r="P32" s="853">
        <v>366</v>
      </c>
      <c r="Q32" s="838">
        <v>0.56394453004622491</v>
      </c>
      <c r="R32" s="854">
        <v>61</v>
      </c>
    </row>
    <row r="33" spans="1:18" ht="14.45" customHeight="1" x14ac:dyDescent="0.2">
      <c r="A33" s="832" t="s">
        <v>573</v>
      </c>
      <c r="B33" s="833" t="s">
        <v>3840</v>
      </c>
      <c r="C33" s="833" t="s">
        <v>595</v>
      </c>
      <c r="D33" s="833" t="s">
        <v>3837</v>
      </c>
      <c r="E33" s="833" t="s">
        <v>3892</v>
      </c>
      <c r="F33" s="833" t="s">
        <v>3893</v>
      </c>
      <c r="G33" s="853"/>
      <c r="H33" s="853"/>
      <c r="I33" s="833"/>
      <c r="J33" s="833"/>
      <c r="K33" s="853"/>
      <c r="L33" s="853"/>
      <c r="M33" s="833"/>
      <c r="N33" s="833"/>
      <c r="O33" s="853">
        <v>20</v>
      </c>
      <c r="P33" s="853">
        <v>2320</v>
      </c>
      <c r="Q33" s="838"/>
      <c r="R33" s="854">
        <v>116</v>
      </c>
    </row>
    <row r="34" spans="1:18" ht="14.45" customHeight="1" x14ac:dyDescent="0.2">
      <c r="A34" s="832" t="s">
        <v>573</v>
      </c>
      <c r="B34" s="833" t="s">
        <v>3840</v>
      </c>
      <c r="C34" s="833" t="s">
        <v>595</v>
      </c>
      <c r="D34" s="833" t="s">
        <v>3837</v>
      </c>
      <c r="E34" s="833" t="s">
        <v>3894</v>
      </c>
      <c r="F34" s="833" t="s">
        <v>3895</v>
      </c>
      <c r="G34" s="853">
        <v>45</v>
      </c>
      <c r="H34" s="853">
        <v>8235</v>
      </c>
      <c r="I34" s="833">
        <v>0.32776119402985077</v>
      </c>
      <c r="J34" s="833">
        <v>183</v>
      </c>
      <c r="K34" s="853">
        <v>67</v>
      </c>
      <c r="L34" s="853">
        <v>25125</v>
      </c>
      <c r="M34" s="833">
        <v>1</v>
      </c>
      <c r="N34" s="833">
        <v>375</v>
      </c>
      <c r="O34" s="853">
        <v>61</v>
      </c>
      <c r="P34" s="853">
        <v>22936</v>
      </c>
      <c r="Q34" s="838">
        <v>0.91287562189054727</v>
      </c>
      <c r="R34" s="854">
        <v>376</v>
      </c>
    </row>
    <row r="35" spans="1:18" ht="14.45" customHeight="1" x14ac:dyDescent="0.2">
      <c r="A35" s="832" t="s">
        <v>573</v>
      </c>
      <c r="B35" s="833" t="s">
        <v>3840</v>
      </c>
      <c r="C35" s="833" t="s">
        <v>595</v>
      </c>
      <c r="D35" s="833" t="s">
        <v>3837</v>
      </c>
      <c r="E35" s="833" t="s">
        <v>3896</v>
      </c>
      <c r="F35" s="833" t="s">
        <v>3897</v>
      </c>
      <c r="G35" s="853">
        <v>498</v>
      </c>
      <c r="H35" s="853">
        <v>185754</v>
      </c>
      <c r="I35" s="833">
        <v>0.57219867419108406</v>
      </c>
      <c r="J35" s="833">
        <v>373</v>
      </c>
      <c r="K35" s="853">
        <v>868</v>
      </c>
      <c r="L35" s="853">
        <v>324632</v>
      </c>
      <c r="M35" s="833">
        <v>1</v>
      </c>
      <c r="N35" s="833">
        <v>374</v>
      </c>
      <c r="O35" s="853">
        <v>777</v>
      </c>
      <c r="P35" s="853">
        <v>292152</v>
      </c>
      <c r="Q35" s="838">
        <v>0.89994824909435911</v>
      </c>
      <c r="R35" s="854">
        <v>376</v>
      </c>
    </row>
    <row r="36" spans="1:18" ht="14.45" customHeight="1" x14ac:dyDescent="0.2">
      <c r="A36" s="832" t="s">
        <v>573</v>
      </c>
      <c r="B36" s="833" t="s">
        <v>3840</v>
      </c>
      <c r="C36" s="833" t="s">
        <v>595</v>
      </c>
      <c r="D36" s="833" t="s">
        <v>3837</v>
      </c>
      <c r="E36" s="833" t="s">
        <v>3898</v>
      </c>
      <c r="F36" s="833" t="s">
        <v>3899</v>
      </c>
      <c r="G36" s="853">
        <v>32</v>
      </c>
      <c r="H36" s="853">
        <v>0</v>
      </c>
      <c r="I36" s="833"/>
      <c r="J36" s="833">
        <v>0</v>
      </c>
      <c r="K36" s="853">
        <v>24</v>
      </c>
      <c r="L36" s="853">
        <v>0</v>
      </c>
      <c r="M36" s="833"/>
      <c r="N36" s="833">
        <v>0</v>
      </c>
      <c r="O36" s="853">
        <v>23</v>
      </c>
      <c r="P36" s="853">
        <v>0</v>
      </c>
      <c r="Q36" s="838"/>
      <c r="R36" s="854">
        <v>0</v>
      </c>
    </row>
    <row r="37" spans="1:18" ht="14.45" customHeight="1" x14ac:dyDescent="0.2">
      <c r="A37" s="832" t="s">
        <v>573</v>
      </c>
      <c r="B37" s="833" t="s">
        <v>3900</v>
      </c>
      <c r="C37" s="833" t="s">
        <v>595</v>
      </c>
      <c r="D37" s="833" t="s">
        <v>3841</v>
      </c>
      <c r="E37" s="833" t="s">
        <v>3901</v>
      </c>
      <c r="F37" s="833" t="s">
        <v>3902</v>
      </c>
      <c r="G37" s="853">
        <v>46</v>
      </c>
      <c r="H37" s="853">
        <v>130909.67</v>
      </c>
      <c r="I37" s="833">
        <v>1.1208992801258604</v>
      </c>
      <c r="J37" s="833">
        <v>2845.862391304348</v>
      </c>
      <c r="K37" s="853">
        <v>39</v>
      </c>
      <c r="L37" s="853">
        <v>116789.85999999999</v>
      </c>
      <c r="M37" s="833">
        <v>1</v>
      </c>
      <c r="N37" s="833">
        <v>2994.6117948717947</v>
      </c>
      <c r="O37" s="853">
        <v>5.2</v>
      </c>
      <c r="P37" s="853">
        <v>74381.89</v>
      </c>
      <c r="Q37" s="838">
        <v>0.63688654134870959</v>
      </c>
      <c r="R37" s="854">
        <v>14304.209615384614</v>
      </c>
    </row>
    <row r="38" spans="1:18" ht="14.45" customHeight="1" x14ac:dyDescent="0.2">
      <c r="A38" s="832" t="s">
        <v>573</v>
      </c>
      <c r="B38" s="833" t="s">
        <v>3900</v>
      </c>
      <c r="C38" s="833" t="s">
        <v>595</v>
      </c>
      <c r="D38" s="833" t="s">
        <v>3841</v>
      </c>
      <c r="E38" s="833" t="s">
        <v>3903</v>
      </c>
      <c r="F38" s="833" t="s">
        <v>3902</v>
      </c>
      <c r="G38" s="853"/>
      <c r="H38" s="853"/>
      <c r="I38" s="833"/>
      <c r="J38" s="833"/>
      <c r="K38" s="853"/>
      <c r="L38" s="853"/>
      <c r="M38" s="833"/>
      <c r="N38" s="833"/>
      <c r="O38" s="853">
        <v>1.2</v>
      </c>
      <c r="P38" s="853">
        <v>20287.740000000002</v>
      </c>
      <c r="Q38" s="838"/>
      <c r="R38" s="854">
        <v>16906.45</v>
      </c>
    </row>
    <row r="39" spans="1:18" ht="14.45" customHeight="1" x14ac:dyDescent="0.2">
      <c r="A39" s="832" t="s">
        <v>573</v>
      </c>
      <c r="B39" s="833" t="s">
        <v>3900</v>
      </c>
      <c r="C39" s="833" t="s">
        <v>595</v>
      </c>
      <c r="D39" s="833" t="s">
        <v>3837</v>
      </c>
      <c r="E39" s="833" t="s">
        <v>3856</v>
      </c>
      <c r="F39" s="833" t="s">
        <v>3857</v>
      </c>
      <c r="G39" s="853"/>
      <c r="H39" s="853"/>
      <c r="I39" s="833"/>
      <c r="J39" s="833"/>
      <c r="K39" s="853">
        <v>1</v>
      </c>
      <c r="L39" s="853">
        <v>37</v>
      </c>
      <c r="M39" s="833">
        <v>1</v>
      </c>
      <c r="N39" s="833">
        <v>37</v>
      </c>
      <c r="O39" s="853">
        <v>1</v>
      </c>
      <c r="P39" s="853">
        <v>38</v>
      </c>
      <c r="Q39" s="838">
        <v>1.027027027027027</v>
      </c>
      <c r="R39" s="854">
        <v>38</v>
      </c>
    </row>
    <row r="40" spans="1:18" ht="14.45" customHeight="1" x14ac:dyDescent="0.2">
      <c r="A40" s="832" t="s">
        <v>573</v>
      </c>
      <c r="B40" s="833" t="s">
        <v>3900</v>
      </c>
      <c r="C40" s="833" t="s">
        <v>595</v>
      </c>
      <c r="D40" s="833" t="s">
        <v>3837</v>
      </c>
      <c r="E40" s="833" t="s">
        <v>3904</v>
      </c>
      <c r="F40" s="833" t="s">
        <v>3905</v>
      </c>
      <c r="G40" s="853">
        <v>18</v>
      </c>
      <c r="H40" s="853">
        <v>4518</v>
      </c>
      <c r="I40" s="833">
        <v>0.99603174603174605</v>
      </c>
      <c r="J40" s="833">
        <v>251</v>
      </c>
      <c r="K40" s="853">
        <v>18</v>
      </c>
      <c r="L40" s="853">
        <v>4536</v>
      </c>
      <c r="M40" s="833">
        <v>1</v>
      </c>
      <c r="N40" s="833">
        <v>252</v>
      </c>
      <c r="O40" s="853">
        <v>14</v>
      </c>
      <c r="P40" s="853">
        <v>3556</v>
      </c>
      <c r="Q40" s="838">
        <v>0.78395061728395066</v>
      </c>
      <c r="R40" s="854">
        <v>254</v>
      </c>
    </row>
    <row r="41" spans="1:18" ht="14.45" customHeight="1" x14ac:dyDescent="0.2">
      <c r="A41" s="832" t="s">
        <v>573</v>
      </c>
      <c r="B41" s="833" t="s">
        <v>3900</v>
      </c>
      <c r="C41" s="833" t="s">
        <v>595</v>
      </c>
      <c r="D41" s="833" t="s">
        <v>3837</v>
      </c>
      <c r="E41" s="833" t="s">
        <v>3906</v>
      </c>
      <c r="F41" s="833" t="s">
        <v>3907</v>
      </c>
      <c r="G41" s="853">
        <v>70</v>
      </c>
      <c r="H41" s="853">
        <v>8820</v>
      </c>
      <c r="I41" s="833">
        <v>0.80754440578648601</v>
      </c>
      <c r="J41" s="833">
        <v>126</v>
      </c>
      <c r="K41" s="853">
        <v>86</v>
      </c>
      <c r="L41" s="853">
        <v>10922</v>
      </c>
      <c r="M41" s="833">
        <v>1</v>
      </c>
      <c r="N41" s="833">
        <v>127</v>
      </c>
      <c r="O41" s="853">
        <v>88</v>
      </c>
      <c r="P41" s="853">
        <v>11088</v>
      </c>
      <c r="Q41" s="838">
        <v>1.0151986815601539</v>
      </c>
      <c r="R41" s="854">
        <v>126</v>
      </c>
    </row>
    <row r="42" spans="1:18" ht="14.45" customHeight="1" x14ac:dyDescent="0.2">
      <c r="A42" s="832" t="s">
        <v>573</v>
      </c>
      <c r="B42" s="833" t="s">
        <v>3900</v>
      </c>
      <c r="C42" s="833" t="s">
        <v>595</v>
      </c>
      <c r="D42" s="833" t="s">
        <v>3837</v>
      </c>
      <c r="E42" s="833" t="s">
        <v>3908</v>
      </c>
      <c r="F42" s="833" t="s">
        <v>3909</v>
      </c>
      <c r="G42" s="853">
        <v>35</v>
      </c>
      <c r="H42" s="853">
        <v>9135</v>
      </c>
      <c r="I42" s="833">
        <v>0.75796548290740129</v>
      </c>
      <c r="J42" s="833">
        <v>261</v>
      </c>
      <c r="K42" s="853">
        <v>46</v>
      </c>
      <c r="L42" s="853">
        <v>12052</v>
      </c>
      <c r="M42" s="833">
        <v>1</v>
      </c>
      <c r="N42" s="833">
        <v>262</v>
      </c>
      <c r="O42" s="853">
        <v>48</v>
      </c>
      <c r="P42" s="853">
        <v>12576</v>
      </c>
      <c r="Q42" s="838">
        <v>1.0434782608695652</v>
      </c>
      <c r="R42" s="854">
        <v>262</v>
      </c>
    </row>
    <row r="43" spans="1:18" ht="14.45" customHeight="1" thickBot="1" x14ac:dyDescent="0.25">
      <c r="A43" s="840" t="s">
        <v>573</v>
      </c>
      <c r="B43" s="841" t="s">
        <v>3900</v>
      </c>
      <c r="C43" s="841" t="s">
        <v>595</v>
      </c>
      <c r="D43" s="841" t="s">
        <v>3837</v>
      </c>
      <c r="E43" s="841" t="s">
        <v>3890</v>
      </c>
      <c r="F43" s="841" t="s">
        <v>3891</v>
      </c>
      <c r="G43" s="856"/>
      <c r="H43" s="856"/>
      <c r="I43" s="841"/>
      <c r="J43" s="841"/>
      <c r="K43" s="856">
        <v>1</v>
      </c>
      <c r="L43" s="856">
        <v>59</v>
      </c>
      <c r="M43" s="841">
        <v>1</v>
      </c>
      <c r="N43" s="841">
        <v>59</v>
      </c>
      <c r="O43" s="856"/>
      <c r="P43" s="856"/>
      <c r="Q43" s="846"/>
      <c r="R43" s="85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6C8E96F-EFCF-43BF-86F2-A28C8F7EA20A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3911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11392.599999999999</v>
      </c>
      <c r="I3" s="208">
        <f t="shared" si="0"/>
        <v>1729521.8199999998</v>
      </c>
      <c r="J3" s="78"/>
      <c r="K3" s="78"/>
      <c r="L3" s="208">
        <f t="shared" si="0"/>
        <v>10621.599999999999</v>
      </c>
      <c r="M3" s="208">
        <f t="shared" si="0"/>
        <v>1792392.5800000005</v>
      </c>
      <c r="N3" s="78"/>
      <c r="O3" s="78"/>
      <c r="P3" s="208">
        <f t="shared" si="0"/>
        <v>11022.900000000001</v>
      </c>
      <c r="Q3" s="208">
        <f t="shared" si="0"/>
        <v>1673732.7600000005</v>
      </c>
      <c r="R3" s="79">
        <f>IF(M3=0,0,Q3/M3)</f>
        <v>0.933798085685001</v>
      </c>
      <c r="S3" s="209">
        <f>IF(P3=0,0,Q3/P3)</f>
        <v>151.84141741284057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9"/>
      <c r="B5" s="889"/>
      <c r="C5" s="890"/>
      <c r="D5" s="899"/>
      <c r="E5" s="891"/>
      <c r="F5" s="892"/>
      <c r="G5" s="893"/>
      <c r="H5" s="894" t="s">
        <v>90</v>
      </c>
      <c r="I5" s="895" t="s">
        <v>14</v>
      </c>
      <c r="J5" s="896"/>
      <c r="K5" s="896"/>
      <c r="L5" s="894" t="s">
        <v>90</v>
      </c>
      <c r="M5" s="895" t="s">
        <v>14</v>
      </c>
      <c r="N5" s="896"/>
      <c r="O5" s="896"/>
      <c r="P5" s="894" t="s">
        <v>90</v>
      </c>
      <c r="Q5" s="895" t="s">
        <v>14</v>
      </c>
      <c r="R5" s="897"/>
      <c r="S5" s="898"/>
    </row>
    <row r="6" spans="1:19" ht="14.45" customHeight="1" x14ac:dyDescent="0.2">
      <c r="A6" s="825"/>
      <c r="B6" s="826" t="s">
        <v>3836</v>
      </c>
      <c r="C6" s="826" t="s">
        <v>598</v>
      </c>
      <c r="D6" s="826" t="s">
        <v>3826</v>
      </c>
      <c r="E6" s="826" t="s">
        <v>3837</v>
      </c>
      <c r="F6" s="826" t="s">
        <v>3838</v>
      </c>
      <c r="G6" s="826" t="s">
        <v>3839</v>
      </c>
      <c r="H6" s="225"/>
      <c r="I6" s="225"/>
      <c r="J6" s="826"/>
      <c r="K6" s="826"/>
      <c r="L6" s="225">
        <v>4</v>
      </c>
      <c r="M6" s="225">
        <v>0</v>
      </c>
      <c r="N6" s="826"/>
      <c r="O6" s="826">
        <v>0</v>
      </c>
      <c r="P6" s="225">
        <v>7</v>
      </c>
      <c r="Q6" s="225">
        <v>0</v>
      </c>
      <c r="R6" s="831"/>
      <c r="S6" s="851">
        <v>0</v>
      </c>
    </row>
    <row r="7" spans="1:19" ht="14.45" customHeight="1" x14ac:dyDescent="0.2">
      <c r="A7" s="832" t="s">
        <v>573</v>
      </c>
      <c r="B7" s="833" t="s">
        <v>3840</v>
      </c>
      <c r="C7" s="833" t="s">
        <v>595</v>
      </c>
      <c r="D7" s="833" t="s">
        <v>3830</v>
      </c>
      <c r="E7" s="833" t="s">
        <v>3841</v>
      </c>
      <c r="F7" s="833" t="s">
        <v>3842</v>
      </c>
      <c r="G7" s="833" t="s">
        <v>3843</v>
      </c>
      <c r="H7" s="853">
        <v>0.5</v>
      </c>
      <c r="I7" s="853">
        <v>75.5</v>
      </c>
      <c r="J7" s="833"/>
      <c r="K7" s="833">
        <v>151</v>
      </c>
      <c r="L7" s="853"/>
      <c r="M7" s="853"/>
      <c r="N7" s="833"/>
      <c r="O7" s="833"/>
      <c r="P7" s="853"/>
      <c r="Q7" s="853"/>
      <c r="R7" s="838"/>
      <c r="S7" s="854"/>
    </row>
    <row r="8" spans="1:19" ht="14.45" customHeight="1" x14ac:dyDescent="0.2">
      <c r="A8" s="832" t="s">
        <v>573</v>
      </c>
      <c r="B8" s="833" t="s">
        <v>3840</v>
      </c>
      <c r="C8" s="833" t="s">
        <v>595</v>
      </c>
      <c r="D8" s="833" t="s">
        <v>3830</v>
      </c>
      <c r="E8" s="833" t="s">
        <v>3837</v>
      </c>
      <c r="F8" s="833" t="s">
        <v>3854</v>
      </c>
      <c r="G8" s="833" t="s">
        <v>3855</v>
      </c>
      <c r="H8" s="853">
        <v>4</v>
      </c>
      <c r="I8" s="853">
        <v>332</v>
      </c>
      <c r="J8" s="833"/>
      <c r="K8" s="833">
        <v>83</v>
      </c>
      <c r="L8" s="853"/>
      <c r="M8" s="853"/>
      <c r="N8" s="833"/>
      <c r="O8" s="833"/>
      <c r="P8" s="853"/>
      <c r="Q8" s="853"/>
      <c r="R8" s="838"/>
      <c r="S8" s="854"/>
    </row>
    <row r="9" spans="1:19" ht="14.45" customHeight="1" x14ac:dyDescent="0.2">
      <c r="A9" s="832" t="s">
        <v>573</v>
      </c>
      <c r="B9" s="833" t="s">
        <v>3840</v>
      </c>
      <c r="C9" s="833" t="s">
        <v>595</v>
      </c>
      <c r="D9" s="833" t="s">
        <v>3830</v>
      </c>
      <c r="E9" s="833" t="s">
        <v>3837</v>
      </c>
      <c r="F9" s="833" t="s">
        <v>3856</v>
      </c>
      <c r="G9" s="833" t="s">
        <v>3857</v>
      </c>
      <c r="H9" s="853">
        <v>14</v>
      </c>
      <c r="I9" s="853">
        <v>518</v>
      </c>
      <c r="J9" s="833"/>
      <c r="K9" s="833">
        <v>37</v>
      </c>
      <c r="L9" s="853"/>
      <c r="M9" s="853"/>
      <c r="N9" s="833"/>
      <c r="O9" s="833"/>
      <c r="P9" s="853"/>
      <c r="Q9" s="853"/>
      <c r="R9" s="838"/>
      <c r="S9" s="854"/>
    </row>
    <row r="10" spans="1:19" ht="14.45" customHeight="1" x14ac:dyDescent="0.2">
      <c r="A10" s="832" t="s">
        <v>573</v>
      </c>
      <c r="B10" s="833" t="s">
        <v>3840</v>
      </c>
      <c r="C10" s="833" t="s">
        <v>595</v>
      </c>
      <c r="D10" s="833" t="s">
        <v>3830</v>
      </c>
      <c r="E10" s="833" t="s">
        <v>3837</v>
      </c>
      <c r="F10" s="833" t="s">
        <v>3876</v>
      </c>
      <c r="G10" s="833" t="s">
        <v>3877</v>
      </c>
      <c r="H10" s="853">
        <v>210</v>
      </c>
      <c r="I10" s="853">
        <v>6999.98</v>
      </c>
      <c r="J10" s="833"/>
      <c r="K10" s="833">
        <v>33.333238095238094</v>
      </c>
      <c r="L10" s="853"/>
      <c r="M10" s="853"/>
      <c r="N10" s="833"/>
      <c r="O10" s="833"/>
      <c r="P10" s="853"/>
      <c r="Q10" s="853"/>
      <c r="R10" s="838"/>
      <c r="S10" s="854"/>
    </row>
    <row r="11" spans="1:19" ht="14.45" customHeight="1" x14ac:dyDescent="0.2">
      <c r="A11" s="832" t="s">
        <v>573</v>
      </c>
      <c r="B11" s="833" t="s">
        <v>3840</v>
      </c>
      <c r="C11" s="833" t="s">
        <v>595</v>
      </c>
      <c r="D11" s="833" t="s">
        <v>3830</v>
      </c>
      <c r="E11" s="833" t="s">
        <v>3837</v>
      </c>
      <c r="F11" s="833" t="s">
        <v>3878</v>
      </c>
      <c r="G11" s="833" t="s">
        <v>3879</v>
      </c>
      <c r="H11" s="853">
        <v>226</v>
      </c>
      <c r="I11" s="853">
        <v>56726</v>
      </c>
      <c r="J11" s="833"/>
      <c r="K11" s="833">
        <v>251</v>
      </c>
      <c r="L11" s="853"/>
      <c r="M11" s="853"/>
      <c r="N11" s="833"/>
      <c r="O11" s="833"/>
      <c r="P11" s="853"/>
      <c r="Q11" s="853"/>
      <c r="R11" s="838"/>
      <c r="S11" s="854"/>
    </row>
    <row r="12" spans="1:19" ht="14.45" customHeight="1" x14ac:dyDescent="0.2">
      <c r="A12" s="832" t="s">
        <v>573</v>
      </c>
      <c r="B12" s="833" t="s">
        <v>3840</v>
      </c>
      <c r="C12" s="833" t="s">
        <v>595</v>
      </c>
      <c r="D12" s="833" t="s">
        <v>3826</v>
      </c>
      <c r="E12" s="833" t="s">
        <v>3841</v>
      </c>
      <c r="F12" s="833" t="s">
        <v>3842</v>
      </c>
      <c r="G12" s="833" t="s">
        <v>3843</v>
      </c>
      <c r="H12" s="853">
        <v>12</v>
      </c>
      <c r="I12" s="853">
        <v>1803.8700000000001</v>
      </c>
      <c r="J12" s="833">
        <v>3.1561570493753717</v>
      </c>
      <c r="K12" s="833">
        <v>150.32250000000002</v>
      </c>
      <c r="L12" s="853">
        <v>8.1999999999999993</v>
      </c>
      <c r="M12" s="853">
        <v>571.54000000000008</v>
      </c>
      <c r="N12" s="833">
        <v>1</v>
      </c>
      <c r="O12" s="833">
        <v>69.700000000000017</v>
      </c>
      <c r="P12" s="853">
        <v>9</v>
      </c>
      <c r="Q12" s="853">
        <v>627.30000000000007</v>
      </c>
      <c r="R12" s="838">
        <v>1.097560975609756</v>
      </c>
      <c r="S12" s="854">
        <v>69.7</v>
      </c>
    </row>
    <row r="13" spans="1:19" ht="14.45" customHeight="1" x14ac:dyDescent="0.2">
      <c r="A13" s="832" t="s">
        <v>573</v>
      </c>
      <c r="B13" s="833" t="s">
        <v>3840</v>
      </c>
      <c r="C13" s="833" t="s">
        <v>595</v>
      </c>
      <c r="D13" s="833" t="s">
        <v>3826</v>
      </c>
      <c r="E13" s="833" t="s">
        <v>3841</v>
      </c>
      <c r="F13" s="833" t="s">
        <v>3844</v>
      </c>
      <c r="G13" s="833" t="s">
        <v>1002</v>
      </c>
      <c r="H13" s="853"/>
      <c r="I13" s="853"/>
      <c r="J13" s="833"/>
      <c r="K13" s="833"/>
      <c r="L13" s="853">
        <v>0.2</v>
      </c>
      <c r="M13" s="853">
        <v>27.64</v>
      </c>
      <c r="N13" s="833">
        <v>1</v>
      </c>
      <c r="O13" s="833">
        <v>138.19999999999999</v>
      </c>
      <c r="P13" s="853"/>
      <c r="Q13" s="853"/>
      <c r="R13" s="838"/>
      <c r="S13" s="854"/>
    </row>
    <row r="14" spans="1:19" ht="14.45" customHeight="1" x14ac:dyDescent="0.2">
      <c r="A14" s="832" t="s">
        <v>573</v>
      </c>
      <c r="B14" s="833" t="s">
        <v>3840</v>
      </c>
      <c r="C14" s="833" t="s">
        <v>595</v>
      </c>
      <c r="D14" s="833" t="s">
        <v>3826</v>
      </c>
      <c r="E14" s="833" t="s">
        <v>3841</v>
      </c>
      <c r="F14" s="833" t="s">
        <v>3845</v>
      </c>
      <c r="G14" s="833" t="s">
        <v>3846</v>
      </c>
      <c r="H14" s="853">
        <v>0.9</v>
      </c>
      <c r="I14" s="853">
        <v>228.23</v>
      </c>
      <c r="J14" s="833">
        <v>1.5517405493608918</v>
      </c>
      <c r="K14" s="833">
        <v>253.58888888888887</v>
      </c>
      <c r="L14" s="853">
        <v>0.4</v>
      </c>
      <c r="M14" s="853">
        <v>147.08000000000001</v>
      </c>
      <c r="N14" s="833">
        <v>1</v>
      </c>
      <c r="O14" s="833">
        <v>367.7</v>
      </c>
      <c r="P14" s="853"/>
      <c r="Q14" s="853"/>
      <c r="R14" s="838"/>
      <c r="S14" s="854"/>
    </row>
    <row r="15" spans="1:19" ht="14.45" customHeight="1" x14ac:dyDescent="0.2">
      <c r="A15" s="832" t="s">
        <v>573</v>
      </c>
      <c r="B15" s="833" t="s">
        <v>3840</v>
      </c>
      <c r="C15" s="833" t="s">
        <v>595</v>
      </c>
      <c r="D15" s="833" t="s">
        <v>3826</v>
      </c>
      <c r="E15" s="833" t="s">
        <v>3841</v>
      </c>
      <c r="F15" s="833" t="s">
        <v>3847</v>
      </c>
      <c r="G15" s="833" t="s">
        <v>657</v>
      </c>
      <c r="H15" s="853"/>
      <c r="I15" s="853"/>
      <c r="J15" s="833"/>
      <c r="K15" s="833"/>
      <c r="L15" s="853">
        <v>0.2</v>
      </c>
      <c r="M15" s="853">
        <v>15.23</v>
      </c>
      <c r="N15" s="833">
        <v>1</v>
      </c>
      <c r="O15" s="833">
        <v>76.149999999999991</v>
      </c>
      <c r="P15" s="853">
        <v>0.1</v>
      </c>
      <c r="Q15" s="853">
        <v>6.82</v>
      </c>
      <c r="R15" s="838">
        <v>0.44780039395929089</v>
      </c>
      <c r="S15" s="854">
        <v>68.2</v>
      </c>
    </row>
    <row r="16" spans="1:19" ht="14.45" customHeight="1" x14ac:dyDescent="0.2">
      <c r="A16" s="832" t="s">
        <v>573</v>
      </c>
      <c r="B16" s="833" t="s">
        <v>3840</v>
      </c>
      <c r="C16" s="833" t="s">
        <v>595</v>
      </c>
      <c r="D16" s="833" t="s">
        <v>3826</v>
      </c>
      <c r="E16" s="833" t="s">
        <v>3841</v>
      </c>
      <c r="F16" s="833" t="s">
        <v>3850</v>
      </c>
      <c r="G16" s="833" t="s">
        <v>3851</v>
      </c>
      <c r="H16" s="853"/>
      <c r="I16" s="853"/>
      <c r="J16" s="833"/>
      <c r="K16" s="833"/>
      <c r="L16" s="853">
        <v>0.2</v>
      </c>
      <c r="M16" s="853">
        <v>35.4</v>
      </c>
      <c r="N16" s="833">
        <v>1</v>
      </c>
      <c r="O16" s="833">
        <v>176.99999999999997</v>
      </c>
      <c r="P16" s="853"/>
      <c r="Q16" s="853"/>
      <c r="R16" s="838"/>
      <c r="S16" s="854"/>
    </row>
    <row r="17" spans="1:19" ht="14.45" customHeight="1" x14ac:dyDescent="0.2">
      <c r="A17" s="832" t="s">
        <v>573</v>
      </c>
      <c r="B17" s="833" t="s">
        <v>3840</v>
      </c>
      <c r="C17" s="833" t="s">
        <v>595</v>
      </c>
      <c r="D17" s="833" t="s">
        <v>3826</v>
      </c>
      <c r="E17" s="833" t="s">
        <v>3841</v>
      </c>
      <c r="F17" s="833" t="s">
        <v>3852</v>
      </c>
      <c r="G17" s="833" t="s">
        <v>3853</v>
      </c>
      <c r="H17" s="853">
        <v>0.1</v>
      </c>
      <c r="I17" s="853">
        <v>21</v>
      </c>
      <c r="J17" s="833"/>
      <c r="K17" s="833">
        <v>210</v>
      </c>
      <c r="L17" s="853"/>
      <c r="M17" s="853"/>
      <c r="N17" s="833"/>
      <c r="O17" s="833"/>
      <c r="P17" s="853"/>
      <c r="Q17" s="853"/>
      <c r="R17" s="838"/>
      <c r="S17" s="854"/>
    </row>
    <row r="18" spans="1:19" ht="14.45" customHeight="1" x14ac:dyDescent="0.2">
      <c r="A18" s="832" t="s">
        <v>573</v>
      </c>
      <c r="B18" s="833" t="s">
        <v>3840</v>
      </c>
      <c r="C18" s="833" t="s">
        <v>595</v>
      </c>
      <c r="D18" s="833" t="s">
        <v>3826</v>
      </c>
      <c r="E18" s="833" t="s">
        <v>3837</v>
      </c>
      <c r="F18" s="833" t="s">
        <v>3854</v>
      </c>
      <c r="G18" s="833" t="s">
        <v>3855</v>
      </c>
      <c r="H18" s="853">
        <v>15</v>
      </c>
      <c r="I18" s="853">
        <v>1245</v>
      </c>
      <c r="J18" s="833">
        <v>1.1538461538461537</v>
      </c>
      <c r="K18" s="833">
        <v>83</v>
      </c>
      <c r="L18" s="853">
        <v>13</v>
      </c>
      <c r="M18" s="853">
        <v>1079</v>
      </c>
      <c r="N18" s="833">
        <v>1</v>
      </c>
      <c r="O18" s="833">
        <v>83</v>
      </c>
      <c r="P18" s="853">
        <v>22</v>
      </c>
      <c r="Q18" s="853">
        <v>1848</v>
      </c>
      <c r="R18" s="838">
        <v>1.7126969416126043</v>
      </c>
      <c r="S18" s="854">
        <v>84</v>
      </c>
    </row>
    <row r="19" spans="1:19" ht="14.45" customHeight="1" x14ac:dyDescent="0.2">
      <c r="A19" s="832" t="s">
        <v>573</v>
      </c>
      <c r="B19" s="833" t="s">
        <v>3840</v>
      </c>
      <c r="C19" s="833" t="s">
        <v>595</v>
      </c>
      <c r="D19" s="833" t="s">
        <v>3826</v>
      </c>
      <c r="E19" s="833" t="s">
        <v>3837</v>
      </c>
      <c r="F19" s="833" t="s">
        <v>3856</v>
      </c>
      <c r="G19" s="833" t="s">
        <v>3857</v>
      </c>
      <c r="H19" s="853">
        <v>14</v>
      </c>
      <c r="I19" s="853">
        <v>518</v>
      </c>
      <c r="J19" s="833">
        <v>1.5555555555555556</v>
      </c>
      <c r="K19" s="833">
        <v>37</v>
      </c>
      <c r="L19" s="853">
        <v>9</v>
      </c>
      <c r="M19" s="853">
        <v>333</v>
      </c>
      <c r="N19" s="833">
        <v>1</v>
      </c>
      <c r="O19" s="833">
        <v>37</v>
      </c>
      <c r="P19" s="853">
        <v>11</v>
      </c>
      <c r="Q19" s="853">
        <v>418</v>
      </c>
      <c r="R19" s="838">
        <v>1.2552552552552552</v>
      </c>
      <c r="S19" s="854">
        <v>38</v>
      </c>
    </row>
    <row r="20" spans="1:19" ht="14.45" customHeight="1" x14ac:dyDescent="0.2">
      <c r="A20" s="832" t="s">
        <v>573</v>
      </c>
      <c r="B20" s="833" t="s">
        <v>3840</v>
      </c>
      <c r="C20" s="833" t="s">
        <v>595</v>
      </c>
      <c r="D20" s="833" t="s">
        <v>3826</v>
      </c>
      <c r="E20" s="833" t="s">
        <v>3837</v>
      </c>
      <c r="F20" s="833" t="s">
        <v>3858</v>
      </c>
      <c r="G20" s="833" t="s">
        <v>3859</v>
      </c>
      <c r="H20" s="853">
        <v>3</v>
      </c>
      <c r="I20" s="853">
        <v>15</v>
      </c>
      <c r="J20" s="833">
        <v>1</v>
      </c>
      <c r="K20" s="833">
        <v>5</v>
      </c>
      <c r="L20" s="853">
        <v>3</v>
      </c>
      <c r="M20" s="853">
        <v>15</v>
      </c>
      <c r="N20" s="833">
        <v>1</v>
      </c>
      <c r="O20" s="833">
        <v>5</v>
      </c>
      <c r="P20" s="853"/>
      <c r="Q20" s="853"/>
      <c r="R20" s="838"/>
      <c r="S20" s="854"/>
    </row>
    <row r="21" spans="1:19" ht="14.45" customHeight="1" x14ac:dyDescent="0.2">
      <c r="A21" s="832" t="s">
        <v>573</v>
      </c>
      <c r="B21" s="833" t="s">
        <v>3840</v>
      </c>
      <c r="C21" s="833" t="s">
        <v>595</v>
      </c>
      <c r="D21" s="833" t="s">
        <v>3826</v>
      </c>
      <c r="E21" s="833" t="s">
        <v>3837</v>
      </c>
      <c r="F21" s="833" t="s">
        <v>3860</v>
      </c>
      <c r="G21" s="833" t="s">
        <v>3861</v>
      </c>
      <c r="H21" s="853">
        <v>1</v>
      </c>
      <c r="I21" s="853">
        <v>5</v>
      </c>
      <c r="J21" s="833"/>
      <c r="K21" s="833">
        <v>5</v>
      </c>
      <c r="L21" s="853"/>
      <c r="M21" s="853"/>
      <c r="N21" s="833"/>
      <c r="O21" s="833"/>
      <c r="P21" s="853"/>
      <c r="Q21" s="853"/>
      <c r="R21" s="838"/>
      <c r="S21" s="854"/>
    </row>
    <row r="22" spans="1:19" ht="14.45" customHeight="1" x14ac:dyDescent="0.2">
      <c r="A22" s="832" t="s">
        <v>573</v>
      </c>
      <c r="B22" s="833" t="s">
        <v>3840</v>
      </c>
      <c r="C22" s="833" t="s">
        <v>595</v>
      </c>
      <c r="D22" s="833" t="s">
        <v>3826</v>
      </c>
      <c r="E22" s="833" t="s">
        <v>3837</v>
      </c>
      <c r="F22" s="833" t="s">
        <v>3862</v>
      </c>
      <c r="G22" s="833" t="s">
        <v>3863</v>
      </c>
      <c r="H22" s="853">
        <v>1</v>
      </c>
      <c r="I22" s="853">
        <v>116</v>
      </c>
      <c r="J22" s="833">
        <v>0.99145299145299148</v>
      </c>
      <c r="K22" s="833">
        <v>116</v>
      </c>
      <c r="L22" s="853">
        <v>1</v>
      </c>
      <c r="M22" s="853">
        <v>117</v>
      </c>
      <c r="N22" s="833">
        <v>1</v>
      </c>
      <c r="O22" s="833">
        <v>117</v>
      </c>
      <c r="P22" s="853"/>
      <c r="Q22" s="853"/>
      <c r="R22" s="838"/>
      <c r="S22" s="854"/>
    </row>
    <row r="23" spans="1:19" ht="14.45" customHeight="1" x14ac:dyDescent="0.2">
      <c r="A23" s="832" t="s">
        <v>573</v>
      </c>
      <c r="B23" s="833" t="s">
        <v>3840</v>
      </c>
      <c r="C23" s="833" t="s">
        <v>595</v>
      </c>
      <c r="D23" s="833" t="s">
        <v>3826</v>
      </c>
      <c r="E23" s="833" t="s">
        <v>3837</v>
      </c>
      <c r="F23" s="833" t="s">
        <v>3864</v>
      </c>
      <c r="G23" s="833" t="s">
        <v>3865</v>
      </c>
      <c r="H23" s="853">
        <v>2</v>
      </c>
      <c r="I23" s="853">
        <v>258</v>
      </c>
      <c r="J23" s="833"/>
      <c r="K23" s="833">
        <v>129</v>
      </c>
      <c r="L23" s="853"/>
      <c r="M23" s="853"/>
      <c r="N23" s="833"/>
      <c r="O23" s="833"/>
      <c r="P23" s="853"/>
      <c r="Q23" s="853"/>
      <c r="R23" s="838"/>
      <c r="S23" s="854"/>
    </row>
    <row r="24" spans="1:19" ht="14.45" customHeight="1" x14ac:dyDescent="0.2">
      <c r="A24" s="832" t="s">
        <v>573</v>
      </c>
      <c r="B24" s="833" t="s">
        <v>3840</v>
      </c>
      <c r="C24" s="833" t="s">
        <v>595</v>
      </c>
      <c r="D24" s="833" t="s">
        <v>3826</v>
      </c>
      <c r="E24" s="833" t="s">
        <v>3837</v>
      </c>
      <c r="F24" s="833" t="s">
        <v>3866</v>
      </c>
      <c r="G24" s="833" t="s">
        <v>3867</v>
      </c>
      <c r="H24" s="853">
        <v>1</v>
      </c>
      <c r="I24" s="853">
        <v>97</v>
      </c>
      <c r="J24" s="833"/>
      <c r="K24" s="833">
        <v>97</v>
      </c>
      <c r="L24" s="853"/>
      <c r="M24" s="853"/>
      <c r="N24" s="833"/>
      <c r="O24" s="833"/>
      <c r="P24" s="853"/>
      <c r="Q24" s="853"/>
      <c r="R24" s="838"/>
      <c r="S24" s="854"/>
    </row>
    <row r="25" spans="1:19" ht="14.45" customHeight="1" x14ac:dyDescent="0.2">
      <c r="A25" s="832" t="s">
        <v>573</v>
      </c>
      <c r="B25" s="833" t="s">
        <v>3840</v>
      </c>
      <c r="C25" s="833" t="s">
        <v>595</v>
      </c>
      <c r="D25" s="833" t="s">
        <v>3826</v>
      </c>
      <c r="E25" s="833" t="s">
        <v>3837</v>
      </c>
      <c r="F25" s="833" t="s">
        <v>3868</v>
      </c>
      <c r="G25" s="833" t="s">
        <v>3869</v>
      </c>
      <c r="H25" s="853">
        <v>103</v>
      </c>
      <c r="I25" s="853">
        <v>12978</v>
      </c>
      <c r="J25" s="833">
        <v>3.4062992125984253</v>
      </c>
      <c r="K25" s="833">
        <v>126</v>
      </c>
      <c r="L25" s="853">
        <v>30</v>
      </c>
      <c r="M25" s="853">
        <v>3810</v>
      </c>
      <c r="N25" s="833">
        <v>1</v>
      </c>
      <c r="O25" s="833">
        <v>127</v>
      </c>
      <c r="P25" s="853">
        <v>52</v>
      </c>
      <c r="Q25" s="853">
        <v>6552</v>
      </c>
      <c r="R25" s="838">
        <v>1.7196850393700787</v>
      </c>
      <c r="S25" s="854">
        <v>126</v>
      </c>
    </row>
    <row r="26" spans="1:19" ht="14.45" customHeight="1" x14ac:dyDescent="0.2">
      <c r="A26" s="832" t="s">
        <v>573</v>
      </c>
      <c r="B26" s="833" t="s">
        <v>3840</v>
      </c>
      <c r="C26" s="833" t="s">
        <v>595</v>
      </c>
      <c r="D26" s="833" t="s">
        <v>3826</v>
      </c>
      <c r="E26" s="833" t="s">
        <v>3837</v>
      </c>
      <c r="F26" s="833" t="s">
        <v>3870</v>
      </c>
      <c r="G26" s="833" t="s">
        <v>3871</v>
      </c>
      <c r="H26" s="853">
        <v>1</v>
      </c>
      <c r="I26" s="853">
        <v>845</v>
      </c>
      <c r="J26" s="833">
        <v>0.99763872491145222</v>
      </c>
      <c r="K26" s="833">
        <v>845</v>
      </c>
      <c r="L26" s="853">
        <v>1</v>
      </c>
      <c r="M26" s="853">
        <v>847</v>
      </c>
      <c r="N26" s="833">
        <v>1</v>
      </c>
      <c r="O26" s="833">
        <v>847</v>
      </c>
      <c r="P26" s="853"/>
      <c r="Q26" s="853"/>
      <c r="R26" s="838"/>
      <c r="S26" s="854"/>
    </row>
    <row r="27" spans="1:19" ht="14.45" customHeight="1" x14ac:dyDescent="0.2">
      <c r="A27" s="832" t="s">
        <v>573</v>
      </c>
      <c r="B27" s="833" t="s">
        <v>3840</v>
      </c>
      <c r="C27" s="833" t="s">
        <v>595</v>
      </c>
      <c r="D27" s="833" t="s">
        <v>3826</v>
      </c>
      <c r="E27" s="833" t="s">
        <v>3837</v>
      </c>
      <c r="F27" s="833" t="s">
        <v>3872</v>
      </c>
      <c r="G27" s="833" t="s">
        <v>3873</v>
      </c>
      <c r="H27" s="853">
        <v>131</v>
      </c>
      <c r="I27" s="853">
        <v>219818</v>
      </c>
      <c r="J27" s="833">
        <v>1.1477548036758562</v>
      </c>
      <c r="K27" s="833">
        <v>1678</v>
      </c>
      <c r="L27" s="853">
        <v>114</v>
      </c>
      <c r="M27" s="853">
        <v>191520</v>
      </c>
      <c r="N27" s="833">
        <v>1</v>
      </c>
      <c r="O27" s="833">
        <v>1680</v>
      </c>
      <c r="P27" s="853">
        <v>99</v>
      </c>
      <c r="Q27" s="853">
        <v>167013</v>
      </c>
      <c r="R27" s="838">
        <v>0.87203947368421053</v>
      </c>
      <c r="S27" s="854">
        <v>1687</v>
      </c>
    </row>
    <row r="28" spans="1:19" ht="14.45" customHeight="1" x14ac:dyDescent="0.2">
      <c r="A28" s="832" t="s">
        <v>573</v>
      </c>
      <c r="B28" s="833" t="s">
        <v>3840</v>
      </c>
      <c r="C28" s="833" t="s">
        <v>595</v>
      </c>
      <c r="D28" s="833" t="s">
        <v>3826</v>
      </c>
      <c r="E28" s="833" t="s">
        <v>3837</v>
      </c>
      <c r="F28" s="833" t="s">
        <v>3874</v>
      </c>
      <c r="G28" s="833" t="s">
        <v>3875</v>
      </c>
      <c r="H28" s="853">
        <v>20</v>
      </c>
      <c r="I28" s="853">
        <v>0</v>
      </c>
      <c r="J28" s="833"/>
      <c r="K28" s="833">
        <v>0</v>
      </c>
      <c r="L28" s="853">
        <v>18</v>
      </c>
      <c r="M28" s="853">
        <v>0</v>
      </c>
      <c r="N28" s="833"/>
      <c r="O28" s="833">
        <v>0</v>
      </c>
      <c r="P28" s="853">
        <v>11</v>
      </c>
      <c r="Q28" s="853">
        <v>0</v>
      </c>
      <c r="R28" s="838"/>
      <c r="S28" s="854">
        <v>0</v>
      </c>
    </row>
    <row r="29" spans="1:19" ht="14.45" customHeight="1" x14ac:dyDescent="0.2">
      <c r="A29" s="832" t="s">
        <v>573</v>
      </c>
      <c r="B29" s="833" t="s">
        <v>3840</v>
      </c>
      <c r="C29" s="833" t="s">
        <v>595</v>
      </c>
      <c r="D29" s="833" t="s">
        <v>3826</v>
      </c>
      <c r="E29" s="833" t="s">
        <v>3837</v>
      </c>
      <c r="F29" s="833" t="s">
        <v>3876</v>
      </c>
      <c r="G29" s="833" t="s">
        <v>3877</v>
      </c>
      <c r="H29" s="853">
        <v>146</v>
      </c>
      <c r="I29" s="853">
        <v>4866.67</v>
      </c>
      <c r="J29" s="833">
        <v>1.2478641025641026</v>
      </c>
      <c r="K29" s="833">
        <v>33.333356164383559</v>
      </c>
      <c r="L29" s="853">
        <v>117</v>
      </c>
      <c r="M29" s="853">
        <v>3900</v>
      </c>
      <c r="N29" s="833">
        <v>1</v>
      </c>
      <c r="O29" s="833">
        <v>33.333333333333336</v>
      </c>
      <c r="P29" s="853">
        <v>106</v>
      </c>
      <c r="Q29" s="853">
        <v>3533.3500000000004</v>
      </c>
      <c r="R29" s="838">
        <v>0.90598717948717955</v>
      </c>
      <c r="S29" s="854">
        <v>33.333490566037739</v>
      </c>
    </row>
    <row r="30" spans="1:19" ht="14.45" customHeight="1" x14ac:dyDescent="0.2">
      <c r="A30" s="832" t="s">
        <v>573</v>
      </c>
      <c r="B30" s="833" t="s">
        <v>3840</v>
      </c>
      <c r="C30" s="833" t="s">
        <v>595</v>
      </c>
      <c r="D30" s="833" t="s">
        <v>3826</v>
      </c>
      <c r="E30" s="833" t="s">
        <v>3837</v>
      </c>
      <c r="F30" s="833" t="s">
        <v>3878</v>
      </c>
      <c r="G30" s="833" t="s">
        <v>3879</v>
      </c>
      <c r="H30" s="853">
        <v>42</v>
      </c>
      <c r="I30" s="853">
        <v>10542</v>
      </c>
      <c r="J30" s="833">
        <v>0.3909657320872274</v>
      </c>
      <c r="K30" s="833">
        <v>251</v>
      </c>
      <c r="L30" s="853">
        <v>107</v>
      </c>
      <c r="M30" s="853">
        <v>26964</v>
      </c>
      <c r="N30" s="833">
        <v>1</v>
      </c>
      <c r="O30" s="833">
        <v>252</v>
      </c>
      <c r="P30" s="853">
        <v>78</v>
      </c>
      <c r="Q30" s="853">
        <v>19812</v>
      </c>
      <c r="R30" s="838">
        <v>0.73475745438362261</v>
      </c>
      <c r="S30" s="854">
        <v>254</v>
      </c>
    </row>
    <row r="31" spans="1:19" ht="14.45" customHeight="1" x14ac:dyDescent="0.2">
      <c r="A31" s="832" t="s">
        <v>573</v>
      </c>
      <c r="B31" s="833" t="s">
        <v>3840</v>
      </c>
      <c r="C31" s="833" t="s">
        <v>595</v>
      </c>
      <c r="D31" s="833" t="s">
        <v>3826</v>
      </c>
      <c r="E31" s="833" t="s">
        <v>3837</v>
      </c>
      <c r="F31" s="833" t="s">
        <v>3880</v>
      </c>
      <c r="G31" s="833" t="s">
        <v>3881</v>
      </c>
      <c r="H31" s="853">
        <v>21</v>
      </c>
      <c r="I31" s="853">
        <v>2436</v>
      </c>
      <c r="J31" s="833">
        <v>0.65625</v>
      </c>
      <c r="K31" s="833">
        <v>116</v>
      </c>
      <c r="L31" s="853">
        <v>32</v>
      </c>
      <c r="M31" s="853">
        <v>3712</v>
      </c>
      <c r="N31" s="833">
        <v>1</v>
      </c>
      <c r="O31" s="833">
        <v>116</v>
      </c>
      <c r="P31" s="853">
        <v>26</v>
      </c>
      <c r="Q31" s="853">
        <v>3016</v>
      </c>
      <c r="R31" s="838">
        <v>0.8125</v>
      </c>
      <c r="S31" s="854">
        <v>116</v>
      </c>
    </row>
    <row r="32" spans="1:19" ht="14.45" customHeight="1" x14ac:dyDescent="0.2">
      <c r="A32" s="832" t="s">
        <v>573</v>
      </c>
      <c r="B32" s="833" t="s">
        <v>3840</v>
      </c>
      <c r="C32" s="833" t="s">
        <v>595</v>
      </c>
      <c r="D32" s="833" t="s">
        <v>3826</v>
      </c>
      <c r="E32" s="833" t="s">
        <v>3837</v>
      </c>
      <c r="F32" s="833" t="s">
        <v>3882</v>
      </c>
      <c r="G32" s="833" t="s">
        <v>3883</v>
      </c>
      <c r="H32" s="853">
        <v>5</v>
      </c>
      <c r="I32" s="853">
        <v>185</v>
      </c>
      <c r="J32" s="833"/>
      <c r="K32" s="833">
        <v>37</v>
      </c>
      <c r="L32" s="853"/>
      <c r="M32" s="853"/>
      <c r="N32" s="833"/>
      <c r="O32" s="833"/>
      <c r="P32" s="853"/>
      <c r="Q32" s="853"/>
      <c r="R32" s="838"/>
      <c r="S32" s="854"/>
    </row>
    <row r="33" spans="1:19" ht="14.45" customHeight="1" x14ac:dyDescent="0.2">
      <c r="A33" s="832" t="s">
        <v>573</v>
      </c>
      <c r="B33" s="833" t="s">
        <v>3840</v>
      </c>
      <c r="C33" s="833" t="s">
        <v>595</v>
      </c>
      <c r="D33" s="833" t="s">
        <v>3826</v>
      </c>
      <c r="E33" s="833" t="s">
        <v>3837</v>
      </c>
      <c r="F33" s="833" t="s">
        <v>3884</v>
      </c>
      <c r="G33" s="833" t="s">
        <v>3885</v>
      </c>
      <c r="H33" s="853">
        <v>132</v>
      </c>
      <c r="I33" s="853">
        <v>11352</v>
      </c>
      <c r="J33" s="833">
        <v>1.1478260869565218</v>
      </c>
      <c r="K33" s="833">
        <v>86</v>
      </c>
      <c r="L33" s="853">
        <v>115</v>
      </c>
      <c r="M33" s="853">
        <v>9890</v>
      </c>
      <c r="N33" s="833">
        <v>1</v>
      </c>
      <c r="O33" s="833">
        <v>86</v>
      </c>
      <c r="P33" s="853">
        <v>100</v>
      </c>
      <c r="Q33" s="853">
        <v>8700</v>
      </c>
      <c r="R33" s="838">
        <v>0.87967644084934282</v>
      </c>
      <c r="S33" s="854">
        <v>87</v>
      </c>
    </row>
    <row r="34" spans="1:19" ht="14.45" customHeight="1" x14ac:dyDescent="0.2">
      <c r="A34" s="832" t="s">
        <v>573</v>
      </c>
      <c r="B34" s="833" t="s">
        <v>3840</v>
      </c>
      <c r="C34" s="833" t="s">
        <v>595</v>
      </c>
      <c r="D34" s="833" t="s">
        <v>3826</v>
      </c>
      <c r="E34" s="833" t="s">
        <v>3837</v>
      </c>
      <c r="F34" s="833" t="s">
        <v>3886</v>
      </c>
      <c r="G34" s="833" t="s">
        <v>3887</v>
      </c>
      <c r="H34" s="853"/>
      <c r="I34" s="853"/>
      <c r="J34" s="833"/>
      <c r="K34" s="833"/>
      <c r="L34" s="853">
        <v>1</v>
      </c>
      <c r="M34" s="853">
        <v>32</v>
      </c>
      <c r="N34" s="833">
        <v>1</v>
      </c>
      <c r="O34" s="833">
        <v>32</v>
      </c>
      <c r="P34" s="853">
        <v>8</v>
      </c>
      <c r="Q34" s="853">
        <v>264</v>
      </c>
      <c r="R34" s="838">
        <v>8.25</v>
      </c>
      <c r="S34" s="854">
        <v>33</v>
      </c>
    </row>
    <row r="35" spans="1:19" ht="14.45" customHeight="1" x14ac:dyDescent="0.2">
      <c r="A35" s="832" t="s">
        <v>573</v>
      </c>
      <c r="B35" s="833" t="s">
        <v>3840</v>
      </c>
      <c r="C35" s="833" t="s">
        <v>595</v>
      </c>
      <c r="D35" s="833" t="s">
        <v>3826</v>
      </c>
      <c r="E35" s="833" t="s">
        <v>3837</v>
      </c>
      <c r="F35" s="833" t="s">
        <v>3888</v>
      </c>
      <c r="G35" s="833" t="s">
        <v>3889</v>
      </c>
      <c r="H35" s="853"/>
      <c r="I35" s="853"/>
      <c r="J35" s="833"/>
      <c r="K35" s="833"/>
      <c r="L35" s="853">
        <v>2</v>
      </c>
      <c r="M35" s="853">
        <v>264</v>
      </c>
      <c r="N35" s="833">
        <v>1</v>
      </c>
      <c r="O35" s="833">
        <v>132</v>
      </c>
      <c r="P35" s="853"/>
      <c r="Q35" s="853"/>
      <c r="R35" s="838"/>
      <c r="S35" s="854"/>
    </row>
    <row r="36" spans="1:19" ht="14.45" customHeight="1" x14ac:dyDescent="0.2">
      <c r="A36" s="832" t="s">
        <v>573</v>
      </c>
      <c r="B36" s="833" t="s">
        <v>3840</v>
      </c>
      <c r="C36" s="833" t="s">
        <v>595</v>
      </c>
      <c r="D36" s="833" t="s">
        <v>3826</v>
      </c>
      <c r="E36" s="833" t="s">
        <v>3837</v>
      </c>
      <c r="F36" s="833" t="s">
        <v>3890</v>
      </c>
      <c r="G36" s="833" t="s">
        <v>3891</v>
      </c>
      <c r="H36" s="853">
        <v>2</v>
      </c>
      <c r="I36" s="853">
        <v>118</v>
      </c>
      <c r="J36" s="833"/>
      <c r="K36" s="833">
        <v>59</v>
      </c>
      <c r="L36" s="853"/>
      <c r="M36" s="853"/>
      <c r="N36" s="833"/>
      <c r="O36" s="833"/>
      <c r="P36" s="853">
        <v>1</v>
      </c>
      <c r="Q36" s="853">
        <v>61</v>
      </c>
      <c r="R36" s="838"/>
      <c r="S36" s="854">
        <v>61</v>
      </c>
    </row>
    <row r="37" spans="1:19" ht="14.45" customHeight="1" x14ac:dyDescent="0.2">
      <c r="A37" s="832" t="s">
        <v>573</v>
      </c>
      <c r="B37" s="833" t="s">
        <v>3840</v>
      </c>
      <c r="C37" s="833" t="s">
        <v>595</v>
      </c>
      <c r="D37" s="833" t="s">
        <v>3826</v>
      </c>
      <c r="E37" s="833" t="s">
        <v>3837</v>
      </c>
      <c r="F37" s="833" t="s">
        <v>3894</v>
      </c>
      <c r="G37" s="833" t="s">
        <v>3895</v>
      </c>
      <c r="H37" s="853">
        <v>1</v>
      </c>
      <c r="I37" s="853">
        <v>183</v>
      </c>
      <c r="J37" s="833">
        <v>0.24399999999999999</v>
      </c>
      <c r="K37" s="833">
        <v>183</v>
      </c>
      <c r="L37" s="853">
        <v>2</v>
      </c>
      <c r="M37" s="853">
        <v>750</v>
      </c>
      <c r="N37" s="833">
        <v>1</v>
      </c>
      <c r="O37" s="833">
        <v>375</v>
      </c>
      <c r="P37" s="853">
        <v>3</v>
      </c>
      <c r="Q37" s="853">
        <v>1128</v>
      </c>
      <c r="R37" s="838">
        <v>1.504</v>
      </c>
      <c r="S37" s="854">
        <v>376</v>
      </c>
    </row>
    <row r="38" spans="1:19" ht="14.45" customHeight="1" x14ac:dyDescent="0.2">
      <c r="A38" s="832" t="s">
        <v>573</v>
      </c>
      <c r="B38" s="833" t="s">
        <v>3840</v>
      </c>
      <c r="C38" s="833" t="s">
        <v>595</v>
      </c>
      <c r="D38" s="833" t="s">
        <v>3826</v>
      </c>
      <c r="E38" s="833" t="s">
        <v>3837</v>
      </c>
      <c r="F38" s="833" t="s">
        <v>3896</v>
      </c>
      <c r="G38" s="833" t="s">
        <v>3897</v>
      </c>
      <c r="H38" s="853"/>
      <c r="I38" s="853"/>
      <c r="J38" s="833"/>
      <c r="K38" s="833"/>
      <c r="L38" s="853">
        <v>2</v>
      </c>
      <c r="M38" s="853">
        <v>748</v>
      </c>
      <c r="N38" s="833">
        <v>1</v>
      </c>
      <c r="O38" s="833">
        <v>374</v>
      </c>
      <c r="P38" s="853"/>
      <c r="Q38" s="853"/>
      <c r="R38" s="838"/>
      <c r="S38" s="854"/>
    </row>
    <row r="39" spans="1:19" ht="14.45" customHeight="1" x14ac:dyDescent="0.2">
      <c r="A39" s="832" t="s">
        <v>573</v>
      </c>
      <c r="B39" s="833" t="s">
        <v>3840</v>
      </c>
      <c r="C39" s="833" t="s">
        <v>595</v>
      </c>
      <c r="D39" s="833" t="s">
        <v>3826</v>
      </c>
      <c r="E39" s="833" t="s">
        <v>3837</v>
      </c>
      <c r="F39" s="833" t="s">
        <v>3898</v>
      </c>
      <c r="G39" s="833" t="s">
        <v>3899</v>
      </c>
      <c r="H39" s="853">
        <v>31</v>
      </c>
      <c r="I39" s="853">
        <v>0</v>
      </c>
      <c r="J39" s="833"/>
      <c r="K39" s="833">
        <v>0</v>
      </c>
      <c r="L39" s="853">
        <v>23</v>
      </c>
      <c r="M39" s="853">
        <v>0</v>
      </c>
      <c r="N39" s="833"/>
      <c r="O39" s="833">
        <v>0</v>
      </c>
      <c r="P39" s="853">
        <v>23</v>
      </c>
      <c r="Q39" s="853">
        <v>0</v>
      </c>
      <c r="R39" s="838"/>
      <c r="S39" s="854">
        <v>0</v>
      </c>
    </row>
    <row r="40" spans="1:19" ht="14.45" customHeight="1" x14ac:dyDescent="0.2">
      <c r="A40" s="832" t="s">
        <v>573</v>
      </c>
      <c r="B40" s="833" t="s">
        <v>3840</v>
      </c>
      <c r="C40" s="833" t="s">
        <v>595</v>
      </c>
      <c r="D40" s="833" t="s">
        <v>1865</v>
      </c>
      <c r="E40" s="833" t="s">
        <v>3841</v>
      </c>
      <c r="F40" s="833" t="s">
        <v>3842</v>
      </c>
      <c r="G40" s="833" t="s">
        <v>3843</v>
      </c>
      <c r="H40" s="853">
        <v>0.1</v>
      </c>
      <c r="I40" s="853">
        <v>6.97</v>
      </c>
      <c r="J40" s="833"/>
      <c r="K40" s="833">
        <v>69.699999999999989</v>
      </c>
      <c r="L40" s="853"/>
      <c r="M40" s="853"/>
      <c r="N40" s="833"/>
      <c r="O40" s="833"/>
      <c r="P40" s="853">
        <v>0.30000000000000004</v>
      </c>
      <c r="Q40" s="853">
        <v>20.91</v>
      </c>
      <c r="R40" s="838"/>
      <c r="S40" s="854">
        <v>69.699999999999989</v>
      </c>
    </row>
    <row r="41" spans="1:19" ht="14.45" customHeight="1" x14ac:dyDescent="0.2">
      <c r="A41" s="832" t="s">
        <v>573</v>
      </c>
      <c r="B41" s="833" t="s">
        <v>3840</v>
      </c>
      <c r="C41" s="833" t="s">
        <v>595</v>
      </c>
      <c r="D41" s="833" t="s">
        <v>1865</v>
      </c>
      <c r="E41" s="833" t="s">
        <v>3837</v>
      </c>
      <c r="F41" s="833" t="s">
        <v>3854</v>
      </c>
      <c r="G41" s="833" t="s">
        <v>3855</v>
      </c>
      <c r="H41" s="853">
        <v>1</v>
      </c>
      <c r="I41" s="853">
        <v>83</v>
      </c>
      <c r="J41" s="833">
        <v>1</v>
      </c>
      <c r="K41" s="833">
        <v>83</v>
      </c>
      <c r="L41" s="853">
        <v>1</v>
      </c>
      <c r="M41" s="853">
        <v>83</v>
      </c>
      <c r="N41" s="833">
        <v>1</v>
      </c>
      <c r="O41" s="833">
        <v>83</v>
      </c>
      <c r="P41" s="853"/>
      <c r="Q41" s="853"/>
      <c r="R41" s="838"/>
      <c r="S41" s="854"/>
    </row>
    <row r="42" spans="1:19" ht="14.45" customHeight="1" x14ac:dyDescent="0.2">
      <c r="A42" s="832" t="s">
        <v>573</v>
      </c>
      <c r="B42" s="833" t="s">
        <v>3840</v>
      </c>
      <c r="C42" s="833" t="s">
        <v>595</v>
      </c>
      <c r="D42" s="833" t="s">
        <v>1865</v>
      </c>
      <c r="E42" s="833" t="s">
        <v>3837</v>
      </c>
      <c r="F42" s="833" t="s">
        <v>3856</v>
      </c>
      <c r="G42" s="833" t="s">
        <v>3857</v>
      </c>
      <c r="H42" s="853"/>
      <c r="I42" s="853"/>
      <c r="J42" s="833"/>
      <c r="K42" s="833"/>
      <c r="L42" s="853">
        <v>4</v>
      </c>
      <c r="M42" s="853">
        <v>148</v>
      </c>
      <c r="N42" s="833">
        <v>1</v>
      </c>
      <c r="O42" s="833">
        <v>37</v>
      </c>
      <c r="P42" s="853">
        <v>1</v>
      </c>
      <c r="Q42" s="853">
        <v>38</v>
      </c>
      <c r="R42" s="838">
        <v>0.25675675675675674</v>
      </c>
      <c r="S42" s="854">
        <v>38</v>
      </c>
    </row>
    <row r="43" spans="1:19" ht="14.45" customHeight="1" x14ac:dyDescent="0.2">
      <c r="A43" s="832" t="s">
        <v>573</v>
      </c>
      <c r="B43" s="833" t="s">
        <v>3840</v>
      </c>
      <c r="C43" s="833" t="s">
        <v>595</v>
      </c>
      <c r="D43" s="833" t="s">
        <v>1865</v>
      </c>
      <c r="E43" s="833" t="s">
        <v>3837</v>
      </c>
      <c r="F43" s="833" t="s">
        <v>3868</v>
      </c>
      <c r="G43" s="833" t="s">
        <v>3869</v>
      </c>
      <c r="H43" s="853">
        <v>11</v>
      </c>
      <c r="I43" s="853">
        <v>1386</v>
      </c>
      <c r="J43" s="833">
        <v>2.1826771653543307</v>
      </c>
      <c r="K43" s="833">
        <v>126</v>
      </c>
      <c r="L43" s="853">
        <v>5</v>
      </c>
      <c r="M43" s="853">
        <v>635</v>
      </c>
      <c r="N43" s="833">
        <v>1</v>
      </c>
      <c r="O43" s="833">
        <v>127</v>
      </c>
      <c r="P43" s="853">
        <v>4</v>
      </c>
      <c r="Q43" s="853">
        <v>504</v>
      </c>
      <c r="R43" s="838">
        <v>0.79370078740157479</v>
      </c>
      <c r="S43" s="854">
        <v>126</v>
      </c>
    </row>
    <row r="44" spans="1:19" ht="14.45" customHeight="1" x14ac:dyDescent="0.2">
      <c r="A44" s="832" t="s">
        <v>573</v>
      </c>
      <c r="B44" s="833" t="s">
        <v>3840</v>
      </c>
      <c r="C44" s="833" t="s">
        <v>595</v>
      </c>
      <c r="D44" s="833" t="s">
        <v>1865</v>
      </c>
      <c r="E44" s="833" t="s">
        <v>3837</v>
      </c>
      <c r="F44" s="833" t="s">
        <v>3876</v>
      </c>
      <c r="G44" s="833" t="s">
        <v>3877</v>
      </c>
      <c r="H44" s="853">
        <v>14</v>
      </c>
      <c r="I44" s="853">
        <v>466.65999999999997</v>
      </c>
      <c r="J44" s="833">
        <v>7.0006000600060005</v>
      </c>
      <c r="K44" s="833">
        <v>33.332857142857144</v>
      </c>
      <c r="L44" s="853">
        <v>2</v>
      </c>
      <c r="M44" s="853">
        <v>66.66</v>
      </c>
      <c r="N44" s="833">
        <v>1</v>
      </c>
      <c r="O44" s="833">
        <v>33.33</v>
      </c>
      <c r="P44" s="853">
        <v>4</v>
      </c>
      <c r="Q44" s="853">
        <v>133.32999999999998</v>
      </c>
      <c r="R44" s="838">
        <v>2.0001500150015001</v>
      </c>
      <c r="S44" s="854">
        <v>33.332499999999996</v>
      </c>
    </row>
    <row r="45" spans="1:19" ht="14.45" customHeight="1" x14ac:dyDescent="0.2">
      <c r="A45" s="832" t="s">
        <v>573</v>
      </c>
      <c r="B45" s="833" t="s">
        <v>3840</v>
      </c>
      <c r="C45" s="833" t="s">
        <v>595</v>
      </c>
      <c r="D45" s="833" t="s">
        <v>1865</v>
      </c>
      <c r="E45" s="833" t="s">
        <v>3837</v>
      </c>
      <c r="F45" s="833" t="s">
        <v>3878</v>
      </c>
      <c r="G45" s="833" t="s">
        <v>3879</v>
      </c>
      <c r="H45" s="853"/>
      <c r="I45" s="853"/>
      <c r="J45" s="833"/>
      <c r="K45" s="833"/>
      <c r="L45" s="853"/>
      <c r="M45" s="853"/>
      <c r="N45" s="833"/>
      <c r="O45" s="833"/>
      <c r="P45" s="853">
        <v>1</v>
      </c>
      <c r="Q45" s="853">
        <v>254</v>
      </c>
      <c r="R45" s="838"/>
      <c r="S45" s="854">
        <v>254</v>
      </c>
    </row>
    <row r="46" spans="1:19" ht="14.45" customHeight="1" x14ac:dyDescent="0.2">
      <c r="A46" s="832" t="s">
        <v>573</v>
      </c>
      <c r="B46" s="833" t="s">
        <v>3840</v>
      </c>
      <c r="C46" s="833" t="s">
        <v>595</v>
      </c>
      <c r="D46" s="833" t="s">
        <v>1865</v>
      </c>
      <c r="E46" s="833" t="s">
        <v>3837</v>
      </c>
      <c r="F46" s="833" t="s">
        <v>3896</v>
      </c>
      <c r="G46" s="833" t="s">
        <v>3897</v>
      </c>
      <c r="H46" s="853">
        <v>3</v>
      </c>
      <c r="I46" s="853">
        <v>1119</v>
      </c>
      <c r="J46" s="833"/>
      <c r="K46" s="833">
        <v>373</v>
      </c>
      <c r="L46" s="853"/>
      <c r="M46" s="853"/>
      <c r="N46" s="833"/>
      <c r="O46" s="833"/>
      <c r="P46" s="853"/>
      <c r="Q46" s="853"/>
      <c r="R46" s="838"/>
      <c r="S46" s="854"/>
    </row>
    <row r="47" spans="1:19" ht="14.45" customHeight="1" x14ac:dyDescent="0.2">
      <c r="A47" s="832" t="s">
        <v>573</v>
      </c>
      <c r="B47" s="833" t="s">
        <v>3840</v>
      </c>
      <c r="C47" s="833" t="s">
        <v>595</v>
      </c>
      <c r="D47" s="833" t="s">
        <v>1866</v>
      </c>
      <c r="E47" s="833" t="s">
        <v>3841</v>
      </c>
      <c r="F47" s="833" t="s">
        <v>3842</v>
      </c>
      <c r="G47" s="833" t="s">
        <v>3843</v>
      </c>
      <c r="H47" s="853">
        <v>0.2</v>
      </c>
      <c r="I47" s="853">
        <v>30.2</v>
      </c>
      <c r="J47" s="833"/>
      <c r="K47" s="833">
        <v>151</v>
      </c>
      <c r="L47" s="853"/>
      <c r="M47" s="853"/>
      <c r="N47" s="833"/>
      <c r="O47" s="833"/>
      <c r="P47" s="853"/>
      <c r="Q47" s="853"/>
      <c r="R47" s="838"/>
      <c r="S47" s="854"/>
    </row>
    <row r="48" spans="1:19" ht="14.45" customHeight="1" x14ac:dyDescent="0.2">
      <c r="A48" s="832" t="s">
        <v>573</v>
      </c>
      <c r="B48" s="833" t="s">
        <v>3840</v>
      </c>
      <c r="C48" s="833" t="s">
        <v>595</v>
      </c>
      <c r="D48" s="833" t="s">
        <v>1866</v>
      </c>
      <c r="E48" s="833" t="s">
        <v>3841</v>
      </c>
      <c r="F48" s="833" t="s">
        <v>3845</v>
      </c>
      <c r="G48" s="833" t="s">
        <v>3846</v>
      </c>
      <c r="H48" s="853">
        <v>0.2</v>
      </c>
      <c r="I48" s="853">
        <v>50.71</v>
      </c>
      <c r="J48" s="833">
        <v>0.15323482307436617</v>
      </c>
      <c r="K48" s="833">
        <v>253.54999999999998</v>
      </c>
      <c r="L48" s="853">
        <v>0.9</v>
      </c>
      <c r="M48" s="853">
        <v>330.93</v>
      </c>
      <c r="N48" s="833">
        <v>1</v>
      </c>
      <c r="O48" s="833">
        <v>367.7</v>
      </c>
      <c r="P48" s="853">
        <v>0.9</v>
      </c>
      <c r="Q48" s="853">
        <v>256.57</v>
      </c>
      <c r="R48" s="838">
        <v>0.77529991236817453</v>
      </c>
      <c r="S48" s="854">
        <v>285.07777777777778</v>
      </c>
    </row>
    <row r="49" spans="1:19" ht="14.45" customHeight="1" x14ac:dyDescent="0.2">
      <c r="A49" s="832" t="s">
        <v>573</v>
      </c>
      <c r="B49" s="833" t="s">
        <v>3840</v>
      </c>
      <c r="C49" s="833" t="s">
        <v>595</v>
      </c>
      <c r="D49" s="833" t="s">
        <v>1866</v>
      </c>
      <c r="E49" s="833" t="s">
        <v>3841</v>
      </c>
      <c r="F49" s="833" t="s">
        <v>3847</v>
      </c>
      <c r="G49" s="833" t="s">
        <v>657</v>
      </c>
      <c r="H49" s="853"/>
      <c r="I49" s="853"/>
      <c r="J49" s="833"/>
      <c r="K49" s="833"/>
      <c r="L49" s="853">
        <v>0.2</v>
      </c>
      <c r="M49" s="853">
        <v>16.8</v>
      </c>
      <c r="N49" s="833">
        <v>1</v>
      </c>
      <c r="O49" s="833">
        <v>84</v>
      </c>
      <c r="P49" s="853">
        <v>0.1</v>
      </c>
      <c r="Q49" s="853">
        <v>6.82</v>
      </c>
      <c r="R49" s="838">
        <v>0.40595238095238095</v>
      </c>
      <c r="S49" s="854">
        <v>68.2</v>
      </c>
    </row>
    <row r="50" spans="1:19" ht="14.45" customHeight="1" x14ac:dyDescent="0.2">
      <c r="A50" s="832" t="s">
        <v>573</v>
      </c>
      <c r="B50" s="833" t="s">
        <v>3840</v>
      </c>
      <c r="C50" s="833" t="s">
        <v>595</v>
      </c>
      <c r="D50" s="833" t="s">
        <v>1866</v>
      </c>
      <c r="E50" s="833" t="s">
        <v>3841</v>
      </c>
      <c r="F50" s="833" t="s">
        <v>3852</v>
      </c>
      <c r="G50" s="833" t="s">
        <v>3853</v>
      </c>
      <c r="H50" s="853">
        <v>0.2</v>
      </c>
      <c r="I50" s="853">
        <v>42.01</v>
      </c>
      <c r="J50" s="833"/>
      <c r="K50" s="833">
        <v>210.04999999999998</v>
      </c>
      <c r="L50" s="853"/>
      <c r="M50" s="853"/>
      <c r="N50" s="833"/>
      <c r="O50" s="833"/>
      <c r="P50" s="853"/>
      <c r="Q50" s="853"/>
      <c r="R50" s="838"/>
      <c r="S50" s="854"/>
    </row>
    <row r="51" spans="1:19" ht="14.45" customHeight="1" x14ac:dyDescent="0.2">
      <c r="A51" s="832" t="s">
        <v>573</v>
      </c>
      <c r="B51" s="833" t="s">
        <v>3840</v>
      </c>
      <c r="C51" s="833" t="s">
        <v>595</v>
      </c>
      <c r="D51" s="833" t="s">
        <v>1866</v>
      </c>
      <c r="E51" s="833" t="s">
        <v>3837</v>
      </c>
      <c r="F51" s="833" t="s">
        <v>3854</v>
      </c>
      <c r="G51" s="833" t="s">
        <v>3855</v>
      </c>
      <c r="H51" s="853">
        <v>12</v>
      </c>
      <c r="I51" s="853">
        <v>996</v>
      </c>
      <c r="J51" s="833">
        <v>12</v>
      </c>
      <c r="K51" s="833">
        <v>83</v>
      </c>
      <c r="L51" s="853">
        <v>1</v>
      </c>
      <c r="M51" s="853">
        <v>83</v>
      </c>
      <c r="N51" s="833">
        <v>1</v>
      </c>
      <c r="O51" s="833">
        <v>83</v>
      </c>
      <c r="P51" s="853">
        <v>9</v>
      </c>
      <c r="Q51" s="853">
        <v>756</v>
      </c>
      <c r="R51" s="838">
        <v>9.1084337349397586</v>
      </c>
      <c r="S51" s="854">
        <v>84</v>
      </c>
    </row>
    <row r="52" spans="1:19" ht="14.45" customHeight="1" x14ac:dyDescent="0.2">
      <c r="A52" s="832" t="s">
        <v>573</v>
      </c>
      <c r="B52" s="833" t="s">
        <v>3840</v>
      </c>
      <c r="C52" s="833" t="s">
        <v>595</v>
      </c>
      <c r="D52" s="833" t="s">
        <v>1866</v>
      </c>
      <c r="E52" s="833" t="s">
        <v>3837</v>
      </c>
      <c r="F52" s="833" t="s">
        <v>3856</v>
      </c>
      <c r="G52" s="833" t="s">
        <v>3857</v>
      </c>
      <c r="H52" s="853">
        <v>1</v>
      </c>
      <c r="I52" s="853">
        <v>37</v>
      </c>
      <c r="J52" s="833">
        <v>0.5</v>
      </c>
      <c r="K52" s="833">
        <v>37</v>
      </c>
      <c r="L52" s="853">
        <v>2</v>
      </c>
      <c r="M52" s="853">
        <v>74</v>
      </c>
      <c r="N52" s="833">
        <v>1</v>
      </c>
      <c r="O52" s="833">
        <v>37</v>
      </c>
      <c r="P52" s="853"/>
      <c r="Q52" s="853"/>
      <c r="R52" s="838"/>
      <c r="S52" s="854"/>
    </row>
    <row r="53" spans="1:19" ht="14.45" customHeight="1" x14ac:dyDescent="0.2">
      <c r="A53" s="832" t="s">
        <v>573</v>
      </c>
      <c r="B53" s="833" t="s">
        <v>3840</v>
      </c>
      <c r="C53" s="833" t="s">
        <v>595</v>
      </c>
      <c r="D53" s="833" t="s">
        <v>1866</v>
      </c>
      <c r="E53" s="833" t="s">
        <v>3837</v>
      </c>
      <c r="F53" s="833" t="s">
        <v>3862</v>
      </c>
      <c r="G53" s="833" t="s">
        <v>3863</v>
      </c>
      <c r="H53" s="853">
        <v>1</v>
      </c>
      <c r="I53" s="853">
        <v>116</v>
      </c>
      <c r="J53" s="833"/>
      <c r="K53" s="833">
        <v>116</v>
      </c>
      <c r="L53" s="853"/>
      <c r="M53" s="853"/>
      <c r="N53" s="833"/>
      <c r="O53" s="833"/>
      <c r="P53" s="853"/>
      <c r="Q53" s="853"/>
      <c r="R53" s="838"/>
      <c r="S53" s="854"/>
    </row>
    <row r="54" spans="1:19" ht="14.45" customHeight="1" x14ac:dyDescent="0.2">
      <c r="A54" s="832" t="s">
        <v>573</v>
      </c>
      <c r="B54" s="833" t="s">
        <v>3840</v>
      </c>
      <c r="C54" s="833" t="s">
        <v>595</v>
      </c>
      <c r="D54" s="833" t="s">
        <v>1866</v>
      </c>
      <c r="E54" s="833" t="s">
        <v>3837</v>
      </c>
      <c r="F54" s="833" t="s">
        <v>3864</v>
      </c>
      <c r="G54" s="833" t="s">
        <v>3865</v>
      </c>
      <c r="H54" s="853"/>
      <c r="I54" s="853"/>
      <c r="J54" s="833"/>
      <c r="K54" s="833"/>
      <c r="L54" s="853">
        <v>1</v>
      </c>
      <c r="M54" s="853">
        <v>130</v>
      </c>
      <c r="N54" s="833">
        <v>1</v>
      </c>
      <c r="O54" s="833">
        <v>130</v>
      </c>
      <c r="P54" s="853">
        <v>1</v>
      </c>
      <c r="Q54" s="853">
        <v>131</v>
      </c>
      <c r="R54" s="838">
        <v>1.0076923076923077</v>
      </c>
      <c r="S54" s="854">
        <v>131</v>
      </c>
    </row>
    <row r="55" spans="1:19" ht="14.45" customHeight="1" x14ac:dyDescent="0.2">
      <c r="A55" s="832" t="s">
        <v>573</v>
      </c>
      <c r="B55" s="833" t="s">
        <v>3840</v>
      </c>
      <c r="C55" s="833" t="s">
        <v>595</v>
      </c>
      <c r="D55" s="833" t="s">
        <v>1866</v>
      </c>
      <c r="E55" s="833" t="s">
        <v>3837</v>
      </c>
      <c r="F55" s="833" t="s">
        <v>3866</v>
      </c>
      <c r="G55" s="833" t="s">
        <v>3867</v>
      </c>
      <c r="H55" s="853">
        <v>1</v>
      </c>
      <c r="I55" s="853">
        <v>97</v>
      </c>
      <c r="J55" s="833"/>
      <c r="K55" s="833">
        <v>97</v>
      </c>
      <c r="L55" s="853"/>
      <c r="M55" s="853"/>
      <c r="N55" s="833"/>
      <c r="O55" s="833"/>
      <c r="P55" s="853"/>
      <c r="Q55" s="853"/>
      <c r="R55" s="838"/>
      <c r="S55" s="854"/>
    </row>
    <row r="56" spans="1:19" ht="14.45" customHeight="1" x14ac:dyDescent="0.2">
      <c r="A56" s="832" t="s">
        <v>573</v>
      </c>
      <c r="B56" s="833" t="s">
        <v>3840</v>
      </c>
      <c r="C56" s="833" t="s">
        <v>595</v>
      </c>
      <c r="D56" s="833" t="s">
        <v>1866</v>
      </c>
      <c r="E56" s="833" t="s">
        <v>3837</v>
      </c>
      <c r="F56" s="833" t="s">
        <v>3868</v>
      </c>
      <c r="G56" s="833" t="s">
        <v>3869</v>
      </c>
      <c r="H56" s="853">
        <v>307</v>
      </c>
      <c r="I56" s="853">
        <v>38682</v>
      </c>
      <c r="J56" s="833">
        <v>1.0649743956830571</v>
      </c>
      <c r="K56" s="833">
        <v>126</v>
      </c>
      <c r="L56" s="853">
        <v>286</v>
      </c>
      <c r="M56" s="853">
        <v>36322</v>
      </c>
      <c r="N56" s="833">
        <v>1</v>
      </c>
      <c r="O56" s="833">
        <v>127</v>
      </c>
      <c r="P56" s="853">
        <v>387</v>
      </c>
      <c r="Q56" s="853">
        <v>48762</v>
      </c>
      <c r="R56" s="838">
        <v>1.3424921535157757</v>
      </c>
      <c r="S56" s="854">
        <v>126</v>
      </c>
    </row>
    <row r="57" spans="1:19" ht="14.45" customHeight="1" x14ac:dyDescent="0.2">
      <c r="A57" s="832" t="s">
        <v>573</v>
      </c>
      <c r="B57" s="833" t="s">
        <v>3840</v>
      </c>
      <c r="C57" s="833" t="s">
        <v>595</v>
      </c>
      <c r="D57" s="833" t="s">
        <v>1866</v>
      </c>
      <c r="E57" s="833" t="s">
        <v>3837</v>
      </c>
      <c r="F57" s="833" t="s">
        <v>3872</v>
      </c>
      <c r="G57" s="833" t="s">
        <v>3873</v>
      </c>
      <c r="H57" s="853">
        <v>2</v>
      </c>
      <c r="I57" s="853">
        <v>3356</v>
      </c>
      <c r="J57" s="833"/>
      <c r="K57" s="833">
        <v>1678</v>
      </c>
      <c r="L57" s="853"/>
      <c r="M57" s="853"/>
      <c r="N57" s="833"/>
      <c r="O57" s="833"/>
      <c r="P57" s="853"/>
      <c r="Q57" s="853"/>
      <c r="R57" s="838"/>
      <c r="S57" s="854"/>
    </row>
    <row r="58" spans="1:19" ht="14.45" customHeight="1" x14ac:dyDescent="0.2">
      <c r="A58" s="832" t="s">
        <v>573</v>
      </c>
      <c r="B58" s="833" t="s">
        <v>3840</v>
      </c>
      <c r="C58" s="833" t="s">
        <v>595</v>
      </c>
      <c r="D58" s="833" t="s">
        <v>1866</v>
      </c>
      <c r="E58" s="833" t="s">
        <v>3837</v>
      </c>
      <c r="F58" s="833" t="s">
        <v>3874</v>
      </c>
      <c r="G58" s="833" t="s">
        <v>3875</v>
      </c>
      <c r="H58" s="853">
        <v>1</v>
      </c>
      <c r="I58" s="853">
        <v>0</v>
      </c>
      <c r="J58" s="833"/>
      <c r="K58" s="833">
        <v>0</v>
      </c>
      <c r="L58" s="853"/>
      <c r="M58" s="853"/>
      <c r="N58" s="833"/>
      <c r="O58" s="833"/>
      <c r="P58" s="853"/>
      <c r="Q58" s="853"/>
      <c r="R58" s="838"/>
      <c r="S58" s="854"/>
    </row>
    <row r="59" spans="1:19" ht="14.45" customHeight="1" x14ac:dyDescent="0.2">
      <c r="A59" s="832" t="s">
        <v>573</v>
      </c>
      <c r="B59" s="833" t="s">
        <v>3840</v>
      </c>
      <c r="C59" s="833" t="s">
        <v>595</v>
      </c>
      <c r="D59" s="833" t="s">
        <v>1866</v>
      </c>
      <c r="E59" s="833" t="s">
        <v>3837</v>
      </c>
      <c r="F59" s="833" t="s">
        <v>3876</v>
      </c>
      <c r="G59" s="833" t="s">
        <v>3877</v>
      </c>
      <c r="H59" s="853">
        <v>517</v>
      </c>
      <c r="I59" s="853">
        <v>17233.310000000005</v>
      </c>
      <c r="J59" s="833">
        <v>1.3860574761548197</v>
      </c>
      <c r="K59" s="833">
        <v>33.333288201160549</v>
      </c>
      <c r="L59" s="853">
        <v>373</v>
      </c>
      <c r="M59" s="853">
        <v>12433.33</v>
      </c>
      <c r="N59" s="833">
        <v>1</v>
      </c>
      <c r="O59" s="833">
        <v>33.333324396782842</v>
      </c>
      <c r="P59" s="853">
        <v>573</v>
      </c>
      <c r="Q59" s="853">
        <v>19100</v>
      </c>
      <c r="R59" s="838">
        <v>1.5361934413387242</v>
      </c>
      <c r="S59" s="854">
        <v>33.333333333333336</v>
      </c>
    </row>
    <row r="60" spans="1:19" ht="14.45" customHeight="1" x14ac:dyDescent="0.2">
      <c r="A60" s="832" t="s">
        <v>573</v>
      </c>
      <c r="B60" s="833" t="s">
        <v>3840</v>
      </c>
      <c r="C60" s="833" t="s">
        <v>595</v>
      </c>
      <c r="D60" s="833" t="s">
        <v>1866</v>
      </c>
      <c r="E60" s="833" t="s">
        <v>3837</v>
      </c>
      <c r="F60" s="833" t="s">
        <v>3878</v>
      </c>
      <c r="G60" s="833" t="s">
        <v>3879</v>
      </c>
      <c r="H60" s="853">
        <v>231</v>
      </c>
      <c r="I60" s="853">
        <v>57981</v>
      </c>
      <c r="J60" s="833">
        <v>0.92033333333333334</v>
      </c>
      <c r="K60" s="833">
        <v>251</v>
      </c>
      <c r="L60" s="853">
        <v>250</v>
      </c>
      <c r="M60" s="853">
        <v>63000</v>
      </c>
      <c r="N60" s="833">
        <v>1</v>
      </c>
      <c r="O60" s="833">
        <v>252</v>
      </c>
      <c r="P60" s="853">
        <v>284</v>
      </c>
      <c r="Q60" s="853">
        <v>72136</v>
      </c>
      <c r="R60" s="838">
        <v>1.145015873015873</v>
      </c>
      <c r="S60" s="854">
        <v>254</v>
      </c>
    </row>
    <row r="61" spans="1:19" ht="14.45" customHeight="1" x14ac:dyDescent="0.2">
      <c r="A61" s="832" t="s">
        <v>573</v>
      </c>
      <c r="B61" s="833" t="s">
        <v>3840</v>
      </c>
      <c r="C61" s="833" t="s">
        <v>595</v>
      </c>
      <c r="D61" s="833" t="s">
        <v>1866</v>
      </c>
      <c r="E61" s="833" t="s">
        <v>3837</v>
      </c>
      <c r="F61" s="833" t="s">
        <v>3880</v>
      </c>
      <c r="G61" s="833" t="s">
        <v>3881</v>
      </c>
      <c r="H61" s="853">
        <v>2</v>
      </c>
      <c r="I61" s="853">
        <v>232</v>
      </c>
      <c r="J61" s="833">
        <v>0.66666666666666663</v>
      </c>
      <c r="K61" s="833">
        <v>116</v>
      </c>
      <c r="L61" s="853">
        <v>3</v>
      </c>
      <c r="M61" s="853">
        <v>348</v>
      </c>
      <c r="N61" s="833">
        <v>1</v>
      </c>
      <c r="O61" s="833">
        <v>116</v>
      </c>
      <c r="P61" s="853">
        <v>2</v>
      </c>
      <c r="Q61" s="853">
        <v>232</v>
      </c>
      <c r="R61" s="838">
        <v>0.66666666666666663</v>
      </c>
      <c r="S61" s="854">
        <v>116</v>
      </c>
    </row>
    <row r="62" spans="1:19" ht="14.45" customHeight="1" x14ac:dyDescent="0.2">
      <c r="A62" s="832" t="s">
        <v>573</v>
      </c>
      <c r="B62" s="833" t="s">
        <v>3840</v>
      </c>
      <c r="C62" s="833" t="s">
        <v>595</v>
      </c>
      <c r="D62" s="833" t="s">
        <v>1866</v>
      </c>
      <c r="E62" s="833" t="s">
        <v>3837</v>
      </c>
      <c r="F62" s="833" t="s">
        <v>3884</v>
      </c>
      <c r="G62" s="833" t="s">
        <v>3885</v>
      </c>
      <c r="H62" s="853">
        <v>2</v>
      </c>
      <c r="I62" s="853">
        <v>172</v>
      </c>
      <c r="J62" s="833"/>
      <c r="K62" s="833">
        <v>86</v>
      </c>
      <c r="L62" s="853"/>
      <c r="M62" s="853"/>
      <c r="N62" s="833"/>
      <c r="O62" s="833"/>
      <c r="P62" s="853"/>
      <c r="Q62" s="853"/>
      <c r="R62" s="838"/>
      <c r="S62" s="854"/>
    </row>
    <row r="63" spans="1:19" ht="14.45" customHeight="1" x14ac:dyDescent="0.2">
      <c r="A63" s="832" t="s">
        <v>573</v>
      </c>
      <c r="B63" s="833" t="s">
        <v>3840</v>
      </c>
      <c r="C63" s="833" t="s">
        <v>595</v>
      </c>
      <c r="D63" s="833" t="s">
        <v>1866</v>
      </c>
      <c r="E63" s="833" t="s">
        <v>3837</v>
      </c>
      <c r="F63" s="833" t="s">
        <v>3886</v>
      </c>
      <c r="G63" s="833" t="s">
        <v>3887</v>
      </c>
      <c r="H63" s="853"/>
      <c r="I63" s="853"/>
      <c r="J63" s="833"/>
      <c r="K63" s="833"/>
      <c r="L63" s="853">
        <v>1</v>
      </c>
      <c r="M63" s="853">
        <v>32</v>
      </c>
      <c r="N63" s="833">
        <v>1</v>
      </c>
      <c r="O63" s="833">
        <v>32</v>
      </c>
      <c r="P63" s="853">
        <v>1</v>
      </c>
      <c r="Q63" s="853">
        <v>33</v>
      </c>
      <c r="R63" s="838">
        <v>1.03125</v>
      </c>
      <c r="S63" s="854">
        <v>33</v>
      </c>
    </row>
    <row r="64" spans="1:19" ht="14.45" customHeight="1" x14ac:dyDescent="0.2">
      <c r="A64" s="832" t="s">
        <v>573</v>
      </c>
      <c r="B64" s="833" t="s">
        <v>3840</v>
      </c>
      <c r="C64" s="833" t="s">
        <v>595</v>
      </c>
      <c r="D64" s="833" t="s">
        <v>1866</v>
      </c>
      <c r="E64" s="833" t="s">
        <v>3837</v>
      </c>
      <c r="F64" s="833" t="s">
        <v>3890</v>
      </c>
      <c r="G64" s="833" t="s">
        <v>3891</v>
      </c>
      <c r="H64" s="853"/>
      <c r="I64" s="853"/>
      <c r="J64" s="833"/>
      <c r="K64" s="833"/>
      <c r="L64" s="853">
        <v>1</v>
      </c>
      <c r="M64" s="853">
        <v>59</v>
      </c>
      <c r="N64" s="833">
        <v>1</v>
      </c>
      <c r="O64" s="833">
        <v>59</v>
      </c>
      <c r="P64" s="853"/>
      <c r="Q64" s="853"/>
      <c r="R64" s="838"/>
      <c r="S64" s="854"/>
    </row>
    <row r="65" spans="1:19" ht="14.45" customHeight="1" x14ac:dyDescent="0.2">
      <c r="A65" s="832" t="s">
        <v>573</v>
      </c>
      <c r="B65" s="833" t="s">
        <v>3840</v>
      </c>
      <c r="C65" s="833" t="s">
        <v>595</v>
      </c>
      <c r="D65" s="833" t="s">
        <v>1866</v>
      </c>
      <c r="E65" s="833" t="s">
        <v>3837</v>
      </c>
      <c r="F65" s="833" t="s">
        <v>3894</v>
      </c>
      <c r="G65" s="833" t="s">
        <v>3895</v>
      </c>
      <c r="H65" s="853">
        <v>6</v>
      </c>
      <c r="I65" s="853">
        <v>1098</v>
      </c>
      <c r="J65" s="833">
        <v>1.464</v>
      </c>
      <c r="K65" s="833">
        <v>183</v>
      </c>
      <c r="L65" s="853">
        <v>2</v>
      </c>
      <c r="M65" s="853">
        <v>750</v>
      </c>
      <c r="N65" s="833">
        <v>1</v>
      </c>
      <c r="O65" s="833">
        <v>375</v>
      </c>
      <c r="P65" s="853">
        <v>3</v>
      </c>
      <c r="Q65" s="853">
        <v>1128</v>
      </c>
      <c r="R65" s="838">
        <v>1.504</v>
      </c>
      <c r="S65" s="854">
        <v>376</v>
      </c>
    </row>
    <row r="66" spans="1:19" ht="14.45" customHeight="1" x14ac:dyDescent="0.2">
      <c r="A66" s="832" t="s">
        <v>573</v>
      </c>
      <c r="B66" s="833" t="s">
        <v>3840</v>
      </c>
      <c r="C66" s="833" t="s">
        <v>595</v>
      </c>
      <c r="D66" s="833" t="s">
        <v>1866</v>
      </c>
      <c r="E66" s="833" t="s">
        <v>3837</v>
      </c>
      <c r="F66" s="833" t="s">
        <v>3898</v>
      </c>
      <c r="G66" s="833" t="s">
        <v>3899</v>
      </c>
      <c r="H66" s="853">
        <v>1</v>
      </c>
      <c r="I66" s="853">
        <v>0</v>
      </c>
      <c r="J66" s="833"/>
      <c r="K66" s="833">
        <v>0</v>
      </c>
      <c r="L66" s="853"/>
      <c r="M66" s="853"/>
      <c r="N66" s="833"/>
      <c r="O66" s="833"/>
      <c r="P66" s="853"/>
      <c r="Q66" s="853"/>
      <c r="R66" s="838"/>
      <c r="S66" s="854"/>
    </row>
    <row r="67" spans="1:19" ht="14.45" customHeight="1" x14ac:dyDescent="0.2">
      <c r="A67" s="832" t="s">
        <v>573</v>
      </c>
      <c r="B67" s="833" t="s">
        <v>3840</v>
      </c>
      <c r="C67" s="833" t="s">
        <v>595</v>
      </c>
      <c r="D67" s="833" t="s">
        <v>1867</v>
      </c>
      <c r="E67" s="833" t="s">
        <v>3841</v>
      </c>
      <c r="F67" s="833" t="s">
        <v>3842</v>
      </c>
      <c r="G67" s="833" t="s">
        <v>3843</v>
      </c>
      <c r="H67" s="853">
        <v>0.1</v>
      </c>
      <c r="I67" s="853">
        <v>15.1</v>
      </c>
      <c r="J67" s="833">
        <v>2.1664275466284075</v>
      </c>
      <c r="K67" s="833">
        <v>151</v>
      </c>
      <c r="L67" s="853">
        <v>0.1</v>
      </c>
      <c r="M67" s="853">
        <v>6.97</v>
      </c>
      <c r="N67" s="833">
        <v>1</v>
      </c>
      <c r="O67" s="833">
        <v>69.699999999999989</v>
      </c>
      <c r="P67" s="853"/>
      <c r="Q67" s="853"/>
      <c r="R67" s="838"/>
      <c r="S67" s="854"/>
    </row>
    <row r="68" spans="1:19" ht="14.45" customHeight="1" x14ac:dyDescent="0.2">
      <c r="A68" s="832" t="s">
        <v>573</v>
      </c>
      <c r="B68" s="833" t="s">
        <v>3840</v>
      </c>
      <c r="C68" s="833" t="s">
        <v>595</v>
      </c>
      <c r="D68" s="833" t="s">
        <v>1867</v>
      </c>
      <c r="E68" s="833" t="s">
        <v>3841</v>
      </c>
      <c r="F68" s="833" t="s">
        <v>3845</v>
      </c>
      <c r="G68" s="833" t="s">
        <v>3846</v>
      </c>
      <c r="H68" s="853">
        <v>1.2</v>
      </c>
      <c r="I68" s="853">
        <v>304.3</v>
      </c>
      <c r="J68" s="833"/>
      <c r="K68" s="833">
        <v>253.58333333333334</v>
      </c>
      <c r="L68" s="853"/>
      <c r="M68" s="853"/>
      <c r="N68" s="833"/>
      <c r="O68" s="833"/>
      <c r="P68" s="853"/>
      <c r="Q68" s="853"/>
      <c r="R68" s="838"/>
      <c r="S68" s="854"/>
    </row>
    <row r="69" spans="1:19" ht="14.45" customHeight="1" x14ac:dyDescent="0.2">
      <c r="A69" s="832" t="s">
        <v>573</v>
      </c>
      <c r="B69" s="833" t="s">
        <v>3840</v>
      </c>
      <c r="C69" s="833" t="s">
        <v>595</v>
      </c>
      <c r="D69" s="833" t="s">
        <v>1867</v>
      </c>
      <c r="E69" s="833" t="s">
        <v>3841</v>
      </c>
      <c r="F69" s="833" t="s">
        <v>3852</v>
      </c>
      <c r="G69" s="833" t="s">
        <v>3853</v>
      </c>
      <c r="H69" s="853">
        <v>0.2</v>
      </c>
      <c r="I69" s="853">
        <v>42</v>
      </c>
      <c r="J69" s="833"/>
      <c r="K69" s="833">
        <v>210</v>
      </c>
      <c r="L69" s="853"/>
      <c r="M69" s="853"/>
      <c r="N69" s="833"/>
      <c r="O69" s="833"/>
      <c r="P69" s="853"/>
      <c r="Q69" s="853"/>
      <c r="R69" s="838"/>
      <c r="S69" s="854"/>
    </row>
    <row r="70" spans="1:19" ht="14.45" customHeight="1" x14ac:dyDescent="0.2">
      <c r="A70" s="832" t="s">
        <v>573</v>
      </c>
      <c r="B70" s="833" t="s">
        <v>3840</v>
      </c>
      <c r="C70" s="833" t="s">
        <v>595</v>
      </c>
      <c r="D70" s="833" t="s">
        <v>1867</v>
      </c>
      <c r="E70" s="833" t="s">
        <v>3837</v>
      </c>
      <c r="F70" s="833" t="s">
        <v>3854</v>
      </c>
      <c r="G70" s="833" t="s">
        <v>3855</v>
      </c>
      <c r="H70" s="853">
        <v>8</v>
      </c>
      <c r="I70" s="853">
        <v>664</v>
      </c>
      <c r="J70" s="833">
        <v>1.1428571428571428</v>
      </c>
      <c r="K70" s="833">
        <v>83</v>
      </c>
      <c r="L70" s="853">
        <v>7</v>
      </c>
      <c r="M70" s="853">
        <v>581</v>
      </c>
      <c r="N70" s="833">
        <v>1</v>
      </c>
      <c r="O70" s="833">
        <v>83</v>
      </c>
      <c r="P70" s="853">
        <v>10</v>
      </c>
      <c r="Q70" s="853">
        <v>840</v>
      </c>
      <c r="R70" s="838">
        <v>1.4457831325301205</v>
      </c>
      <c r="S70" s="854">
        <v>84</v>
      </c>
    </row>
    <row r="71" spans="1:19" ht="14.45" customHeight="1" x14ac:dyDescent="0.2">
      <c r="A71" s="832" t="s">
        <v>573</v>
      </c>
      <c r="B71" s="833" t="s">
        <v>3840</v>
      </c>
      <c r="C71" s="833" t="s">
        <v>595</v>
      </c>
      <c r="D71" s="833" t="s">
        <v>1867</v>
      </c>
      <c r="E71" s="833" t="s">
        <v>3837</v>
      </c>
      <c r="F71" s="833" t="s">
        <v>3856</v>
      </c>
      <c r="G71" s="833" t="s">
        <v>3857</v>
      </c>
      <c r="H71" s="853"/>
      <c r="I71" s="853"/>
      <c r="J71" s="833"/>
      <c r="K71" s="833"/>
      <c r="L71" s="853">
        <v>3</v>
      </c>
      <c r="M71" s="853">
        <v>111</v>
      </c>
      <c r="N71" s="833">
        <v>1</v>
      </c>
      <c r="O71" s="833">
        <v>37</v>
      </c>
      <c r="P71" s="853">
        <v>4</v>
      </c>
      <c r="Q71" s="853">
        <v>152</v>
      </c>
      <c r="R71" s="838">
        <v>1.3693693693693694</v>
      </c>
      <c r="S71" s="854">
        <v>38</v>
      </c>
    </row>
    <row r="72" spans="1:19" ht="14.45" customHeight="1" x14ac:dyDescent="0.2">
      <c r="A72" s="832" t="s">
        <v>573</v>
      </c>
      <c r="B72" s="833" t="s">
        <v>3840</v>
      </c>
      <c r="C72" s="833" t="s">
        <v>595</v>
      </c>
      <c r="D72" s="833" t="s">
        <v>1867</v>
      </c>
      <c r="E72" s="833" t="s">
        <v>3837</v>
      </c>
      <c r="F72" s="833" t="s">
        <v>3864</v>
      </c>
      <c r="G72" s="833" t="s">
        <v>3865</v>
      </c>
      <c r="H72" s="853">
        <v>1</v>
      </c>
      <c r="I72" s="853">
        <v>129</v>
      </c>
      <c r="J72" s="833"/>
      <c r="K72" s="833">
        <v>129</v>
      </c>
      <c r="L72" s="853"/>
      <c r="M72" s="853"/>
      <c r="N72" s="833"/>
      <c r="O72" s="833"/>
      <c r="P72" s="853"/>
      <c r="Q72" s="853"/>
      <c r="R72" s="838"/>
      <c r="S72" s="854"/>
    </row>
    <row r="73" spans="1:19" ht="14.45" customHeight="1" x14ac:dyDescent="0.2">
      <c r="A73" s="832" t="s">
        <v>573</v>
      </c>
      <c r="B73" s="833" t="s">
        <v>3840</v>
      </c>
      <c r="C73" s="833" t="s">
        <v>595</v>
      </c>
      <c r="D73" s="833" t="s">
        <v>1867</v>
      </c>
      <c r="E73" s="833" t="s">
        <v>3837</v>
      </c>
      <c r="F73" s="833" t="s">
        <v>3868</v>
      </c>
      <c r="G73" s="833" t="s">
        <v>3869</v>
      </c>
      <c r="H73" s="853">
        <v>253</v>
      </c>
      <c r="I73" s="853">
        <v>31878</v>
      </c>
      <c r="J73" s="833">
        <v>1.3567993190040435</v>
      </c>
      <c r="K73" s="833">
        <v>126</v>
      </c>
      <c r="L73" s="853">
        <v>185</v>
      </c>
      <c r="M73" s="853">
        <v>23495</v>
      </c>
      <c r="N73" s="833">
        <v>1</v>
      </c>
      <c r="O73" s="833">
        <v>127</v>
      </c>
      <c r="P73" s="853">
        <v>202</v>
      </c>
      <c r="Q73" s="853">
        <v>25452</v>
      </c>
      <c r="R73" s="838">
        <v>1.0832943179399872</v>
      </c>
      <c r="S73" s="854">
        <v>126</v>
      </c>
    </row>
    <row r="74" spans="1:19" ht="14.45" customHeight="1" x14ac:dyDescent="0.2">
      <c r="A74" s="832" t="s">
        <v>573</v>
      </c>
      <c r="B74" s="833" t="s">
        <v>3840</v>
      </c>
      <c r="C74" s="833" t="s">
        <v>595</v>
      </c>
      <c r="D74" s="833" t="s">
        <v>1867</v>
      </c>
      <c r="E74" s="833" t="s">
        <v>3837</v>
      </c>
      <c r="F74" s="833" t="s">
        <v>3872</v>
      </c>
      <c r="G74" s="833" t="s">
        <v>3873</v>
      </c>
      <c r="H74" s="853">
        <v>1</v>
      </c>
      <c r="I74" s="853">
        <v>1678</v>
      </c>
      <c r="J74" s="833">
        <v>0.99880952380952381</v>
      </c>
      <c r="K74" s="833">
        <v>1678</v>
      </c>
      <c r="L74" s="853">
        <v>1</v>
      </c>
      <c r="M74" s="853">
        <v>1680</v>
      </c>
      <c r="N74" s="833">
        <v>1</v>
      </c>
      <c r="O74" s="833">
        <v>1680</v>
      </c>
      <c r="P74" s="853"/>
      <c r="Q74" s="853"/>
      <c r="R74" s="838"/>
      <c r="S74" s="854"/>
    </row>
    <row r="75" spans="1:19" ht="14.45" customHeight="1" x14ac:dyDescent="0.2">
      <c r="A75" s="832" t="s">
        <v>573</v>
      </c>
      <c r="B75" s="833" t="s">
        <v>3840</v>
      </c>
      <c r="C75" s="833" t="s">
        <v>595</v>
      </c>
      <c r="D75" s="833" t="s">
        <v>1867</v>
      </c>
      <c r="E75" s="833" t="s">
        <v>3837</v>
      </c>
      <c r="F75" s="833" t="s">
        <v>3874</v>
      </c>
      <c r="G75" s="833" t="s">
        <v>3875</v>
      </c>
      <c r="H75" s="853"/>
      <c r="I75" s="853"/>
      <c r="J75" s="833"/>
      <c r="K75" s="833"/>
      <c r="L75" s="853">
        <v>1</v>
      </c>
      <c r="M75" s="853">
        <v>0</v>
      </c>
      <c r="N75" s="833"/>
      <c r="O75" s="833">
        <v>0</v>
      </c>
      <c r="P75" s="853"/>
      <c r="Q75" s="853"/>
      <c r="R75" s="838"/>
      <c r="S75" s="854"/>
    </row>
    <row r="76" spans="1:19" ht="14.45" customHeight="1" x14ac:dyDescent="0.2">
      <c r="A76" s="832" t="s">
        <v>573</v>
      </c>
      <c r="B76" s="833" t="s">
        <v>3840</v>
      </c>
      <c r="C76" s="833" t="s">
        <v>595</v>
      </c>
      <c r="D76" s="833" t="s">
        <v>1867</v>
      </c>
      <c r="E76" s="833" t="s">
        <v>3837</v>
      </c>
      <c r="F76" s="833" t="s">
        <v>3876</v>
      </c>
      <c r="G76" s="833" t="s">
        <v>3877</v>
      </c>
      <c r="H76" s="853">
        <v>545</v>
      </c>
      <c r="I76" s="853">
        <v>18166.630000000005</v>
      </c>
      <c r="J76" s="833">
        <v>1.4192679687500003</v>
      </c>
      <c r="K76" s="833">
        <v>33.333266055045883</v>
      </c>
      <c r="L76" s="853">
        <v>384</v>
      </c>
      <c r="M76" s="853">
        <v>12800</v>
      </c>
      <c r="N76" s="833">
        <v>1</v>
      </c>
      <c r="O76" s="833">
        <v>33.333333333333336</v>
      </c>
      <c r="P76" s="853">
        <v>378</v>
      </c>
      <c r="Q76" s="853">
        <v>12600.01</v>
      </c>
      <c r="R76" s="838">
        <v>0.98437578125000003</v>
      </c>
      <c r="S76" s="854">
        <v>33.333359788359786</v>
      </c>
    </row>
    <row r="77" spans="1:19" ht="14.45" customHeight="1" x14ac:dyDescent="0.2">
      <c r="A77" s="832" t="s">
        <v>573</v>
      </c>
      <c r="B77" s="833" t="s">
        <v>3840</v>
      </c>
      <c r="C77" s="833" t="s">
        <v>595</v>
      </c>
      <c r="D77" s="833" t="s">
        <v>1867</v>
      </c>
      <c r="E77" s="833" t="s">
        <v>3837</v>
      </c>
      <c r="F77" s="833" t="s">
        <v>3878</v>
      </c>
      <c r="G77" s="833" t="s">
        <v>3879</v>
      </c>
      <c r="H77" s="853">
        <v>321</v>
      </c>
      <c r="I77" s="853">
        <v>80571</v>
      </c>
      <c r="J77" s="833">
        <v>0.99603174603174605</v>
      </c>
      <c r="K77" s="833">
        <v>251</v>
      </c>
      <c r="L77" s="853">
        <v>321</v>
      </c>
      <c r="M77" s="853">
        <v>80892</v>
      </c>
      <c r="N77" s="833">
        <v>1</v>
      </c>
      <c r="O77" s="833">
        <v>252</v>
      </c>
      <c r="P77" s="853">
        <v>250</v>
      </c>
      <c r="Q77" s="853">
        <v>63500</v>
      </c>
      <c r="R77" s="838">
        <v>0.7849972803243831</v>
      </c>
      <c r="S77" s="854">
        <v>254</v>
      </c>
    </row>
    <row r="78" spans="1:19" ht="14.45" customHeight="1" x14ac:dyDescent="0.2">
      <c r="A78" s="832" t="s">
        <v>573</v>
      </c>
      <c r="B78" s="833" t="s">
        <v>3840</v>
      </c>
      <c r="C78" s="833" t="s">
        <v>595</v>
      </c>
      <c r="D78" s="833" t="s">
        <v>1867</v>
      </c>
      <c r="E78" s="833" t="s">
        <v>3837</v>
      </c>
      <c r="F78" s="833" t="s">
        <v>3880</v>
      </c>
      <c r="G78" s="833" t="s">
        <v>3881</v>
      </c>
      <c r="H78" s="853">
        <v>3</v>
      </c>
      <c r="I78" s="853">
        <v>348</v>
      </c>
      <c r="J78" s="833">
        <v>3</v>
      </c>
      <c r="K78" s="833">
        <v>116</v>
      </c>
      <c r="L78" s="853">
        <v>1</v>
      </c>
      <c r="M78" s="853">
        <v>116</v>
      </c>
      <c r="N78" s="833">
        <v>1</v>
      </c>
      <c r="O78" s="833">
        <v>116</v>
      </c>
      <c r="P78" s="853">
        <v>2</v>
      </c>
      <c r="Q78" s="853">
        <v>232</v>
      </c>
      <c r="R78" s="838">
        <v>2</v>
      </c>
      <c r="S78" s="854">
        <v>116</v>
      </c>
    </row>
    <row r="79" spans="1:19" ht="14.45" customHeight="1" x14ac:dyDescent="0.2">
      <c r="A79" s="832" t="s">
        <v>573</v>
      </c>
      <c r="B79" s="833" t="s">
        <v>3840</v>
      </c>
      <c r="C79" s="833" t="s">
        <v>595</v>
      </c>
      <c r="D79" s="833" t="s">
        <v>1867</v>
      </c>
      <c r="E79" s="833" t="s">
        <v>3837</v>
      </c>
      <c r="F79" s="833" t="s">
        <v>3884</v>
      </c>
      <c r="G79" s="833" t="s">
        <v>3885</v>
      </c>
      <c r="H79" s="853">
        <v>1</v>
      </c>
      <c r="I79" s="853">
        <v>86</v>
      </c>
      <c r="J79" s="833">
        <v>1</v>
      </c>
      <c r="K79" s="833">
        <v>86</v>
      </c>
      <c r="L79" s="853">
        <v>1</v>
      </c>
      <c r="M79" s="853">
        <v>86</v>
      </c>
      <c r="N79" s="833">
        <v>1</v>
      </c>
      <c r="O79" s="833">
        <v>86</v>
      </c>
      <c r="P79" s="853"/>
      <c r="Q79" s="853"/>
      <c r="R79" s="838"/>
      <c r="S79" s="854"/>
    </row>
    <row r="80" spans="1:19" ht="14.45" customHeight="1" x14ac:dyDescent="0.2">
      <c r="A80" s="832" t="s">
        <v>573</v>
      </c>
      <c r="B80" s="833" t="s">
        <v>3840</v>
      </c>
      <c r="C80" s="833" t="s">
        <v>595</v>
      </c>
      <c r="D80" s="833" t="s">
        <v>1867</v>
      </c>
      <c r="E80" s="833" t="s">
        <v>3837</v>
      </c>
      <c r="F80" s="833" t="s">
        <v>3886</v>
      </c>
      <c r="G80" s="833" t="s">
        <v>3887</v>
      </c>
      <c r="H80" s="853"/>
      <c r="I80" s="853"/>
      <c r="J80" s="833"/>
      <c r="K80" s="833"/>
      <c r="L80" s="853"/>
      <c r="M80" s="853"/>
      <c r="N80" s="833"/>
      <c r="O80" s="833"/>
      <c r="P80" s="853">
        <v>1</v>
      </c>
      <c r="Q80" s="853">
        <v>33</v>
      </c>
      <c r="R80" s="838"/>
      <c r="S80" s="854">
        <v>33</v>
      </c>
    </row>
    <row r="81" spans="1:19" ht="14.45" customHeight="1" x14ac:dyDescent="0.2">
      <c r="A81" s="832" t="s">
        <v>573</v>
      </c>
      <c r="B81" s="833" t="s">
        <v>3840</v>
      </c>
      <c r="C81" s="833" t="s">
        <v>595</v>
      </c>
      <c r="D81" s="833" t="s">
        <v>1867</v>
      </c>
      <c r="E81" s="833" t="s">
        <v>3837</v>
      </c>
      <c r="F81" s="833" t="s">
        <v>3894</v>
      </c>
      <c r="G81" s="833" t="s">
        <v>3895</v>
      </c>
      <c r="H81" s="853">
        <v>2</v>
      </c>
      <c r="I81" s="853">
        <v>366</v>
      </c>
      <c r="J81" s="833"/>
      <c r="K81" s="833">
        <v>183</v>
      </c>
      <c r="L81" s="853"/>
      <c r="M81" s="853"/>
      <c r="N81" s="833"/>
      <c r="O81" s="833"/>
      <c r="P81" s="853">
        <v>1</v>
      </c>
      <c r="Q81" s="853">
        <v>376</v>
      </c>
      <c r="R81" s="838"/>
      <c r="S81" s="854">
        <v>376</v>
      </c>
    </row>
    <row r="82" spans="1:19" ht="14.45" customHeight="1" x14ac:dyDescent="0.2">
      <c r="A82" s="832" t="s">
        <v>573</v>
      </c>
      <c r="B82" s="833" t="s">
        <v>3840</v>
      </c>
      <c r="C82" s="833" t="s">
        <v>595</v>
      </c>
      <c r="D82" s="833" t="s">
        <v>1867</v>
      </c>
      <c r="E82" s="833" t="s">
        <v>3837</v>
      </c>
      <c r="F82" s="833" t="s">
        <v>3896</v>
      </c>
      <c r="G82" s="833" t="s">
        <v>3897</v>
      </c>
      <c r="H82" s="853">
        <v>3</v>
      </c>
      <c r="I82" s="853">
        <v>1119</v>
      </c>
      <c r="J82" s="833">
        <v>0.49866310160427807</v>
      </c>
      <c r="K82" s="833">
        <v>373</v>
      </c>
      <c r="L82" s="853">
        <v>6</v>
      </c>
      <c r="M82" s="853">
        <v>2244</v>
      </c>
      <c r="N82" s="833">
        <v>1</v>
      </c>
      <c r="O82" s="833">
        <v>374</v>
      </c>
      <c r="P82" s="853"/>
      <c r="Q82" s="853"/>
      <c r="R82" s="838"/>
      <c r="S82" s="854"/>
    </row>
    <row r="83" spans="1:19" ht="14.45" customHeight="1" x14ac:dyDescent="0.2">
      <c r="A83" s="832" t="s">
        <v>573</v>
      </c>
      <c r="B83" s="833" t="s">
        <v>3840</v>
      </c>
      <c r="C83" s="833" t="s">
        <v>595</v>
      </c>
      <c r="D83" s="833" t="s">
        <v>3831</v>
      </c>
      <c r="E83" s="833" t="s">
        <v>3841</v>
      </c>
      <c r="F83" s="833" t="s">
        <v>3842</v>
      </c>
      <c r="G83" s="833" t="s">
        <v>3843</v>
      </c>
      <c r="H83" s="853"/>
      <c r="I83" s="853"/>
      <c r="J83" s="833"/>
      <c r="K83" s="833"/>
      <c r="L83" s="853">
        <v>0.7</v>
      </c>
      <c r="M83" s="853">
        <v>48.79</v>
      </c>
      <c r="N83" s="833">
        <v>1</v>
      </c>
      <c r="O83" s="833">
        <v>69.7</v>
      </c>
      <c r="P83" s="853">
        <v>0.60000000000000009</v>
      </c>
      <c r="Q83" s="853">
        <v>41.82</v>
      </c>
      <c r="R83" s="838">
        <v>0.85714285714285721</v>
      </c>
      <c r="S83" s="854">
        <v>69.699999999999989</v>
      </c>
    </row>
    <row r="84" spans="1:19" ht="14.45" customHeight="1" x14ac:dyDescent="0.2">
      <c r="A84" s="832" t="s">
        <v>573</v>
      </c>
      <c r="B84" s="833" t="s">
        <v>3840</v>
      </c>
      <c r="C84" s="833" t="s">
        <v>595</v>
      </c>
      <c r="D84" s="833" t="s">
        <v>3831</v>
      </c>
      <c r="E84" s="833" t="s">
        <v>3841</v>
      </c>
      <c r="F84" s="833" t="s">
        <v>3845</v>
      </c>
      <c r="G84" s="833" t="s">
        <v>3846</v>
      </c>
      <c r="H84" s="853">
        <v>0.2</v>
      </c>
      <c r="I84" s="853">
        <v>50.71</v>
      </c>
      <c r="J84" s="833">
        <v>2.4701160287197873E-2</v>
      </c>
      <c r="K84" s="833">
        <v>253.54999999999998</v>
      </c>
      <c r="L84" s="853">
        <v>6.1000000000000005</v>
      </c>
      <c r="M84" s="853">
        <v>2052.94</v>
      </c>
      <c r="N84" s="833">
        <v>1</v>
      </c>
      <c r="O84" s="833">
        <v>336.54754098360655</v>
      </c>
      <c r="P84" s="853">
        <v>6.7</v>
      </c>
      <c r="Q84" s="853">
        <v>1910.02</v>
      </c>
      <c r="R84" s="838">
        <v>0.93038276812766074</v>
      </c>
      <c r="S84" s="854">
        <v>285.07761194029848</v>
      </c>
    </row>
    <row r="85" spans="1:19" ht="14.45" customHeight="1" x14ac:dyDescent="0.2">
      <c r="A85" s="832" t="s">
        <v>573</v>
      </c>
      <c r="B85" s="833" t="s">
        <v>3840</v>
      </c>
      <c r="C85" s="833" t="s">
        <v>595</v>
      </c>
      <c r="D85" s="833" t="s">
        <v>3831</v>
      </c>
      <c r="E85" s="833" t="s">
        <v>3841</v>
      </c>
      <c r="F85" s="833" t="s">
        <v>3847</v>
      </c>
      <c r="G85" s="833" t="s">
        <v>657</v>
      </c>
      <c r="H85" s="853"/>
      <c r="I85" s="853"/>
      <c r="J85" s="833"/>
      <c r="K85" s="833"/>
      <c r="L85" s="853">
        <v>1.7999999999999998</v>
      </c>
      <c r="M85" s="853">
        <v>145.45999999999998</v>
      </c>
      <c r="N85" s="833">
        <v>1</v>
      </c>
      <c r="O85" s="833">
        <v>80.811111111111103</v>
      </c>
      <c r="P85" s="853">
        <v>0.79999999999999993</v>
      </c>
      <c r="Q85" s="853">
        <v>54.56</v>
      </c>
      <c r="R85" s="838">
        <v>0.37508593427746467</v>
      </c>
      <c r="S85" s="854">
        <v>68.2</v>
      </c>
    </row>
    <row r="86" spans="1:19" ht="14.45" customHeight="1" x14ac:dyDescent="0.2">
      <c r="A86" s="832" t="s">
        <v>573</v>
      </c>
      <c r="B86" s="833" t="s">
        <v>3840</v>
      </c>
      <c r="C86" s="833" t="s">
        <v>595</v>
      </c>
      <c r="D86" s="833" t="s">
        <v>3831</v>
      </c>
      <c r="E86" s="833" t="s">
        <v>3841</v>
      </c>
      <c r="F86" s="833" t="s">
        <v>3848</v>
      </c>
      <c r="G86" s="833" t="s">
        <v>3849</v>
      </c>
      <c r="H86" s="853"/>
      <c r="I86" s="853"/>
      <c r="J86" s="833"/>
      <c r="K86" s="833"/>
      <c r="L86" s="853"/>
      <c r="M86" s="853"/>
      <c r="N86" s="833"/>
      <c r="O86" s="833"/>
      <c r="P86" s="853">
        <v>0.2</v>
      </c>
      <c r="Q86" s="853">
        <v>7.8</v>
      </c>
      <c r="R86" s="838"/>
      <c r="S86" s="854">
        <v>39</v>
      </c>
    </row>
    <row r="87" spans="1:19" ht="14.45" customHeight="1" x14ac:dyDescent="0.2">
      <c r="A87" s="832" t="s">
        <v>573</v>
      </c>
      <c r="B87" s="833" t="s">
        <v>3840</v>
      </c>
      <c r="C87" s="833" t="s">
        <v>595</v>
      </c>
      <c r="D87" s="833" t="s">
        <v>3831</v>
      </c>
      <c r="E87" s="833" t="s">
        <v>3841</v>
      </c>
      <c r="F87" s="833" t="s">
        <v>3852</v>
      </c>
      <c r="G87" s="833" t="s">
        <v>3853</v>
      </c>
      <c r="H87" s="853">
        <v>0.2</v>
      </c>
      <c r="I87" s="853">
        <v>42.01</v>
      </c>
      <c r="J87" s="833">
        <v>2.0004761904761903</v>
      </c>
      <c r="K87" s="833">
        <v>210.04999999999998</v>
      </c>
      <c r="L87" s="853">
        <v>0.1</v>
      </c>
      <c r="M87" s="853">
        <v>21</v>
      </c>
      <c r="N87" s="833">
        <v>1</v>
      </c>
      <c r="O87" s="833">
        <v>210</v>
      </c>
      <c r="P87" s="853"/>
      <c r="Q87" s="853"/>
      <c r="R87" s="838"/>
      <c r="S87" s="854"/>
    </row>
    <row r="88" spans="1:19" ht="14.45" customHeight="1" x14ac:dyDescent="0.2">
      <c r="A88" s="832" t="s">
        <v>573</v>
      </c>
      <c r="B88" s="833" t="s">
        <v>3840</v>
      </c>
      <c r="C88" s="833" t="s">
        <v>595</v>
      </c>
      <c r="D88" s="833" t="s">
        <v>3831</v>
      </c>
      <c r="E88" s="833" t="s">
        <v>3837</v>
      </c>
      <c r="F88" s="833" t="s">
        <v>3854</v>
      </c>
      <c r="G88" s="833" t="s">
        <v>3855</v>
      </c>
      <c r="H88" s="853">
        <v>1</v>
      </c>
      <c r="I88" s="853">
        <v>83</v>
      </c>
      <c r="J88" s="833"/>
      <c r="K88" s="833">
        <v>83</v>
      </c>
      <c r="L88" s="853"/>
      <c r="M88" s="853"/>
      <c r="N88" s="833"/>
      <c r="O88" s="833"/>
      <c r="P88" s="853"/>
      <c r="Q88" s="853"/>
      <c r="R88" s="838"/>
      <c r="S88" s="854"/>
    </row>
    <row r="89" spans="1:19" ht="14.45" customHeight="1" x14ac:dyDescent="0.2">
      <c r="A89" s="832" t="s">
        <v>573</v>
      </c>
      <c r="B89" s="833" t="s">
        <v>3840</v>
      </c>
      <c r="C89" s="833" t="s">
        <v>595</v>
      </c>
      <c r="D89" s="833" t="s">
        <v>3831</v>
      </c>
      <c r="E89" s="833" t="s">
        <v>3837</v>
      </c>
      <c r="F89" s="833" t="s">
        <v>3862</v>
      </c>
      <c r="G89" s="833" t="s">
        <v>3863</v>
      </c>
      <c r="H89" s="853">
        <v>2</v>
      </c>
      <c r="I89" s="853">
        <v>232</v>
      </c>
      <c r="J89" s="833">
        <v>0.66096866096866091</v>
      </c>
      <c r="K89" s="833">
        <v>116</v>
      </c>
      <c r="L89" s="853">
        <v>3</v>
      </c>
      <c r="M89" s="853">
        <v>351</v>
      </c>
      <c r="N89" s="833">
        <v>1</v>
      </c>
      <c r="O89" s="833">
        <v>117</v>
      </c>
      <c r="P89" s="853">
        <v>1</v>
      </c>
      <c r="Q89" s="853">
        <v>118</v>
      </c>
      <c r="R89" s="838">
        <v>0.33618233618233617</v>
      </c>
      <c r="S89" s="854">
        <v>118</v>
      </c>
    </row>
    <row r="90" spans="1:19" ht="14.45" customHeight="1" x14ac:dyDescent="0.2">
      <c r="A90" s="832" t="s">
        <v>573</v>
      </c>
      <c r="B90" s="833" t="s">
        <v>3840</v>
      </c>
      <c r="C90" s="833" t="s">
        <v>595</v>
      </c>
      <c r="D90" s="833" t="s">
        <v>3831</v>
      </c>
      <c r="E90" s="833" t="s">
        <v>3837</v>
      </c>
      <c r="F90" s="833" t="s">
        <v>3864</v>
      </c>
      <c r="G90" s="833" t="s">
        <v>3865</v>
      </c>
      <c r="H90" s="853">
        <v>1</v>
      </c>
      <c r="I90" s="853">
        <v>129</v>
      </c>
      <c r="J90" s="833">
        <v>0.14175824175824175</v>
      </c>
      <c r="K90" s="833">
        <v>129</v>
      </c>
      <c r="L90" s="853">
        <v>7</v>
      </c>
      <c r="M90" s="853">
        <v>910</v>
      </c>
      <c r="N90" s="833">
        <v>1</v>
      </c>
      <c r="O90" s="833">
        <v>130</v>
      </c>
      <c r="P90" s="853">
        <v>7</v>
      </c>
      <c r="Q90" s="853">
        <v>917</v>
      </c>
      <c r="R90" s="838">
        <v>1.0076923076923077</v>
      </c>
      <c r="S90" s="854">
        <v>131</v>
      </c>
    </row>
    <row r="91" spans="1:19" ht="14.45" customHeight="1" x14ac:dyDescent="0.2">
      <c r="A91" s="832" t="s">
        <v>573</v>
      </c>
      <c r="B91" s="833" t="s">
        <v>3840</v>
      </c>
      <c r="C91" s="833" t="s">
        <v>595</v>
      </c>
      <c r="D91" s="833" t="s">
        <v>3831</v>
      </c>
      <c r="E91" s="833" t="s">
        <v>3837</v>
      </c>
      <c r="F91" s="833" t="s">
        <v>3866</v>
      </c>
      <c r="G91" s="833" t="s">
        <v>3867</v>
      </c>
      <c r="H91" s="853">
        <v>1</v>
      </c>
      <c r="I91" s="853">
        <v>97</v>
      </c>
      <c r="J91" s="833"/>
      <c r="K91" s="833">
        <v>97</v>
      </c>
      <c r="L91" s="853"/>
      <c r="M91" s="853"/>
      <c r="N91" s="833"/>
      <c r="O91" s="833"/>
      <c r="P91" s="853"/>
      <c r="Q91" s="853"/>
      <c r="R91" s="838"/>
      <c r="S91" s="854"/>
    </row>
    <row r="92" spans="1:19" ht="14.45" customHeight="1" x14ac:dyDescent="0.2">
      <c r="A92" s="832" t="s">
        <v>573</v>
      </c>
      <c r="B92" s="833" t="s">
        <v>3840</v>
      </c>
      <c r="C92" s="833" t="s">
        <v>595</v>
      </c>
      <c r="D92" s="833" t="s">
        <v>3831</v>
      </c>
      <c r="E92" s="833" t="s">
        <v>3837</v>
      </c>
      <c r="F92" s="833" t="s">
        <v>3868</v>
      </c>
      <c r="G92" s="833" t="s">
        <v>3869</v>
      </c>
      <c r="H92" s="853"/>
      <c r="I92" s="853"/>
      <c r="J92" s="833"/>
      <c r="K92" s="833"/>
      <c r="L92" s="853">
        <v>1</v>
      </c>
      <c r="M92" s="853">
        <v>127</v>
      </c>
      <c r="N92" s="833">
        <v>1</v>
      </c>
      <c r="O92" s="833">
        <v>127</v>
      </c>
      <c r="P92" s="853">
        <v>1</v>
      </c>
      <c r="Q92" s="853">
        <v>126</v>
      </c>
      <c r="R92" s="838">
        <v>0.99212598425196852</v>
      </c>
      <c r="S92" s="854">
        <v>126</v>
      </c>
    </row>
    <row r="93" spans="1:19" ht="14.45" customHeight="1" x14ac:dyDescent="0.2">
      <c r="A93" s="832" t="s">
        <v>573</v>
      </c>
      <c r="B93" s="833" t="s">
        <v>3840</v>
      </c>
      <c r="C93" s="833" t="s">
        <v>595</v>
      </c>
      <c r="D93" s="833" t="s">
        <v>3831</v>
      </c>
      <c r="E93" s="833" t="s">
        <v>3837</v>
      </c>
      <c r="F93" s="833" t="s">
        <v>3876</v>
      </c>
      <c r="G93" s="833" t="s">
        <v>3877</v>
      </c>
      <c r="H93" s="853">
        <v>158</v>
      </c>
      <c r="I93" s="853">
        <v>5266.67</v>
      </c>
      <c r="J93" s="833">
        <v>0.90804811732434021</v>
      </c>
      <c r="K93" s="833">
        <v>33.33335443037975</v>
      </c>
      <c r="L93" s="853">
        <v>174</v>
      </c>
      <c r="M93" s="853">
        <v>5799.99</v>
      </c>
      <c r="N93" s="833">
        <v>1</v>
      </c>
      <c r="O93" s="833">
        <v>33.333275862068966</v>
      </c>
      <c r="P93" s="853">
        <v>165</v>
      </c>
      <c r="Q93" s="853">
        <v>5500.01</v>
      </c>
      <c r="R93" s="838">
        <v>0.94827922117107111</v>
      </c>
      <c r="S93" s="854">
        <v>33.333393939393943</v>
      </c>
    </row>
    <row r="94" spans="1:19" ht="14.45" customHeight="1" x14ac:dyDescent="0.2">
      <c r="A94" s="832" t="s">
        <v>573</v>
      </c>
      <c r="B94" s="833" t="s">
        <v>3840</v>
      </c>
      <c r="C94" s="833" t="s">
        <v>595</v>
      </c>
      <c r="D94" s="833" t="s">
        <v>3831</v>
      </c>
      <c r="E94" s="833" t="s">
        <v>3837</v>
      </c>
      <c r="F94" s="833" t="s">
        <v>3878</v>
      </c>
      <c r="G94" s="833" t="s">
        <v>3879</v>
      </c>
      <c r="H94" s="853">
        <v>20</v>
      </c>
      <c r="I94" s="853">
        <v>5020</v>
      </c>
      <c r="J94" s="833">
        <v>0.830026455026455</v>
      </c>
      <c r="K94" s="833">
        <v>251</v>
      </c>
      <c r="L94" s="853">
        <v>24</v>
      </c>
      <c r="M94" s="853">
        <v>6048</v>
      </c>
      <c r="N94" s="833">
        <v>1</v>
      </c>
      <c r="O94" s="833">
        <v>252</v>
      </c>
      <c r="P94" s="853">
        <v>34</v>
      </c>
      <c r="Q94" s="853">
        <v>8636</v>
      </c>
      <c r="R94" s="838">
        <v>1.427910052910053</v>
      </c>
      <c r="S94" s="854">
        <v>254</v>
      </c>
    </row>
    <row r="95" spans="1:19" ht="14.45" customHeight="1" x14ac:dyDescent="0.2">
      <c r="A95" s="832" t="s">
        <v>573</v>
      </c>
      <c r="B95" s="833" t="s">
        <v>3840</v>
      </c>
      <c r="C95" s="833" t="s">
        <v>595</v>
      </c>
      <c r="D95" s="833" t="s">
        <v>3831</v>
      </c>
      <c r="E95" s="833" t="s">
        <v>3837</v>
      </c>
      <c r="F95" s="833" t="s">
        <v>3886</v>
      </c>
      <c r="G95" s="833" t="s">
        <v>3887</v>
      </c>
      <c r="H95" s="853"/>
      <c r="I95" s="853"/>
      <c r="J95" s="833"/>
      <c r="K95" s="833"/>
      <c r="L95" s="853">
        <v>1</v>
      </c>
      <c r="M95" s="853">
        <v>32</v>
      </c>
      <c r="N95" s="833">
        <v>1</v>
      </c>
      <c r="O95" s="833">
        <v>32</v>
      </c>
      <c r="P95" s="853">
        <v>2</v>
      </c>
      <c r="Q95" s="853">
        <v>66</v>
      </c>
      <c r="R95" s="838">
        <v>2.0625</v>
      </c>
      <c r="S95" s="854">
        <v>33</v>
      </c>
    </row>
    <row r="96" spans="1:19" ht="14.45" customHeight="1" x14ac:dyDescent="0.2">
      <c r="A96" s="832" t="s">
        <v>573</v>
      </c>
      <c r="B96" s="833" t="s">
        <v>3840</v>
      </c>
      <c r="C96" s="833" t="s">
        <v>595</v>
      </c>
      <c r="D96" s="833" t="s">
        <v>3831</v>
      </c>
      <c r="E96" s="833" t="s">
        <v>3837</v>
      </c>
      <c r="F96" s="833" t="s">
        <v>3896</v>
      </c>
      <c r="G96" s="833" t="s">
        <v>3897</v>
      </c>
      <c r="H96" s="853">
        <v>158</v>
      </c>
      <c r="I96" s="853">
        <v>58934</v>
      </c>
      <c r="J96" s="833">
        <v>0.72283275278418291</v>
      </c>
      <c r="K96" s="833">
        <v>373</v>
      </c>
      <c r="L96" s="853">
        <v>218</v>
      </c>
      <c r="M96" s="853">
        <v>81532</v>
      </c>
      <c r="N96" s="833">
        <v>1</v>
      </c>
      <c r="O96" s="833">
        <v>374</v>
      </c>
      <c r="P96" s="853">
        <v>165</v>
      </c>
      <c r="Q96" s="853">
        <v>62040</v>
      </c>
      <c r="R96" s="838">
        <v>0.76092822450080955</v>
      </c>
      <c r="S96" s="854">
        <v>376</v>
      </c>
    </row>
    <row r="97" spans="1:19" ht="14.45" customHeight="1" x14ac:dyDescent="0.2">
      <c r="A97" s="832" t="s">
        <v>573</v>
      </c>
      <c r="B97" s="833" t="s">
        <v>3840</v>
      </c>
      <c r="C97" s="833" t="s">
        <v>595</v>
      </c>
      <c r="D97" s="833" t="s">
        <v>1868</v>
      </c>
      <c r="E97" s="833" t="s">
        <v>3841</v>
      </c>
      <c r="F97" s="833" t="s">
        <v>3848</v>
      </c>
      <c r="G97" s="833" t="s">
        <v>3849</v>
      </c>
      <c r="H97" s="853"/>
      <c r="I97" s="853"/>
      <c r="J97" s="833"/>
      <c r="K97" s="833"/>
      <c r="L97" s="853">
        <v>0.2</v>
      </c>
      <c r="M97" s="853">
        <v>7.8</v>
      </c>
      <c r="N97" s="833">
        <v>1</v>
      </c>
      <c r="O97" s="833">
        <v>39</v>
      </c>
      <c r="P97" s="853"/>
      <c r="Q97" s="853"/>
      <c r="R97" s="838"/>
      <c r="S97" s="854"/>
    </row>
    <row r="98" spans="1:19" ht="14.45" customHeight="1" x14ac:dyDescent="0.2">
      <c r="A98" s="832" t="s">
        <v>573</v>
      </c>
      <c r="B98" s="833" t="s">
        <v>3840</v>
      </c>
      <c r="C98" s="833" t="s">
        <v>595</v>
      </c>
      <c r="D98" s="833" t="s">
        <v>1868</v>
      </c>
      <c r="E98" s="833" t="s">
        <v>3837</v>
      </c>
      <c r="F98" s="833" t="s">
        <v>3854</v>
      </c>
      <c r="G98" s="833" t="s">
        <v>3855</v>
      </c>
      <c r="H98" s="853">
        <v>2</v>
      </c>
      <c r="I98" s="853">
        <v>166</v>
      </c>
      <c r="J98" s="833">
        <v>0.2</v>
      </c>
      <c r="K98" s="833">
        <v>83</v>
      </c>
      <c r="L98" s="853">
        <v>10</v>
      </c>
      <c r="M98" s="853">
        <v>830</v>
      </c>
      <c r="N98" s="833">
        <v>1</v>
      </c>
      <c r="O98" s="833">
        <v>83</v>
      </c>
      <c r="P98" s="853">
        <v>10</v>
      </c>
      <c r="Q98" s="853">
        <v>840</v>
      </c>
      <c r="R98" s="838">
        <v>1.0120481927710843</v>
      </c>
      <c r="S98" s="854">
        <v>84</v>
      </c>
    </row>
    <row r="99" spans="1:19" ht="14.45" customHeight="1" x14ac:dyDescent="0.2">
      <c r="A99" s="832" t="s">
        <v>573</v>
      </c>
      <c r="B99" s="833" t="s">
        <v>3840</v>
      </c>
      <c r="C99" s="833" t="s">
        <v>595</v>
      </c>
      <c r="D99" s="833" t="s">
        <v>1868</v>
      </c>
      <c r="E99" s="833" t="s">
        <v>3837</v>
      </c>
      <c r="F99" s="833" t="s">
        <v>3856</v>
      </c>
      <c r="G99" s="833" t="s">
        <v>3857</v>
      </c>
      <c r="H99" s="853">
        <v>2</v>
      </c>
      <c r="I99" s="853">
        <v>74</v>
      </c>
      <c r="J99" s="833">
        <v>1.1627906976744186E-2</v>
      </c>
      <c r="K99" s="833">
        <v>37</v>
      </c>
      <c r="L99" s="853">
        <v>172</v>
      </c>
      <c r="M99" s="853">
        <v>6364</v>
      </c>
      <c r="N99" s="833">
        <v>1</v>
      </c>
      <c r="O99" s="833">
        <v>37</v>
      </c>
      <c r="P99" s="853">
        <v>249</v>
      </c>
      <c r="Q99" s="853">
        <v>9462</v>
      </c>
      <c r="R99" s="838">
        <v>1.4868007542426147</v>
      </c>
      <c r="S99" s="854">
        <v>38</v>
      </c>
    </row>
    <row r="100" spans="1:19" ht="14.45" customHeight="1" x14ac:dyDescent="0.2">
      <c r="A100" s="832" t="s">
        <v>573</v>
      </c>
      <c r="B100" s="833" t="s">
        <v>3840</v>
      </c>
      <c r="C100" s="833" t="s">
        <v>595</v>
      </c>
      <c r="D100" s="833" t="s">
        <v>1868</v>
      </c>
      <c r="E100" s="833" t="s">
        <v>3837</v>
      </c>
      <c r="F100" s="833" t="s">
        <v>3868</v>
      </c>
      <c r="G100" s="833" t="s">
        <v>3869</v>
      </c>
      <c r="H100" s="853">
        <v>156</v>
      </c>
      <c r="I100" s="853">
        <v>19656</v>
      </c>
      <c r="J100" s="833">
        <v>0.33646011639849366</v>
      </c>
      <c r="K100" s="833">
        <v>126</v>
      </c>
      <c r="L100" s="853">
        <v>460</v>
      </c>
      <c r="M100" s="853">
        <v>58420</v>
      </c>
      <c r="N100" s="833">
        <v>1</v>
      </c>
      <c r="O100" s="833">
        <v>127</v>
      </c>
      <c r="P100" s="853">
        <v>360</v>
      </c>
      <c r="Q100" s="853">
        <v>45360</v>
      </c>
      <c r="R100" s="838">
        <v>0.77644642245806228</v>
      </c>
      <c r="S100" s="854">
        <v>126</v>
      </c>
    </row>
    <row r="101" spans="1:19" ht="14.45" customHeight="1" x14ac:dyDescent="0.2">
      <c r="A101" s="832" t="s">
        <v>573</v>
      </c>
      <c r="B101" s="833" t="s">
        <v>3840</v>
      </c>
      <c r="C101" s="833" t="s">
        <v>595</v>
      </c>
      <c r="D101" s="833" t="s">
        <v>1868</v>
      </c>
      <c r="E101" s="833" t="s">
        <v>3837</v>
      </c>
      <c r="F101" s="833" t="s">
        <v>3876</v>
      </c>
      <c r="G101" s="833" t="s">
        <v>3877</v>
      </c>
      <c r="H101" s="853">
        <v>141</v>
      </c>
      <c r="I101" s="853">
        <v>4699.9799999999996</v>
      </c>
      <c r="J101" s="833">
        <v>0.36528332505613337</v>
      </c>
      <c r="K101" s="833">
        <v>33.333191489361703</v>
      </c>
      <c r="L101" s="853">
        <v>386</v>
      </c>
      <c r="M101" s="853">
        <v>12866.67</v>
      </c>
      <c r="N101" s="833">
        <v>1</v>
      </c>
      <c r="O101" s="833">
        <v>33.333341968911917</v>
      </c>
      <c r="P101" s="853">
        <v>296</v>
      </c>
      <c r="Q101" s="853">
        <v>9866.66</v>
      </c>
      <c r="R101" s="838">
        <v>0.76683866144076129</v>
      </c>
      <c r="S101" s="854">
        <v>33.333310810810808</v>
      </c>
    </row>
    <row r="102" spans="1:19" ht="14.45" customHeight="1" x14ac:dyDescent="0.2">
      <c r="A102" s="832" t="s">
        <v>573</v>
      </c>
      <c r="B102" s="833" t="s">
        <v>3840</v>
      </c>
      <c r="C102" s="833" t="s">
        <v>595</v>
      </c>
      <c r="D102" s="833" t="s">
        <v>1868</v>
      </c>
      <c r="E102" s="833" t="s">
        <v>3837</v>
      </c>
      <c r="F102" s="833" t="s">
        <v>3878</v>
      </c>
      <c r="G102" s="833" t="s">
        <v>3879</v>
      </c>
      <c r="H102" s="853">
        <v>8</v>
      </c>
      <c r="I102" s="853">
        <v>2008</v>
      </c>
      <c r="J102" s="833">
        <v>0.66402116402116407</v>
      </c>
      <c r="K102" s="833">
        <v>251</v>
      </c>
      <c r="L102" s="853">
        <v>12</v>
      </c>
      <c r="M102" s="853">
        <v>3024</v>
      </c>
      <c r="N102" s="833">
        <v>1</v>
      </c>
      <c r="O102" s="833">
        <v>252</v>
      </c>
      <c r="P102" s="853">
        <v>3</v>
      </c>
      <c r="Q102" s="853">
        <v>762</v>
      </c>
      <c r="R102" s="838">
        <v>0.25198412698412698</v>
      </c>
      <c r="S102" s="854">
        <v>254</v>
      </c>
    </row>
    <row r="103" spans="1:19" ht="14.45" customHeight="1" x14ac:dyDescent="0.2">
      <c r="A103" s="832" t="s">
        <v>573</v>
      </c>
      <c r="B103" s="833" t="s">
        <v>3840</v>
      </c>
      <c r="C103" s="833" t="s">
        <v>595</v>
      </c>
      <c r="D103" s="833" t="s">
        <v>1868</v>
      </c>
      <c r="E103" s="833" t="s">
        <v>3837</v>
      </c>
      <c r="F103" s="833" t="s">
        <v>3880</v>
      </c>
      <c r="G103" s="833" t="s">
        <v>3881</v>
      </c>
      <c r="H103" s="853">
        <v>1</v>
      </c>
      <c r="I103" s="853">
        <v>116</v>
      </c>
      <c r="J103" s="833"/>
      <c r="K103" s="833">
        <v>116</v>
      </c>
      <c r="L103" s="853"/>
      <c r="M103" s="853"/>
      <c r="N103" s="833"/>
      <c r="O103" s="833"/>
      <c r="P103" s="853">
        <v>1</v>
      </c>
      <c r="Q103" s="853">
        <v>116</v>
      </c>
      <c r="R103" s="838"/>
      <c r="S103" s="854">
        <v>116</v>
      </c>
    </row>
    <row r="104" spans="1:19" ht="14.45" customHeight="1" x14ac:dyDescent="0.2">
      <c r="A104" s="832" t="s">
        <v>573</v>
      </c>
      <c r="B104" s="833" t="s">
        <v>3840</v>
      </c>
      <c r="C104" s="833" t="s">
        <v>595</v>
      </c>
      <c r="D104" s="833" t="s">
        <v>1868</v>
      </c>
      <c r="E104" s="833" t="s">
        <v>3837</v>
      </c>
      <c r="F104" s="833" t="s">
        <v>3884</v>
      </c>
      <c r="G104" s="833" t="s">
        <v>3885</v>
      </c>
      <c r="H104" s="853">
        <v>1</v>
      </c>
      <c r="I104" s="853">
        <v>86</v>
      </c>
      <c r="J104" s="833"/>
      <c r="K104" s="833">
        <v>86</v>
      </c>
      <c r="L104" s="853"/>
      <c r="M104" s="853"/>
      <c r="N104" s="833"/>
      <c r="O104" s="833"/>
      <c r="P104" s="853"/>
      <c r="Q104" s="853"/>
      <c r="R104" s="838"/>
      <c r="S104" s="854"/>
    </row>
    <row r="105" spans="1:19" ht="14.45" customHeight="1" x14ac:dyDescent="0.2">
      <c r="A105" s="832" t="s">
        <v>573</v>
      </c>
      <c r="B105" s="833" t="s">
        <v>3840</v>
      </c>
      <c r="C105" s="833" t="s">
        <v>595</v>
      </c>
      <c r="D105" s="833" t="s">
        <v>1868</v>
      </c>
      <c r="E105" s="833" t="s">
        <v>3837</v>
      </c>
      <c r="F105" s="833" t="s">
        <v>3886</v>
      </c>
      <c r="G105" s="833" t="s">
        <v>3887</v>
      </c>
      <c r="H105" s="853"/>
      <c r="I105" s="853"/>
      <c r="J105" s="833"/>
      <c r="K105" s="833"/>
      <c r="L105" s="853">
        <v>1</v>
      </c>
      <c r="M105" s="853">
        <v>32</v>
      </c>
      <c r="N105" s="833">
        <v>1</v>
      </c>
      <c r="O105" s="833">
        <v>32</v>
      </c>
      <c r="P105" s="853"/>
      <c r="Q105" s="853"/>
      <c r="R105" s="838"/>
      <c r="S105" s="854"/>
    </row>
    <row r="106" spans="1:19" ht="14.45" customHeight="1" x14ac:dyDescent="0.2">
      <c r="A106" s="832" t="s">
        <v>573</v>
      </c>
      <c r="B106" s="833" t="s">
        <v>3840</v>
      </c>
      <c r="C106" s="833" t="s">
        <v>595</v>
      </c>
      <c r="D106" s="833" t="s">
        <v>1868</v>
      </c>
      <c r="E106" s="833" t="s">
        <v>3837</v>
      </c>
      <c r="F106" s="833" t="s">
        <v>3890</v>
      </c>
      <c r="G106" s="833" t="s">
        <v>3891</v>
      </c>
      <c r="H106" s="853"/>
      <c r="I106" s="853"/>
      <c r="J106" s="833"/>
      <c r="K106" s="833"/>
      <c r="L106" s="853">
        <v>4</v>
      </c>
      <c r="M106" s="853">
        <v>236</v>
      </c>
      <c r="N106" s="833">
        <v>1</v>
      </c>
      <c r="O106" s="833">
        <v>59</v>
      </c>
      <c r="P106" s="853"/>
      <c r="Q106" s="853"/>
      <c r="R106" s="838"/>
      <c r="S106" s="854"/>
    </row>
    <row r="107" spans="1:19" ht="14.45" customHeight="1" x14ac:dyDescent="0.2">
      <c r="A107" s="832" t="s">
        <v>573</v>
      </c>
      <c r="B107" s="833" t="s">
        <v>3840</v>
      </c>
      <c r="C107" s="833" t="s">
        <v>595</v>
      </c>
      <c r="D107" s="833" t="s">
        <v>1868</v>
      </c>
      <c r="E107" s="833" t="s">
        <v>3837</v>
      </c>
      <c r="F107" s="833" t="s">
        <v>3894</v>
      </c>
      <c r="G107" s="833" t="s">
        <v>3895</v>
      </c>
      <c r="H107" s="853">
        <v>1</v>
      </c>
      <c r="I107" s="853">
        <v>183</v>
      </c>
      <c r="J107" s="833"/>
      <c r="K107" s="833">
        <v>183</v>
      </c>
      <c r="L107" s="853"/>
      <c r="M107" s="853"/>
      <c r="N107" s="833"/>
      <c r="O107" s="833"/>
      <c r="P107" s="853">
        <v>1</v>
      </c>
      <c r="Q107" s="853">
        <v>376</v>
      </c>
      <c r="R107" s="838"/>
      <c r="S107" s="854">
        <v>376</v>
      </c>
    </row>
    <row r="108" spans="1:19" ht="14.45" customHeight="1" x14ac:dyDescent="0.2">
      <c r="A108" s="832" t="s">
        <v>573</v>
      </c>
      <c r="B108" s="833" t="s">
        <v>3840</v>
      </c>
      <c r="C108" s="833" t="s">
        <v>595</v>
      </c>
      <c r="D108" s="833" t="s">
        <v>1868</v>
      </c>
      <c r="E108" s="833" t="s">
        <v>3837</v>
      </c>
      <c r="F108" s="833" t="s">
        <v>3896</v>
      </c>
      <c r="G108" s="833" t="s">
        <v>3897</v>
      </c>
      <c r="H108" s="853"/>
      <c r="I108" s="853"/>
      <c r="J108" s="833"/>
      <c r="K108" s="833"/>
      <c r="L108" s="853">
        <v>2</v>
      </c>
      <c r="M108" s="853">
        <v>748</v>
      </c>
      <c r="N108" s="833">
        <v>1</v>
      </c>
      <c r="O108" s="833">
        <v>374</v>
      </c>
      <c r="P108" s="853"/>
      <c r="Q108" s="853"/>
      <c r="R108" s="838"/>
      <c r="S108" s="854"/>
    </row>
    <row r="109" spans="1:19" ht="14.45" customHeight="1" x14ac:dyDescent="0.2">
      <c r="A109" s="832" t="s">
        <v>573</v>
      </c>
      <c r="B109" s="833" t="s">
        <v>3840</v>
      </c>
      <c r="C109" s="833" t="s">
        <v>595</v>
      </c>
      <c r="D109" s="833" t="s">
        <v>1869</v>
      </c>
      <c r="E109" s="833" t="s">
        <v>3841</v>
      </c>
      <c r="F109" s="833" t="s">
        <v>3842</v>
      </c>
      <c r="G109" s="833" t="s">
        <v>3843</v>
      </c>
      <c r="H109" s="853">
        <v>0.5</v>
      </c>
      <c r="I109" s="853">
        <v>75.5</v>
      </c>
      <c r="J109" s="833"/>
      <c r="K109" s="833">
        <v>151</v>
      </c>
      <c r="L109" s="853"/>
      <c r="M109" s="853"/>
      <c r="N109" s="833"/>
      <c r="O109" s="833"/>
      <c r="P109" s="853"/>
      <c r="Q109" s="853"/>
      <c r="R109" s="838"/>
      <c r="S109" s="854"/>
    </row>
    <row r="110" spans="1:19" ht="14.45" customHeight="1" x14ac:dyDescent="0.2">
      <c r="A110" s="832" t="s">
        <v>573</v>
      </c>
      <c r="B110" s="833" t="s">
        <v>3840</v>
      </c>
      <c r="C110" s="833" t="s">
        <v>595</v>
      </c>
      <c r="D110" s="833" t="s">
        <v>1869</v>
      </c>
      <c r="E110" s="833" t="s">
        <v>3837</v>
      </c>
      <c r="F110" s="833" t="s">
        <v>3854</v>
      </c>
      <c r="G110" s="833" t="s">
        <v>3855</v>
      </c>
      <c r="H110" s="853">
        <v>21</v>
      </c>
      <c r="I110" s="853">
        <v>1743</v>
      </c>
      <c r="J110" s="833">
        <v>1.3125</v>
      </c>
      <c r="K110" s="833">
        <v>83</v>
      </c>
      <c r="L110" s="853">
        <v>16</v>
      </c>
      <c r="M110" s="853">
        <v>1328</v>
      </c>
      <c r="N110" s="833">
        <v>1</v>
      </c>
      <c r="O110" s="833">
        <v>83</v>
      </c>
      <c r="P110" s="853">
        <v>14</v>
      </c>
      <c r="Q110" s="853">
        <v>1176</v>
      </c>
      <c r="R110" s="838">
        <v>0.88554216867469882</v>
      </c>
      <c r="S110" s="854">
        <v>84</v>
      </c>
    </row>
    <row r="111" spans="1:19" ht="14.45" customHeight="1" x14ac:dyDescent="0.2">
      <c r="A111" s="832" t="s">
        <v>573</v>
      </c>
      <c r="B111" s="833" t="s">
        <v>3840</v>
      </c>
      <c r="C111" s="833" t="s">
        <v>595</v>
      </c>
      <c r="D111" s="833" t="s">
        <v>1869</v>
      </c>
      <c r="E111" s="833" t="s">
        <v>3837</v>
      </c>
      <c r="F111" s="833" t="s">
        <v>3856</v>
      </c>
      <c r="G111" s="833" t="s">
        <v>3857</v>
      </c>
      <c r="H111" s="853">
        <v>16</v>
      </c>
      <c r="I111" s="853">
        <v>592</v>
      </c>
      <c r="J111" s="833">
        <v>4</v>
      </c>
      <c r="K111" s="833">
        <v>37</v>
      </c>
      <c r="L111" s="853">
        <v>4</v>
      </c>
      <c r="M111" s="853">
        <v>148</v>
      </c>
      <c r="N111" s="833">
        <v>1</v>
      </c>
      <c r="O111" s="833">
        <v>37</v>
      </c>
      <c r="P111" s="853">
        <v>5</v>
      </c>
      <c r="Q111" s="853">
        <v>190</v>
      </c>
      <c r="R111" s="838">
        <v>1.2837837837837838</v>
      </c>
      <c r="S111" s="854">
        <v>38</v>
      </c>
    </row>
    <row r="112" spans="1:19" ht="14.45" customHeight="1" x14ac:dyDescent="0.2">
      <c r="A112" s="832" t="s">
        <v>573</v>
      </c>
      <c r="B112" s="833" t="s">
        <v>3840</v>
      </c>
      <c r="C112" s="833" t="s">
        <v>595</v>
      </c>
      <c r="D112" s="833" t="s">
        <v>1869</v>
      </c>
      <c r="E112" s="833" t="s">
        <v>3837</v>
      </c>
      <c r="F112" s="833" t="s">
        <v>3860</v>
      </c>
      <c r="G112" s="833" t="s">
        <v>3861</v>
      </c>
      <c r="H112" s="853"/>
      <c r="I112" s="853"/>
      <c r="J112" s="833"/>
      <c r="K112" s="833"/>
      <c r="L112" s="853">
        <v>1</v>
      </c>
      <c r="M112" s="853">
        <v>5</v>
      </c>
      <c r="N112" s="833">
        <v>1</v>
      </c>
      <c r="O112" s="833">
        <v>5</v>
      </c>
      <c r="P112" s="853"/>
      <c r="Q112" s="853"/>
      <c r="R112" s="838"/>
      <c r="S112" s="854"/>
    </row>
    <row r="113" spans="1:19" ht="14.45" customHeight="1" x14ac:dyDescent="0.2">
      <c r="A113" s="832" t="s">
        <v>573</v>
      </c>
      <c r="B113" s="833" t="s">
        <v>3840</v>
      </c>
      <c r="C113" s="833" t="s">
        <v>595</v>
      </c>
      <c r="D113" s="833" t="s">
        <v>1869</v>
      </c>
      <c r="E113" s="833" t="s">
        <v>3837</v>
      </c>
      <c r="F113" s="833" t="s">
        <v>3862</v>
      </c>
      <c r="G113" s="833" t="s">
        <v>3863</v>
      </c>
      <c r="H113" s="853">
        <v>1</v>
      </c>
      <c r="I113" s="853">
        <v>116</v>
      </c>
      <c r="J113" s="833"/>
      <c r="K113" s="833">
        <v>116</v>
      </c>
      <c r="L113" s="853"/>
      <c r="M113" s="853"/>
      <c r="N113" s="833"/>
      <c r="O113" s="833"/>
      <c r="P113" s="853"/>
      <c r="Q113" s="853"/>
      <c r="R113" s="838"/>
      <c r="S113" s="854"/>
    </row>
    <row r="114" spans="1:19" ht="14.45" customHeight="1" x14ac:dyDescent="0.2">
      <c r="A114" s="832" t="s">
        <v>573</v>
      </c>
      <c r="B114" s="833" t="s">
        <v>3840</v>
      </c>
      <c r="C114" s="833" t="s">
        <v>595</v>
      </c>
      <c r="D114" s="833" t="s">
        <v>1869</v>
      </c>
      <c r="E114" s="833" t="s">
        <v>3837</v>
      </c>
      <c r="F114" s="833" t="s">
        <v>3866</v>
      </c>
      <c r="G114" s="833" t="s">
        <v>3867</v>
      </c>
      <c r="H114" s="853">
        <v>1</v>
      </c>
      <c r="I114" s="853">
        <v>97</v>
      </c>
      <c r="J114" s="833"/>
      <c r="K114" s="833">
        <v>97</v>
      </c>
      <c r="L114" s="853"/>
      <c r="M114" s="853"/>
      <c r="N114" s="833"/>
      <c r="O114" s="833"/>
      <c r="P114" s="853"/>
      <c r="Q114" s="853"/>
      <c r="R114" s="838"/>
      <c r="S114" s="854"/>
    </row>
    <row r="115" spans="1:19" ht="14.45" customHeight="1" x14ac:dyDescent="0.2">
      <c r="A115" s="832" t="s">
        <v>573</v>
      </c>
      <c r="B115" s="833" t="s">
        <v>3840</v>
      </c>
      <c r="C115" s="833" t="s">
        <v>595</v>
      </c>
      <c r="D115" s="833" t="s">
        <v>1869</v>
      </c>
      <c r="E115" s="833" t="s">
        <v>3837</v>
      </c>
      <c r="F115" s="833" t="s">
        <v>3868</v>
      </c>
      <c r="G115" s="833" t="s">
        <v>3869</v>
      </c>
      <c r="H115" s="853">
        <v>450</v>
      </c>
      <c r="I115" s="853">
        <v>56700</v>
      </c>
      <c r="J115" s="833">
        <v>89.29133858267717</v>
      </c>
      <c r="K115" s="833">
        <v>126</v>
      </c>
      <c r="L115" s="853">
        <v>5</v>
      </c>
      <c r="M115" s="853">
        <v>635</v>
      </c>
      <c r="N115" s="833">
        <v>1</v>
      </c>
      <c r="O115" s="833">
        <v>127</v>
      </c>
      <c r="P115" s="853">
        <v>227</v>
      </c>
      <c r="Q115" s="853">
        <v>28602</v>
      </c>
      <c r="R115" s="838">
        <v>45.042519685039373</v>
      </c>
      <c r="S115" s="854">
        <v>126</v>
      </c>
    </row>
    <row r="116" spans="1:19" ht="14.45" customHeight="1" x14ac:dyDescent="0.2">
      <c r="A116" s="832" t="s">
        <v>573</v>
      </c>
      <c r="B116" s="833" t="s">
        <v>3840</v>
      </c>
      <c r="C116" s="833" t="s">
        <v>595</v>
      </c>
      <c r="D116" s="833" t="s">
        <v>1869</v>
      </c>
      <c r="E116" s="833" t="s">
        <v>3837</v>
      </c>
      <c r="F116" s="833" t="s">
        <v>3876</v>
      </c>
      <c r="G116" s="833" t="s">
        <v>3877</v>
      </c>
      <c r="H116" s="853">
        <v>766</v>
      </c>
      <c r="I116" s="853">
        <v>25533.320000000003</v>
      </c>
      <c r="J116" s="833">
        <v>1.2852346594747179</v>
      </c>
      <c r="K116" s="833">
        <v>33.333315926892958</v>
      </c>
      <c r="L116" s="853">
        <v>596</v>
      </c>
      <c r="M116" s="853">
        <v>19866.660000000003</v>
      </c>
      <c r="N116" s="833">
        <v>1</v>
      </c>
      <c r="O116" s="833">
        <v>33.33332214765101</v>
      </c>
      <c r="P116" s="853">
        <v>656</v>
      </c>
      <c r="Q116" s="853">
        <v>21866.660000000003</v>
      </c>
      <c r="R116" s="838">
        <v>1.1006711747218707</v>
      </c>
      <c r="S116" s="854">
        <v>33.33332317073171</v>
      </c>
    </row>
    <row r="117" spans="1:19" ht="14.45" customHeight="1" x14ac:dyDescent="0.2">
      <c r="A117" s="832" t="s">
        <v>573</v>
      </c>
      <c r="B117" s="833" t="s">
        <v>3840</v>
      </c>
      <c r="C117" s="833" t="s">
        <v>595</v>
      </c>
      <c r="D117" s="833" t="s">
        <v>1869</v>
      </c>
      <c r="E117" s="833" t="s">
        <v>3837</v>
      </c>
      <c r="F117" s="833" t="s">
        <v>3878</v>
      </c>
      <c r="G117" s="833" t="s">
        <v>3879</v>
      </c>
      <c r="H117" s="853">
        <v>138</v>
      </c>
      <c r="I117" s="853">
        <v>34638</v>
      </c>
      <c r="J117" s="833">
        <v>0.35888350118115131</v>
      </c>
      <c r="K117" s="833">
        <v>251</v>
      </c>
      <c r="L117" s="853">
        <v>383</v>
      </c>
      <c r="M117" s="853">
        <v>96516</v>
      </c>
      <c r="N117" s="833">
        <v>1</v>
      </c>
      <c r="O117" s="833">
        <v>252</v>
      </c>
      <c r="P117" s="853">
        <v>88</v>
      </c>
      <c r="Q117" s="853">
        <v>22352</v>
      </c>
      <c r="R117" s="838">
        <v>0.23158854490447181</v>
      </c>
      <c r="S117" s="854">
        <v>254</v>
      </c>
    </row>
    <row r="118" spans="1:19" ht="14.45" customHeight="1" x14ac:dyDescent="0.2">
      <c r="A118" s="832" t="s">
        <v>573</v>
      </c>
      <c r="B118" s="833" t="s">
        <v>3840</v>
      </c>
      <c r="C118" s="833" t="s">
        <v>595</v>
      </c>
      <c r="D118" s="833" t="s">
        <v>1869</v>
      </c>
      <c r="E118" s="833" t="s">
        <v>3837</v>
      </c>
      <c r="F118" s="833" t="s">
        <v>3880</v>
      </c>
      <c r="G118" s="833" t="s">
        <v>3881</v>
      </c>
      <c r="H118" s="853">
        <v>1</v>
      </c>
      <c r="I118" s="853">
        <v>116</v>
      </c>
      <c r="J118" s="833"/>
      <c r="K118" s="833">
        <v>116</v>
      </c>
      <c r="L118" s="853"/>
      <c r="M118" s="853"/>
      <c r="N118" s="833"/>
      <c r="O118" s="833"/>
      <c r="P118" s="853">
        <v>1</v>
      </c>
      <c r="Q118" s="853">
        <v>116</v>
      </c>
      <c r="R118" s="838"/>
      <c r="S118" s="854">
        <v>116</v>
      </c>
    </row>
    <row r="119" spans="1:19" ht="14.45" customHeight="1" x14ac:dyDescent="0.2">
      <c r="A119" s="832" t="s">
        <v>573</v>
      </c>
      <c r="B119" s="833" t="s">
        <v>3840</v>
      </c>
      <c r="C119" s="833" t="s">
        <v>595</v>
      </c>
      <c r="D119" s="833" t="s">
        <v>1869</v>
      </c>
      <c r="E119" s="833" t="s">
        <v>3837</v>
      </c>
      <c r="F119" s="833" t="s">
        <v>3892</v>
      </c>
      <c r="G119" s="833" t="s">
        <v>3893</v>
      </c>
      <c r="H119" s="853"/>
      <c r="I119" s="853"/>
      <c r="J119" s="833"/>
      <c r="K119" s="833"/>
      <c r="L119" s="853"/>
      <c r="M119" s="853"/>
      <c r="N119" s="833"/>
      <c r="O119" s="833"/>
      <c r="P119" s="853">
        <v>20</v>
      </c>
      <c r="Q119" s="853">
        <v>2320</v>
      </c>
      <c r="R119" s="838"/>
      <c r="S119" s="854">
        <v>116</v>
      </c>
    </row>
    <row r="120" spans="1:19" ht="14.45" customHeight="1" x14ac:dyDescent="0.2">
      <c r="A120" s="832" t="s">
        <v>573</v>
      </c>
      <c r="B120" s="833" t="s">
        <v>3840</v>
      </c>
      <c r="C120" s="833" t="s">
        <v>595</v>
      </c>
      <c r="D120" s="833" t="s">
        <v>1869</v>
      </c>
      <c r="E120" s="833" t="s">
        <v>3837</v>
      </c>
      <c r="F120" s="833" t="s">
        <v>3894</v>
      </c>
      <c r="G120" s="833" t="s">
        <v>3895</v>
      </c>
      <c r="H120" s="853">
        <v>2</v>
      </c>
      <c r="I120" s="853">
        <v>366</v>
      </c>
      <c r="J120" s="833">
        <v>0.97599999999999998</v>
      </c>
      <c r="K120" s="833">
        <v>183</v>
      </c>
      <c r="L120" s="853">
        <v>1</v>
      </c>
      <c r="M120" s="853">
        <v>375</v>
      </c>
      <c r="N120" s="833">
        <v>1</v>
      </c>
      <c r="O120" s="833">
        <v>375</v>
      </c>
      <c r="P120" s="853">
        <v>5</v>
      </c>
      <c r="Q120" s="853">
        <v>1880</v>
      </c>
      <c r="R120" s="838">
        <v>5.0133333333333336</v>
      </c>
      <c r="S120" s="854">
        <v>376</v>
      </c>
    </row>
    <row r="121" spans="1:19" ht="14.45" customHeight="1" x14ac:dyDescent="0.2">
      <c r="A121" s="832" t="s">
        <v>573</v>
      </c>
      <c r="B121" s="833" t="s">
        <v>3840</v>
      </c>
      <c r="C121" s="833" t="s">
        <v>595</v>
      </c>
      <c r="D121" s="833" t="s">
        <v>1869</v>
      </c>
      <c r="E121" s="833" t="s">
        <v>3837</v>
      </c>
      <c r="F121" s="833" t="s">
        <v>3896</v>
      </c>
      <c r="G121" s="833" t="s">
        <v>3897</v>
      </c>
      <c r="H121" s="853">
        <v>200</v>
      </c>
      <c r="I121" s="853">
        <v>74600</v>
      </c>
      <c r="J121" s="833">
        <v>0.46495394088976977</v>
      </c>
      <c r="K121" s="833">
        <v>373</v>
      </c>
      <c r="L121" s="853">
        <v>429</v>
      </c>
      <c r="M121" s="853">
        <v>160446</v>
      </c>
      <c r="N121" s="833">
        <v>1</v>
      </c>
      <c r="O121" s="833">
        <v>374</v>
      </c>
      <c r="P121" s="853">
        <v>449</v>
      </c>
      <c r="Q121" s="853">
        <v>168824</v>
      </c>
      <c r="R121" s="838">
        <v>1.0522169452650736</v>
      </c>
      <c r="S121" s="854">
        <v>376</v>
      </c>
    </row>
    <row r="122" spans="1:19" ht="14.45" customHeight="1" x14ac:dyDescent="0.2">
      <c r="A122" s="832" t="s">
        <v>573</v>
      </c>
      <c r="B122" s="833" t="s">
        <v>3840</v>
      </c>
      <c r="C122" s="833" t="s">
        <v>595</v>
      </c>
      <c r="D122" s="833" t="s">
        <v>1870</v>
      </c>
      <c r="E122" s="833" t="s">
        <v>3841</v>
      </c>
      <c r="F122" s="833" t="s">
        <v>3842</v>
      </c>
      <c r="G122" s="833" t="s">
        <v>3843</v>
      </c>
      <c r="H122" s="853"/>
      <c r="I122" s="853"/>
      <c r="J122" s="833"/>
      <c r="K122" s="833"/>
      <c r="L122" s="853">
        <v>1.1000000000000001</v>
      </c>
      <c r="M122" s="853">
        <v>76.67</v>
      </c>
      <c r="N122" s="833">
        <v>1</v>
      </c>
      <c r="O122" s="833">
        <v>69.7</v>
      </c>
      <c r="P122" s="853"/>
      <c r="Q122" s="853"/>
      <c r="R122" s="838"/>
      <c r="S122" s="854"/>
    </row>
    <row r="123" spans="1:19" ht="14.45" customHeight="1" x14ac:dyDescent="0.2">
      <c r="A123" s="832" t="s">
        <v>573</v>
      </c>
      <c r="B123" s="833" t="s">
        <v>3840</v>
      </c>
      <c r="C123" s="833" t="s">
        <v>595</v>
      </c>
      <c r="D123" s="833" t="s">
        <v>1870</v>
      </c>
      <c r="E123" s="833" t="s">
        <v>3841</v>
      </c>
      <c r="F123" s="833" t="s">
        <v>3845</v>
      </c>
      <c r="G123" s="833" t="s">
        <v>3846</v>
      </c>
      <c r="H123" s="853"/>
      <c r="I123" s="853"/>
      <c r="J123" s="833"/>
      <c r="K123" s="833"/>
      <c r="L123" s="853">
        <v>0.4</v>
      </c>
      <c r="M123" s="853">
        <v>114.03</v>
      </c>
      <c r="N123" s="833">
        <v>1</v>
      </c>
      <c r="O123" s="833">
        <v>285.07499999999999</v>
      </c>
      <c r="P123" s="853">
        <v>2.2000000000000002</v>
      </c>
      <c r="Q123" s="853">
        <v>627.17000000000007</v>
      </c>
      <c r="R123" s="838">
        <v>5.5000438481101472</v>
      </c>
      <c r="S123" s="854">
        <v>285.07727272727271</v>
      </c>
    </row>
    <row r="124" spans="1:19" ht="14.45" customHeight="1" x14ac:dyDescent="0.2">
      <c r="A124" s="832" t="s">
        <v>573</v>
      </c>
      <c r="B124" s="833" t="s">
        <v>3840</v>
      </c>
      <c r="C124" s="833" t="s">
        <v>595</v>
      </c>
      <c r="D124" s="833" t="s">
        <v>1870</v>
      </c>
      <c r="E124" s="833" t="s">
        <v>3841</v>
      </c>
      <c r="F124" s="833" t="s">
        <v>3847</v>
      </c>
      <c r="G124" s="833" t="s">
        <v>657</v>
      </c>
      <c r="H124" s="853"/>
      <c r="I124" s="853"/>
      <c r="J124" s="833"/>
      <c r="K124" s="833"/>
      <c r="L124" s="853">
        <v>0.3</v>
      </c>
      <c r="M124" s="853">
        <v>22.57</v>
      </c>
      <c r="N124" s="833">
        <v>1</v>
      </c>
      <c r="O124" s="833">
        <v>75.233333333333334</v>
      </c>
      <c r="P124" s="853">
        <v>0.30000000000000004</v>
      </c>
      <c r="Q124" s="853">
        <v>20.46</v>
      </c>
      <c r="R124" s="838">
        <v>0.90651307044749674</v>
      </c>
      <c r="S124" s="854">
        <v>68.199999999999989</v>
      </c>
    </row>
    <row r="125" spans="1:19" ht="14.45" customHeight="1" x14ac:dyDescent="0.2">
      <c r="A125" s="832" t="s">
        <v>573</v>
      </c>
      <c r="B125" s="833" t="s">
        <v>3840</v>
      </c>
      <c r="C125" s="833" t="s">
        <v>595</v>
      </c>
      <c r="D125" s="833" t="s">
        <v>1870</v>
      </c>
      <c r="E125" s="833" t="s">
        <v>3837</v>
      </c>
      <c r="F125" s="833" t="s">
        <v>3854</v>
      </c>
      <c r="G125" s="833" t="s">
        <v>3855</v>
      </c>
      <c r="H125" s="853">
        <v>2</v>
      </c>
      <c r="I125" s="853">
        <v>166</v>
      </c>
      <c r="J125" s="833">
        <v>0.16666666666666666</v>
      </c>
      <c r="K125" s="833">
        <v>83</v>
      </c>
      <c r="L125" s="853">
        <v>12</v>
      </c>
      <c r="M125" s="853">
        <v>996</v>
      </c>
      <c r="N125" s="833">
        <v>1</v>
      </c>
      <c r="O125" s="833">
        <v>83</v>
      </c>
      <c r="P125" s="853">
        <v>11</v>
      </c>
      <c r="Q125" s="853">
        <v>924</v>
      </c>
      <c r="R125" s="838">
        <v>0.92771084337349397</v>
      </c>
      <c r="S125" s="854">
        <v>84</v>
      </c>
    </row>
    <row r="126" spans="1:19" ht="14.45" customHeight="1" x14ac:dyDescent="0.2">
      <c r="A126" s="832" t="s">
        <v>573</v>
      </c>
      <c r="B126" s="833" t="s">
        <v>3840</v>
      </c>
      <c r="C126" s="833" t="s">
        <v>595</v>
      </c>
      <c r="D126" s="833" t="s">
        <v>1870</v>
      </c>
      <c r="E126" s="833" t="s">
        <v>3837</v>
      </c>
      <c r="F126" s="833" t="s">
        <v>3856</v>
      </c>
      <c r="G126" s="833" t="s">
        <v>3857</v>
      </c>
      <c r="H126" s="853"/>
      <c r="I126" s="853"/>
      <c r="J126" s="833"/>
      <c r="K126" s="833"/>
      <c r="L126" s="853">
        <v>20</v>
      </c>
      <c r="M126" s="853">
        <v>740</v>
      </c>
      <c r="N126" s="833">
        <v>1</v>
      </c>
      <c r="O126" s="833">
        <v>37</v>
      </c>
      <c r="P126" s="853">
        <v>32</v>
      </c>
      <c r="Q126" s="853">
        <v>1216</v>
      </c>
      <c r="R126" s="838">
        <v>1.6432432432432433</v>
      </c>
      <c r="S126" s="854">
        <v>38</v>
      </c>
    </row>
    <row r="127" spans="1:19" ht="14.45" customHeight="1" x14ac:dyDescent="0.2">
      <c r="A127" s="832" t="s">
        <v>573</v>
      </c>
      <c r="B127" s="833" t="s">
        <v>3840</v>
      </c>
      <c r="C127" s="833" t="s">
        <v>595</v>
      </c>
      <c r="D127" s="833" t="s">
        <v>1870</v>
      </c>
      <c r="E127" s="833" t="s">
        <v>3837</v>
      </c>
      <c r="F127" s="833" t="s">
        <v>3862</v>
      </c>
      <c r="G127" s="833" t="s">
        <v>3863</v>
      </c>
      <c r="H127" s="853"/>
      <c r="I127" s="853"/>
      <c r="J127" s="833"/>
      <c r="K127" s="833"/>
      <c r="L127" s="853">
        <v>2</v>
      </c>
      <c r="M127" s="853">
        <v>234</v>
      </c>
      <c r="N127" s="833">
        <v>1</v>
      </c>
      <c r="O127" s="833">
        <v>117</v>
      </c>
      <c r="P127" s="853">
        <v>2</v>
      </c>
      <c r="Q127" s="853">
        <v>236</v>
      </c>
      <c r="R127" s="838">
        <v>1.0085470085470085</v>
      </c>
      <c r="S127" s="854">
        <v>118</v>
      </c>
    </row>
    <row r="128" spans="1:19" ht="14.45" customHeight="1" x14ac:dyDescent="0.2">
      <c r="A128" s="832" t="s">
        <v>573</v>
      </c>
      <c r="B128" s="833" t="s">
        <v>3840</v>
      </c>
      <c r="C128" s="833" t="s">
        <v>595</v>
      </c>
      <c r="D128" s="833" t="s">
        <v>1870</v>
      </c>
      <c r="E128" s="833" t="s">
        <v>3837</v>
      </c>
      <c r="F128" s="833" t="s">
        <v>3864</v>
      </c>
      <c r="G128" s="833" t="s">
        <v>3865</v>
      </c>
      <c r="H128" s="853"/>
      <c r="I128" s="853"/>
      <c r="J128" s="833"/>
      <c r="K128" s="833"/>
      <c r="L128" s="853"/>
      <c r="M128" s="853"/>
      <c r="N128" s="833"/>
      <c r="O128" s="833"/>
      <c r="P128" s="853">
        <v>1</v>
      </c>
      <c r="Q128" s="853">
        <v>131</v>
      </c>
      <c r="R128" s="838"/>
      <c r="S128" s="854">
        <v>131</v>
      </c>
    </row>
    <row r="129" spans="1:19" ht="14.45" customHeight="1" x14ac:dyDescent="0.2">
      <c r="A129" s="832" t="s">
        <v>573</v>
      </c>
      <c r="B129" s="833" t="s">
        <v>3840</v>
      </c>
      <c r="C129" s="833" t="s">
        <v>595</v>
      </c>
      <c r="D129" s="833" t="s">
        <v>1870</v>
      </c>
      <c r="E129" s="833" t="s">
        <v>3837</v>
      </c>
      <c r="F129" s="833" t="s">
        <v>3868</v>
      </c>
      <c r="G129" s="833" t="s">
        <v>3869</v>
      </c>
      <c r="H129" s="853">
        <v>23</v>
      </c>
      <c r="I129" s="853">
        <v>2898</v>
      </c>
      <c r="J129" s="833">
        <v>11.409448818897637</v>
      </c>
      <c r="K129" s="833">
        <v>126</v>
      </c>
      <c r="L129" s="853">
        <v>2</v>
      </c>
      <c r="M129" s="853">
        <v>254</v>
      </c>
      <c r="N129" s="833">
        <v>1</v>
      </c>
      <c r="O129" s="833">
        <v>127</v>
      </c>
      <c r="P129" s="853">
        <v>121</v>
      </c>
      <c r="Q129" s="853">
        <v>15246</v>
      </c>
      <c r="R129" s="838">
        <v>60.023622047244096</v>
      </c>
      <c r="S129" s="854">
        <v>126</v>
      </c>
    </row>
    <row r="130" spans="1:19" ht="14.45" customHeight="1" x14ac:dyDescent="0.2">
      <c r="A130" s="832" t="s">
        <v>573</v>
      </c>
      <c r="B130" s="833" t="s">
        <v>3840</v>
      </c>
      <c r="C130" s="833" t="s">
        <v>595</v>
      </c>
      <c r="D130" s="833" t="s">
        <v>1870</v>
      </c>
      <c r="E130" s="833" t="s">
        <v>3837</v>
      </c>
      <c r="F130" s="833" t="s">
        <v>3872</v>
      </c>
      <c r="G130" s="833" t="s">
        <v>3873</v>
      </c>
      <c r="H130" s="853"/>
      <c r="I130" s="853"/>
      <c r="J130" s="833"/>
      <c r="K130" s="833"/>
      <c r="L130" s="853">
        <v>1</v>
      </c>
      <c r="M130" s="853">
        <v>1680</v>
      </c>
      <c r="N130" s="833">
        <v>1</v>
      </c>
      <c r="O130" s="833">
        <v>1680</v>
      </c>
      <c r="P130" s="853"/>
      <c r="Q130" s="853"/>
      <c r="R130" s="838"/>
      <c r="S130" s="854"/>
    </row>
    <row r="131" spans="1:19" ht="14.45" customHeight="1" x14ac:dyDescent="0.2">
      <c r="A131" s="832" t="s">
        <v>573</v>
      </c>
      <c r="B131" s="833" t="s">
        <v>3840</v>
      </c>
      <c r="C131" s="833" t="s">
        <v>595</v>
      </c>
      <c r="D131" s="833" t="s">
        <v>1870</v>
      </c>
      <c r="E131" s="833" t="s">
        <v>3837</v>
      </c>
      <c r="F131" s="833" t="s">
        <v>3876</v>
      </c>
      <c r="G131" s="833" t="s">
        <v>3877</v>
      </c>
      <c r="H131" s="853">
        <v>826</v>
      </c>
      <c r="I131" s="853">
        <v>27533.32</v>
      </c>
      <c r="J131" s="833">
        <v>1.2727268525002853</v>
      </c>
      <c r="K131" s="833">
        <v>33.333317191283292</v>
      </c>
      <c r="L131" s="853">
        <v>649</v>
      </c>
      <c r="M131" s="853">
        <v>21633.33</v>
      </c>
      <c r="N131" s="833">
        <v>1</v>
      </c>
      <c r="O131" s="833">
        <v>33.333328197226507</v>
      </c>
      <c r="P131" s="853">
        <v>712</v>
      </c>
      <c r="Q131" s="853">
        <v>23733.329999999998</v>
      </c>
      <c r="R131" s="838">
        <v>1.0970724340635489</v>
      </c>
      <c r="S131" s="854">
        <v>33.333328651685392</v>
      </c>
    </row>
    <row r="132" spans="1:19" ht="14.45" customHeight="1" x14ac:dyDescent="0.2">
      <c r="A132" s="832" t="s">
        <v>573</v>
      </c>
      <c r="B132" s="833" t="s">
        <v>3840</v>
      </c>
      <c r="C132" s="833" t="s">
        <v>595</v>
      </c>
      <c r="D132" s="833" t="s">
        <v>1870</v>
      </c>
      <c r="E132" s="833" t="s">
        <v>3837</v>
      </c>
      <c r="F132" s="833" t="s">
        <v>3878</v>
      </c>
      <c r="G132" s="833" t="s">
        <v>3879</v>
      </c>
      <c r="H132" s="853">
        <v>1045</v>
      </c>
      <c r="I132" s="853">
        <v>262295</v>
      </c>
      <c r="J132" s="833">
        <v>0.97185170364442075</v>
      </c>
      <c r="K132" s="833">
        <v>251</v>
      </c>
      <c r="L132" s="853">
        <v>1071</v>
      </c>
      <c r="M132" s="853">
        <v>269892</v>
      </c>
      <c r="N132" s="833">
        <v>1</v>
      </c>
      <c r="O132" s="833">
        <v>252</v>
      </c>
      <c r="P132" s="853">
        <v>946</v>
      </c>
      <c r="Q132" s="853">
        <v>240284</v>
      </c>
      <c r="R132" s="838">
        <v>0.89029685948453452</v>
      </c>
      <c r="S132" s="854">
        <v>254</v>
      </c>
    </row>
    <row r="133" spans="1:19" ht="14.45" customHeight="1" x14ac:dyDescent="0.2">
      <c r="A133" s="832" t="s">
        <v>573</v>
      </c>
      <c r="B133" s="833" t="s">
        <v>3840</v>
      </c>
      <c r="C133" s="833" t="s">
        <v>595</v>
      </c>
      <c r="D133" s="833" t="s">
        <v>1870</v>
      </c>
      <c r="E133" s="833" t="s">
        <v>3837</v>
      </c>
      <c r="F133" s="833" t="s">
        <v>3880</v>
      </c>
      <c r="G133" s="833" t="s">
        <v>3881</v>
      </c>
      <c r="H133" s="853">
        <v>131</v>
      </c>
      <c r="I133" s="853">
        <v>15196</v>
      </c>
      <c r="J133" s="833">
        <v>1.2718446601941749</v>
      </c>
      <c r="K133" s="833">
        <v>116</v>
      </c>
      <c r="L133" s="853">
        <v>103</v>
      </c>
      <c r="M133" s="853">
        <v>11948</v>
      </c>
      <c r="N133" s="833">
        <v>1</v>
      </c>
      <c r="O133" s="833">
        <v>116</v>
      </c>
      <c r="P133" s="853">
        <v>125</v>
      </c>
      <c r="Q133" s="853">
        <v>14500</v>
      </c>
      <c r="R133" s="838">
        <v>1.2135922330097086</v>
      </c>
      <c r="S133" s="854">
        <v>116</v>
      </c>
    </row>
    <row r="134" spans="1:19" ht="14.45" customHeight="1" x14ac:dyDescent="0.2">
      <c r="A134" s="832" t="s">
        <v>573</v>
      </c>
      <c r="B134" s="833" t="s">
        <v>3840</v>
      </c>
      <c r="C134" s="833" t="s">
        <v>595</v>
      </c>
      <c r="D134" s="833" t="s">
        <v>1870</v>
      </c>
      <c r="E134" s="833" t="s">
        <v>3837</v>
      </c>
      <c r="F134" s="833" t="s">
        <v>3884</v>
      </c>
      <c r="G134" s="833" t="s">
        <v>3885</v>
      </c>
      <c r="H134" s="853"/>
      <c r="I134" s="853"/>
      <c r="J134" s="833"/>
      <c r="K134" s="833"/>
      <c r="L134" s="853">
        <v>2</v>
      </c>
      <c r="M134" s="853">
        <v>172</v>
      </c>
      <c r="N134" s="833">
        <v>1</v>
      </c>
      <c r="O134" s="833">
        <v>86</v>
      </c>
      <c r="P134" s="853"/>
      <c r="Q134" s="853"/>
      <c r="R134" s="838"/>
      <c r="S134" s="854"/>
    </row>
    <row r="135" spans="1:19" ht="14.45" customHeight="1" x14ac:dyDescent="0.2">
      <c r="A135" s="832" t="s">
        <v>573</v>
      </c>
      <c r="B135" s="833" t="s">
        <v>3840</v>
      </c>
      <c r="C135" s="833" t="s">
        <v>595</v>
      </c>
      <c r="D135" s="833" t="s">
        <v>1870</v>
      </c>
      <c r="E135" s="833" t="s">
        <v>3837</v>
      </c>
      <c r="F135" s="833" t="s">
        <v>3894</v>
      </c>
      <c r="G135" s="833" t="s">
        <v>3895</v>
      </c>
      <c r="H135" s="853">
        <v>31</v>
      </c>
      <c r="I135" s="853">
        <v>5673</v>
      </c>
      <c r="J135" s="833">
        <v>0.26082758620689656</v>
      </c>
      <c r="K135" s="833">
        <v>183</v>
      </c>
      <c r="L135" s="853">
        <v>58</v>
      </c>
      <c r="M135" s="853">
        <v>21750</v>
      </c>
      <c r="N135" s="833">
        <v>1</v>
      </c>
      <c r="O135" s="833">
        <v>375</v>
      </c>
      <c r="P135" s="853">
        <v>48</v>
      </c>
      <c r="Q135" s="853">
        <v>18048</v>
      </c>
      <c r="R135" s="838">
        <v>0.82979310344827584</v>
      </c>
      <c r="S135" s="854">
        <v>376</v>
      </c>
    </row>
    <row r="136" spans="1:19" ht="14.45" customHeight="1" x14ac:dyDescent="0.2">
      <c r="A136" s="832" t="s">
        <v>573</v>
      </c>
      <c r="B136" s="833" t="s">
        <v>3840</v>
      </c>
      <c r="C136" s="833" t="s">
        <v>595</v>
      </c>
      <c r="D136" s="833" t="s">
        <v>1870</v>
      </c>
      <c r="E136" s="833" t="s">
        <v>3837</v>
      </c>
      <c r="F136" s="833" t="s">
        <v>3896</v>
      </c>
      <c r="G136" s="833" t="s">
        <v>3897</v>
      </c>
      <c r="H136" s="853"/>
      <c r="I136" s="853"/>
      <c r="J136" s="833"/>
      <c r="K136" s="833"/>
      <c r="L136" s="853"/>
      <c r="M136" s="853"/>
      <c r="N136" s="833"/>
      <c r="O136" s="833"/>
      <c r="P136" s="853">
        <v>1</v>
      </c>
      <c r="Q136" s="853">
        <v>376</v>
      </c>
      <c r="R136" s="838"/>
      <c r="S136" s="854">
        <v>376</v>
      </c>
    </row>
    <row r="137" spans="1:19" ht="14.45" customHeight="1" x14ac:dyDescent="0.2">
      <c r="A137" s="832" t="s">
        <v>573</v>
      </c>
      <c r="B137" s="833" t="s">
        <v>3840</v>
      </c>
      <c r="C137" s="833" t="s">
        <v>595</v>
      </c>
      <c r="D137" s="833" t="s">
        <v>1870</v>
      </c>
      <c r="E137" s="833" t="s">
        <v>3837</v>
      </c>
      <c r="F137" s="833" t="s">
        <v>3898</v>
      </c>
      <c r="G137" s="833" t="s">
        <v>3899</v>
      </c>
      <c r="H137" s="853"/>
      <c r="I137" s="853"/>
      <c r="J137" s="833"/>
      <c r="K137" s="833"/>
      <c r="L137" s="853">
        <v>1</v>
      </c>
      <c r="M137" s="853">
        <v>0</v>
      </c>
      <c r="N137" s="833"/>
      <c r="O137" s="833">
        <v>0</v>
      </c>
      <c r="P137" s="853"/>
      <c r="Q137" s="853"/>
      <c r="R137" s="838"/>
      <c r="S137" s="854"/>
    </row>
    <row r="138" spans="1:19" ht="14.45" customHeight="1" x14ac:dyDescent="0.2">
      <c r="A138" s="832" t="s">
        <v>573</v>
      </c>
      <c r="B138" s="833" t="s">
        <v>3840</v>
      </c>
      <c r="C138" s="833" t="s">
        <v>595</v>
      </c>
      <c r="D138" s="833" t="s">
        <v>1871</v>
      </c>
      <c r="E138" s="833" t="s">
        <v>3841</v>
      </c>
      <c r="F138" s="833" t="s">
        <v>3842</v>
      </c>
      <c r="G138" s="833" t="s">
        <v>3843</v>
      </c>
      <c r="H138" s="853"/>
      <c r="I138" s="853"/>
      <c r="J138" s="833"/>
      <c r="K138" s="833"/>
      <c r="L138" s="853">
        <v>0.6</v>
      </c>
      <c r="M138" s="853">
        <v>41.82</v>
      </c>
      <c r="N138" s="833">
        <v>1</v>
      </c>
      <c r="O138" s="833">
        <v>69.7</v>
      </c>
      <c r="P138" s="853"/>
      <c r="Q138" s="853"/>
      <c r="R138" s="838"/>
      <c r="S138" s="854"/>
    </row>
    <row r="139" spans="1:19" ht="14.45" customHeight="1" x14ac:dyDescent="0.2">
      <c r="A139" s="832" t="s">
        <v>573</v>
      </c>
      <c r="B139" s="833" t="s">
        <v>3840</v>
      </c>
      <c r="C139" s="833" t="s">
        <v>595</v>
      </c>
      <c r="D139" s="833" t="s">
        <v>1871</v>
      </c>
      <c r="E139" s="833" t="s">
        <v>3841</v>
      </c>
      <c r="F139" s="833" t="s">
        <v>3845</v>
      </c>
      <c r="G139" s="833" t="s">
        <v>3846</v>
      </c>
      <c r="H139" s="853">
        <v>0.9</v>
      </c>
      <c r="I139" s="853">
        <v>228.23</v>
      </c>
      <c r="J139" s="833">
        <v>0.16266588741750174</v>
      </c>
      <c r="K139" s="833">
        <v>253.58888888888887</v>
      </c>
      <c r="L139" s="853">
        <v>4.4000000000000004</v>
      </c>
      <c r="M139" s="853">
        <v>1403.06</v>
      </c>
      <c r="N139" s="833">
        <v>1</v>
      </c>
      <c r="O139" s="833">
        <v>318.87727272727267</v>
      </c>
      <c r="P139" s="853"/>
      <c r="Q139" s="853"/>
      <c r="R139" s="838"/>
      <c r="S139" s="854"/>
    </row>
    <row r="140" spans="1:19" ht="14.45" customHeight="1" x14ac:dyDescent="0.2">
      <c r="A140" s="832" t="s">
        <v>573</v>
      </c>
      <c r="B140" s="833" t="s">
        <v>3840</v>
      </c>
      <c r="C140" s="833" t="s">
        <v>595</v>
      </c>
      <c r="D140" s="833" t="s">
        <v>1871</v>
      </c>
      <c r="E140" s="833" t="s">
        <v>3841</v>
      </c>
      <c r="F140" s="833" t="s">
        <v>3847</v>
      </c>
      <c r="G140" s="833" t="s">
        <v>657</v>
      </c>
      <c r="H140" s="853"/>
      <c r="I140" s="853"/>
      <c r="J140" s="833"/>
      <c r="K140" s="833"/>
      <c r="L140" s="853">
        <v>0.60000000000000009</v>
      </c>
      <c r="M140" s="853">
        <v>46.2</v>
      </c>
      <c r="N140" s="833">
        <v>1</v>
      </c>
      <c r="O140" s="833">
        <v>77</v>
      </c>
      <c r="P140" s="853"/>
      <c r="Q140" s="853"/>
      <c r="R140" s="838"/>
      <c r="S140" s="854"/>
    </row>
    <row r="141" spans="1:19" ht="14.45" customHeight="1" x14ac:dyDescent="0.2">
      <c r="A141" s="832" t="s">
        <v>573</v>
      </c>
      <c r="B141" s="833" t="s">
        <v>3840</v>
      </c>
      <c r="C141" s="833" t="s">
        <v>595</v>
      </c>
      <c r="D141" s="833" t="s">
        <v>1871</v>
      </c>
      <c r="E141" s="833" t="s">
        <v>3841</v>
      </c>
      <c r="F141" s="833" t="s">
        <v>3848</v>
      </c>
      <c r="G141" s="833" t="s">
        <v>3849</v>
      </c>
      <c r="H141" s="853"/>
      <c r="I141" s="853"/>
      <c r="J141" s="833"/>
      <c r="K141" s="833"/>
      <c r="L141" s="853"/>
      <c r="M141" s="853"/>
      <c r="N141" s="833"/>
      <c r="O141" s="833"/>
      <c r="P141" s="853">
        <v>0.2</v>
      </c>
      <c r="Q141" s="853">
        <v>7.8</v>
      </c>
      <c r="R141" s="838"/>
      <c r="S141" s="854">
        <v>39</v>
      </c>
    </row>
    <row r="142" spans="1:19" ht="14.45" customHeight="1" x14ac:dyDescent="0.2">
      <c r="A142" s="832" t="s">
        <v>573</v>
      </c>
      <c r="B142" s="833" t="s">
        <v>3840</v>
      </c>
      <c r="C142" s="833" t="s">
        <v>595</v>
      </c>
      <c r="D142" s="833" t="s">
        <v>1871</v>
      </c>
      <c r="E142" s="833" t="s">
        <v>3841</v>
      </c>
      <c r="F142" s="833" t="s">
        <v>3852</v>
      </c>
      <c r="G142" s="833" t="s">
        <v>3853</v>
      </c>
      <c r="H142" s="853">
        <v>0.1</v>
      </c>
      <c r="I142" s="853">
        <v>21</v>
      </c>
      <c r="J142" s="833"/>
      <c r="K142" s="833">
        <v>210</v>
      </c>
      <c r="L142" s="853"/>
      <c r="M142" s="853"/>
      <c r="N142" s="833"/>
      <c r="O142" s="833"/>
      <c r="P142" s="853"/>
      <c r="Q142" s="853"/>
      <c r="R142" s="838"/>
      <c r="S142" s="854"/>
    </row>
    <row r="143" spans="1:19" ht="14.45" customHeight="1" x14ac:dyDescent="0.2">
      <c r="A143" s="832" t="s">
        <v>573</v>
      </c>
      <c r="B143" s="833" t="s">
        <v>3840</v>
      </c>
      <c r="C143" s="833" t="s">
        <v>595</v>
      </c>
      <c r="D143" s="833" t="s">
        <v>1871</v>
      </c>
      <c r="E143" s="833" t="s">
        <v>3837</v>
      </c>
      <c r="F143" s="833" t="s">
        <v>3854</v>
      </c>
      <c r="G143" s="833" t="s">
        <v>3855</v>
      </c>
      <c r="H143" s="853">
        <v>6</v>
      </c>
      <c r="I143" s="853">
        <v>498</v>
      </c>
      <c r="J143" s="833">
        <v>1.2</v>
      </c>
      <c r="K143" s="833">
        <v>83</v>
      </c>
      <c r="L143" s="853">
        <v>5</v>
      </c>
      <c r="M143" s="853">
        <v>415</v>
      </c>
      <c r="N143" s="833">
        <v>1</v>
      </c>
      <c r="O143" s="833">
        <v>83</v>
      </c>
      <c r="P143" s="853">
        <v>5</v>
      </c>
      <c r="Q143" s="853">
        <v>420</v>
      </c>
      <c r="R143" s="838">
        <v>1.0120481927710843</v>
      </c>
      <c r="S143" s="854">
        <v>84</v>
      </c>
    </row>
    <row r="144" spans="1:19" ht="14.45" customHeight="1" x14ac:dyDescent="0.2">
      <c r="A144" s="832" t="s">
        <v>573</v>
      </c>
      <c r="B144" s="833" t="s">
        <v>3840</v>
      </c>
      <c r="C144" s="833" t="s">
        <v>595</v>
      </c>
      <c r="D144" s="833" t="s">
        <v>1871</v>
      </c>
      <c r="E144" s="833" t="s">
        <v>3837</v>
      </c>
      <c r="F144" s="833" t="s">
        <v>3856</v>
      </c>
      <c r="G144" s="833" t="s">
        <v>3857</v>
      </c>
      <c r="H144" s="853">
        <v>22</v>
      </c>
      <c r="I144" s="853">
        <v>814</v>
      </c>
      <c r="J144" s="833">
        <v>1.8333333333333333</v>
      </c>
      <c r="K144" s="833">
        <v>37</v>
      </c>
      <c r="L144" s="853">
        <v>12</v>
      </c>
      <c r="M144" s="853">
        <v>444</v>
      </c>
      <c r="N144" s="833">
        <v>1</v>
      </c>
      <c r="O144" s="833">
        <v>37</v>
      </c>
      <c r="P144" s="853">
        <v>7</v>
      </c>
      <c r="Q144" s="853">
        <v>266</v>
      </c>
      <c r="R144" s="838">
        <v>0.59909909909909909</v>
      </c>
      <c r="S144" s="854">
        <v>38</v>
      </c>
    </row>
    <row r="145" spans="1:19" ht="14.45" customHeight="1" x14ac:dyDescent="0.2">
      <c r="A145" s="832" t="s">
        <v>573</v>
      </c>
      <c r="B145" s="833" t="s">
        <v>3840</v>
      </c>
      <c r="C145" s="833" t="s">
        <v>595</v>
      </c>
      <c r="D145" s="833" t="s">
        <v>1871</v>
      </c>
      <c r="E145" s="833" t="s">
        <v>3837</v>
      </c>
      <c r="F145" s="833" t="s">
        <v>3862</v>
      </c>
      <c r="G145" s="833" t="s">
        <v>3863</v>
      </c>
      <c r="H145" s="853">
        <v>1</v>
      </c>
      <c r="I145" s="853">
        <v>116</v>
      </c>
      <c r="J145" s="833">
        <v>0.99145299145299148</v>
      </c>
      <c r="K145" s="833">
        <v>116</v>
      </c>
      <c r="L145" s="853">
        <v>1</v>
      </c>
      <c r="M145" s="853">
        <v>117</v>
      </c>
      <c r="N145" s="833">
        <v>1</v>
      </c>
      <c r="O145" s="833">
        <v>117</v>
      </c>
      <c r="P145" s="853"/>
      <c r="Q145" s="853"/>
      <c r="R145" s="838"/>
      <c r="S145" s="854"/>
    </row>
    <row r="146" spans="1:19" ht="14.45" customHeight="1" x14ac:dyDescent="0.2">
      <c r="A146" s="832" t="s">
        <v>573</v>
      </c>
      <c r="B146" s="833" t="s">
        <v>3840</v>
      </c>
      <c r="C146" s="833" t="s">
        <v>595</v>
      </c>
      <c r="D146" s="833" t="s">
        <v>1871</v>
      </c>
      <c r="E146" s="833" t="s">
        <v>3837</v>
      </c>
      <c r="F146" s="833" t="s">
        <v>3864</v>
      </c>
      <c r="G146" s="833" t="s">
        <v>3865</v>
      </c>
      <c r="H146" s="853"/>
      <c r="I146" s="853"/>
      <c r="J146" s="833"/>
      <c r="K146" s="833"/>
      <c r="L146" s="853">
        <v>4</v>
      </c>
      <c r="M146" s="853">
        <v>520</v>
      </c>
      <c r="N146" s="833">
        <v>1</v>
      </c>
      <c r="O146" s="833">
        <v>130</v>
      </c>
      <c r="P146" s="853"/>
      <c r="Q146" s="853"/>
      <c r="R146" s="838"/>
      <c r="S146" s="854"/>
    </row>
    <row r="147" spans="1:19" ht="14.45" customHeight="1" x14ac:dyDescent="0.2">
      <c r="A147" s="832" t="s">
        <v>573</v>
      </c>
      <c r="B147" s="833" t="s">
        <v>3840</v>
      </c>
      <c r="C147" s="833" t="s">
        <v>595</v>
      </c>
      <c r="D147" s="833" t="s">
        <v>1871</v>
      </c>
      <c r="E147" s="833" t="s">
        <v>3837</v>
      </c>
      <c r="F147" s="833" t="s">
        <v>3868</v>
      </c>
      <c r="G147" s="833" t="s">
        <v>3869</v>
      </c>
      <c r="H147" s="853">
        <v>512</v>
      </c>
      <c r="I147" s="853">
        <v>64512</v>
      </c>
      <c r="J147" s="833">
        <v>0.95303659275235997</v>
      </c>
      <c r="K147" s="833">
        <v>126</v>
      </c>
      <c r="L147" s="853">
        <v>533</v>
      </c>
      <c r="M147" s="853">
        <v>67691</v>
      </c>
      <c r="N147" s="833">
        <v>1</v>
      </c>
      <c r="O147" s="833">
        <v>127</v>
      </c>
      <c r="P147" s="853">
        <v>431</v>
      </c>
      <c r="Q147" s="853">
        <v>54306</v>
      </c>
      <c r="R147" s="838">
        <v>0.80226322553958429</v>
      </c>
      <c r="S147" s="854">
        <v>126</v>
      </c>
    </row>
    <row r="148" spans="1:19" ht="14.45" customHeight="1" x14ac:dyDescent="0.2">
      <c r="A148" s="832" t="s">
        <v>573</v>
      </c>
      <c r="B148" s="833" t="s">
        <v>3840</v>
      </c>
      <c r="C148" s="833" t="s">
        <v>595</v>
      </c>
      <c r="D148" s="833" t="s">
        <v>1871</v>
      </c>
      <c r="E148" s="833" t="s">
        <v>3837</v>
      </c>
      <c r="F148" s="833" t="s">
        <v>3876</v>
      </c>
      <c r="G148" s="833" t="s">
        <v>3877</v>
      </c>
      <c r="H148" s="853">
        <v>620</v>
      </c>
      <c r="I148" s="853">
        <v>20666.650000000001</v>
      </c>
      <c r="J148" s="833">
        <v>1.3932594950149362</v>
      </c>
      <c r="K148" s="833">
        <v>33.333306451612906</v>
      </c>
      <c r="L148" s="853">
        <v>445</v>
      </c>
      <c r="M148" s="853">
        <v>14833.31</v>
      </c>
      <c r="N148" s="833">
        <v>1</v>
      </c>
      <c r="O148" s="833">
        <v>33.333280898876403</v>
      </c>
      <c r="P148" s="853">
        <v>438</v>
      </c>
      <c r="Q148" s="853">
        <v>14599.99</v>
      </c>
      <c r="R148" s="838">
        <v>0.98427053705477741</v>
      </c>
      <c r="S148" s="854">
        <v>33.333310502283105</v>
      </c>
    </row>
    <row r="149" spans="1:19" ht="14.45" customHeight="1" x14ac:dyDescent="0.2">
      <c r="A149" s="832" t="s">
        <v>573</v>
      </c>
      <c r="B149" s="833" t="s">
        <v>3840</v>
      </c>
      <c r="C149" s="833" t="s">
        <v>595</v>
      </c>
      <c r="D149" s="833" t="s">
        <v>1871</v>
      </c>
      <c r="E149" s="833" t="s">
        <v>3837</v>
      </c>
      <c r="F149" s="833" t="s">
        <v>3878</v>
      </c>
      <c r="G149" s="833" t="s">
        <v>3879</v>
      </c>
      <c r="H149" s="853">
        <v>131</v>
      </c>
      <c r="I149" s="853">
        <v>32881</v>
      </c>
      <c r="J149" s="833">
        <v>1.1152150318816985</v>
      </c>
      <c r="K149" s="833">
        <v>251</v>
      </c>
      <c r="L149" s="853">
        <v>117</v>
      </c>
      <c r="M149" s="853">
        <v>29484</v>
      </c>
      <c r="N149" s="833">
        <v>1</v>
      </c>
      <c r="O149" s="833">
        <v>252</v>
      </c>
      <c r="P149" s="853">
        <v>79</v>
      </c>
      <c r="Q149" s="853">
        <v>20066</v>
      </c>
      <c r="R149" s="838">
        <v>0.68057251390584728</v>
      </c>
      <c r="S149" s="854">
        <v>254</v>
      </c>
    </row>
    <row r="150" spans="1:19" ht="14.45" customHeight="1" x14ac:dyDescent="0.2">
      <c r="A150" s="832" t="s">
        <v>573</v>
      </c>
      <c r="B150" s="833" t="s">
        <v>3840</v>
      </c>
      <c r="C150" s="833" t="s">
        <v>595</v>
      </c>
      <c r="D150" s="833" t="s">
        <v>1871</v>
      </c>
      <c r="E150" s="833" t="s">
        <v>3837</v>
      </c>
      <c r="F150" s="833" t="s">
        <v>3882</v>
      </c>
      <c r="G150" s="833" t="s">
        <v>3883</v>
      </c>
      <c r="H150" s="853">
        <v>1</v>
      </c>
      <c r="I150" s="853">
        <v>37</v>
      </c>
      <c r="J150" s="833"/>
      <c r="K150" s="833">
        <v>37</v>
      </c>
      <c r="L150" s="853"/>
      <c r="M150" s="853"/>
      <c r="N150" s="833"/>
      <c r="O150" s="833"/>
      <c r="P150" s="853"/>
      <c r="Q150" s="853"/>
      <c r="R150" s="838"/>
      <c r="S150" s="854"/>
    </row>
    <row r="151" spans="1:19" ht="14.45" customHeight="1" x14ac:dyDescent="0.2">
      <c r="A151" s="832" t="s">
        <v>573</v>
      </c>
      <c r="B151" s="833" t="s">
        <v>3840</v>
      </c>
      <c r="C151" s="833" t="s">
        <v>595</v>
      </c>
      <c r="D151" s="833" t="s">
        <v>1871</v>
      </c>
      <c r="E151" s="833" t="s">
        <v>3837</v>
      </c>
      <c r="F151" s="833" t="s">
        <v>3886</v>
      </c>
      <c r="G151" s="833" t="s">
        <v>3887</v>
      </c>
      <c r="H151" s="853"/>
      <c r="I151" s="853"/>
      <c r="J151" s="833"/>
      <c r="K151" s="833"/>
      <c r="L151" s="853"/>
      <c r="M151" s="853"/>
      <c r="N151" s="833"/>
      <c r="O151" s="833"/>
      <c r="P151" s="853">
        <v>1</v>
      </c>
      <c r="Q151" s="853">
        <v>33</v>
      </c>
      <c r="R151" s="838"/>
      <c r="S151" s="854">
        <v>33</v>
      </c>
    </row>
    <row r="152" spans="1:19" ht="14.45" customHeight="1" x14ac:dyDescent="0.2">
      <c r="A152" s="832" t="s">
        <v>573</v>
      </c>
      <c r="B152" s="833" t="s">
        <v>3840</v>
      </c>
      <c r="C152" s="833" t="s">
        <v>595</v>
      </c>
      <c r="D152" s="833" t="s">
        <v>1871</v>
      </c>
      <c r="E152" s="833" t="s">
        <v>3837</v>
      </c>
      <c r="F152" s="833" t="s">
        <v>3890</v>
      </c>
      <c r="G152" s="833" t="s">
        <v>3891</v>
      </c>
      <c r="H152" s="853"/>
      <c r="I152" s="853"/>
      <c r="J152" s="833"/>
      <c r="K152" s="833"/>
      <c r="L152" s="853">
        <v>3</v>
      </c>
      <c r="M152" s="853">
        <v>177</v>
      </c>
      <c r="N152" s="833">
        <v>1</v>
      </c>
      <c r="O152" s="833">
        <v>59</v>
      </c>
      <c r="P152" s="853">
        <v>3</v>
      </c>
      <c r="Q152" s="853">
        <v>183</v>
      </c>
      <c r="R152" s="838">
        <v>1.0338983050847457</v>
      </c>
      <c r="S152" s="854">
        <v>61</v>
      </c>
    </row>
    <row r="153" spans="1:19" ht="14.45" customHeight="1" x14ac:dyDescent="0.2">
      <c r="A153" s="832" t="s">
        <v>573</v>
      </c>
      <c r="B153" s="833" t="s">
        <v>3840</v>
      </c>
      <c r="C153" s="833" t="s">
        <v>595</v>
      </c>
      <c r="D153" s="833" t="s">
        <v>1871</v>
      </c>
      <c r="E153" s="833" t="s">
        <v>3837</v>
      </c>
      <c r="F153" s="833" t="s">
        <v>3894</v>
      </c>
      <c r="G153" s="833" t="s">
        <v>3895</v>
      </c>
      <c r="H153" s="853">
        <v>1</v>
      </c>
      <c r="I153" s="853">
        <v>183</v>
      </c>
      <c r="J153" s="833">
        <v>0.48799999999999999</v>
      </c>
      <c r="K153" s="833">
        <v>183</v>
      </c>
      <c r="L153" s="853">
        <v>1</v>
      </c>
      <c r="M153" s="853">
        <v>375</v>
      </c>
      <c r="N153" s="833">
        <v>1</v>
      </c>
      <c r="O153" s="833">
        <v>375</v>
      </c>
      <c r="P153" s="853"/>
      <c r="Q153" s="853"/>
      <c r="R153" s="838"/>
      <c r="S153" s="854"/>
    </row>
    <row r="154" spans="1:19" ht="14.45" customHeight="1" x14ac:dyDescent="0.2">
      <c r="A154" s="832" t="s">
        <v>573</v>
      </c>
      <c r="B154" s="833" t="s">
        <v>3840</v>
      </c>
      <c r="C154" s="833" t="s">
        <v>595</v>
      </c>
      <c r="D154" s="833" t="s">
        <v>1871</v>
      </c>
      <c r="E154" s="833" t="s">
        <v>3837</v>
      </c>
      <c r="F154" s="833" t="s">
        <v>3896</v>
      </c>
      <c r="G154" s="833" t="s">
        <v>3897</v>
      </c>
      <c r="H154" s="853"/>
      <c r="I154" s="853"/>
      <c r="J154" s="833"/>
      <c r="K154" s="833"/>
      <c r="L154" s="853">
        <v>2</v>
      </c>
      <c r="M154" s="853">
        <v>748</v>
      </c>
      <c r="N154" s="833">
        <v>1</v>
      </c>
      <c r="O154" s="833">
        <v>374</v>
      </c>
      <c r="P154" s="853">
        <v>2</v>
      </c>
      <c r="Q154" s="853">
        <v>752</v>
      </c>
      <c r="R154" s="838">
        <v>1.0053475935828877</v>
      </c>
      <c r="S154" s="854">
        <v>376</v>
      </c>
    </row>
    <row r="155" spans="1:19" ht="14.45" customHeight="1" x14ac:dyDescent="0.2">
      <c r="A155" s="832" t="s">
        <v>573</v>
      </c>
      <c r="B155" s="833" t="s">
        <v>3840</v>
      </c>
      <c r="C155" s="833" t="s">
        <v>595</v>
      </c>
      <c r="D155" s="833" t="s">
        <v>1872</v>
      </c>
      <c r="E155" s="833" t="s">
        <v>3841</v>
      </c>
      <c r="F155" s="833" t="s">
        <v>3845</v>
      </c>
      <c r="G155" s="833" t="s">
        <v>3846</v>
      </c>
      <c r="H155" s="853"/>
      <c r="I155" s="853"/>
      <c r="J155" s="833"/>
      <c r="K155" s="833"/>
      <c r="L155" s="853">
        <v>0.9</v>
      </c>
      <c r="M155" s="853">
        <v>256.57</v>
      </c>
      <c r="N155" s="833">
        <v>1</v>
      </c>
      <c r="O155" s="833">
        <v>285.07777777777778</v>
      </c>
      <c r="P155" s="853">
        <v>0.9</v>
      </c>
      <c r="Q155" s="853">
        <v>256.57</v>
      </c>
      <c r="R155" s="838">
        <v>1</v>
      </c>
      <c r="S155" s="854">
        <v>285.07777777777778</v>
      </c>
    </row>
    <row r="156" spans="1:19" ht="14.45" customHeight="1" x14ac:dyDescent="0.2">
      <c r="A156" s="832" t="s">
        <v>573</v>
      </c>
      <c r="B156" s="833" t="s">
        <v>3840</v>
      </c>
      <c r="C156" s="833" t="s">
        <v>595</v>
      </c>
      <c r="D156" s="833" t="s">
        <v>1872</v>
      </c>
      <c r="E156" s="833" t="s">
        <v>3841</v>
      </c>
      <c r="F156" s="833" t="s">
        <v>3847</v>
      </c>
      <c r="G156" s="833" t="s">
        <v>657</v>
      </c>
      <c r="H156" s="853"/>
      <c r="I156" s="853"/>
      <c r="J156" s="833"/>
      <c r="K156" s="833"/>
      <c r="L156" s="853">
        <v>0.1</v>
      </c>
      <c r="M156" s="853">
        <v>6.83</v>
      </c>
      <c r="N156" s="833">
        <v>1</v>
      </c>
      <c r="O156" s="833">
        <v>68.3</v>
      </c>
      <c r="P156" s="853"/>
      <c r="Q156" s="853"/>
      <c r="R156" s="838"/>
      <c r="S156" s="854"/>
    </row>
    <row r="157" spans="1:19" ht="14.45" customHeight="1" x14ac:dyDescent="0.2">
      <c r="A157" s="832" t="s">
        <v>573</v>
      </c>
      <c r="B157" s="833" t="s">
        <v>3840</v>
      </c>
      <c r="C157" s="833" t="s">
        <v>595</v>
      </c>
      <c r="D157" s="833" t="s">
        <v>1872</v>
      </c>
      <c r="E157" s="833" t="s">
        <v>3837</v>
      </c>
      <c r="F157" s="833" t="s">
        <v>3854</v>
      </c>
      <c r="G157" s="833" t="s">
        <v>3855</v>
      </c>
      <c r="H157" s="853">
        <v>12</v>
      </c>
      <c r="I157" s="853">
        <v>996</v>
      </c>
      <c r="J157" s="833">
        <v>2</v>
      </c>
      <c r="K157" s="833">
        <v>83</v>
      </c>
      <c r="L157" s="853">
        <v>6</v>
      </c>
      <c r="M157" s="853">
        <v>498</v>
      </c>
      <c r="N157" s="833">
        <v>1</v>
      </c>
      <c r="O157" s="833">
        <v>83</v>
      </c>
      <c r="P157" s="853">
        <v>8</v>
      </c>
      <c r="Q157" s="853">
        <v>672</v>
      </c>
      <c r="R157" s="838">
        <v>1.3493975903614457</v>
      </c>
      <c r="S157" s="854">
        <v>84</v>
      </c>
    </row>
    <row r="158" spans="1:19" ht="14.45" customHeight="1" x14ac:dyDescent="0.2">
      <c r="A158" s="832" t="s">
        <v>573</v>
      </c>
      <c r="B158" s="833" t="s">
        <v>3840</v>
      </c>
      <c r="C158" s="833" t="s">
        <v>595</v>
      </c>
      <c r="D158" s="833" t="s">
        <v>1872</v>
      </c>
      <c r="E158" s="833" t="s">
        <v>3837</v>
      </c>
      <c r="F158" s="833" t="s">
        <v>3856</v>
      </c>
      <c r="G158" s="833" t="s">
        <v>3857</v>
      </c>
      <c r="H158" s="853">
        <v>156</v>
      </c>
      <c r="I158" s="853">
        <v>5772</v>
      </c>
      <c r="J158" s="833">
        <v>0.85245901639344257</v>
      </c>
      <c r="K158" s="833">
        <v>37</v>
      </c>
      <c r="L158" s="853">
        <v>183</v>
      </c>
      <c r="M158" s="853">
        <v>6771</v>
      </c>
      <c r="N158" s="833">
        <v>1</v>
      </c>
      <c r="O158" s="833">
        <v>37</v>
      </c>
      <c r="P158" s="853">
        <v>171</v>
      </c>
      <c r="Q158" s="853">
        <v>6498</v>
      </c>
      <c r="R158" s="838">
        <v>0.95968099246787775</v>
      </c>
      <c r="S158" s="854">
        <v>38</v>
      </c>
    </row>
    <row r="159" spans="1:19" ht="14.45" customHeight="1" x14ac:dyDescent="0.2">
      <c r="A159" s="832" t="s">
        <v>573</v>
      </c>
      <c r="B159" s="833" t="s">
        <v>3840</v>
      </c>
      <c r="C159" s="833" t="s">
        <v>595</v>
      </c>
      <c r="D159" s="833" t="s">
        <v>1872</v>
      </c>
      <c r="E159" s="833" t="s">
        <v>3837</v>
      </c>
      <c r="F159" s="833" t="s">
        <v>3864</v>
      </c>
      <c r="G159" s="833" t="s">
        <v>3865</v>
      </c>
      <c r="H159" s="853"/>
      <c r="I159" s="853"/>
      <c r="J159" s="833"/>
      <c r="K159" s="833"/>
      <c r="L159" s="853">
        <v>1</v>
      </c>
      <c r="M159" s="853">
        <v>130</v>
      </c>
      <c r="N159" s="833">
        <v>1</v>
      </c>
      <c r="O159" s="833">
        <v>130</v>
      </c>
      <c r="P159" s="853">
        <v>1</v>
      </c>
      <c r="Q159" s="853">
        <v>131</v>
      </c>
      <c r="R159" s="838">
        <v>1.0076923076923077</v>
      </c>
      <c r="S159" s="854">
        <v>131</v>
      </c>
    </row>
    <row r="160" spans="1:19" ht="14.45" customHeight="1" x14ac:dyDescent="0.2">
      <c r="A160" s="832" t="s">
        <v>573</v>
      </c>
      <c r="B160" s="833" t="s">
        <v>3840</v>
      </c>
      <c r="C160" s="833" t="s">
        <v>595</v>
      </c>
      <c r="D160" s="833" t="s">
        <v>1872</v>
      </c>
      <c r="E160" s="833" t="s">
        <v>3837</v>
      </c>
      <c r="F160" s="833" t="s">
        <v>3866</v>
      </c>
      <c r="G160" s="833" t="s">
        <v>3867</v>
      </c>
      <c r="H160" s="853">
        <v>2</v>
      </c>
      <c r="I160" s="853">
        <v>194</v>
      </c>
      <c r="J160" s="833"/>
      <c r="K160" s="833">
        <v>97</v>
      </c>
      <c r="L160" s="853"/>
      <c r="M160" s="853"/>
      <c r="N160" s="833"/>
      <c r="O160" s="833"/>
      <c r="P160" s="853"/>
      <c r="Q160" s="853"/>
      <c r="R160" s="838"/>
      <c r="S160" s="854"/>
    </row>
    <row r="161" spans="1:19" ht="14.45" customHeight="1" x14ac:dyDescent="0.2">
      <c r="A161" s="832" t="s">
        <v>573</v>
      </c>
      <c r="B161" s="833" t="s">
        <v>3840</v>
      </c>
      <c r="C161" s="833" t="s">
        <v>595</v>
      </c>
      <c r="D161" s="833" t="s">
        <v>1872</v>
      </c>
      <c r="E161" s="833" t="s">
        <v>3837</v>
      </c>
      <c r="F161" s="833" t="s">
        <v>3868</v>
      </c>
      <c r="G161" s="833" t="s">
        <v>3869</v>
      </c>
      <c r="H161" s="853">
        <v>344</v>
      </c>
      <c r="I161" s="853">
        <v>43344</v>
      </c>
      <c r="J161" s="833">
        <v>1.1338582677165354</v>
      </c>
      <c r="K161" s="833">
        <v>126</v>
      </c>
      <c r="L161" s="853">
        <v>301</v>
      </c>
      <c r="M161" s="853">
        <v>38227</v>
      </c>
      <c r="N161" s="833">
        <v>1</v>
      </c>
      <c r="O161" s="833">
        <v>127</v>
      </c>
      <c r="P161" s="853">
        <v>239</v>
      </c>
      <c r="Q161" s="853">
        <v>30114</v>
      </c>
      <c r="R161" s="838">
        <v>0.78776780809375568</v>
      </c>
      <c r="S161" s="854">
        <v>126</v>
      </c>
    </row>
    <row r="162" spans="1:19" ht="14.45" customHeight="1" x14ac:dyDescent="0.2">
      <c r="A162" s="832" t="s">
        <v>573</v>
      </c>
      <c r="B162" s="833" t="s">
        <v>3840</v>
      </c>
      <c r="C162" s="833" t="s">
        <v>595</v>
      </c>
      <c r="D162" s="833" t="s">
        <v>1872</v>
      </c>
      <c r="E162" s="833" t="s">
        <v>3837</v>
      </c>
      <c r="F162" s="833" t="s">
        <v>3876</v>
      </c>
      <c r="G162" s="833" t="s">
        <v>3877</v>
      </c>
      <c r="H162" s="853">
        <v>508</v>
      </c>
      <c r="I162" s="853">
        <v>16933.310000000001</v>
      </c>
      <c r="J162" s="833">
        <v>1.1519258503401362</v>
      </c>
      <c r="K162" s="833">
        <v>33.333287401574808</v>
      </c>
      <c r="L162" s="853">
        <v>441</v>
      </c>
      <c r="M162" s="853">
        <v>14700</v>
      </c>
      <c r="N162" s="833">
        <v>1</v>
      </c>
      <c r="O162" s="833">
        <v>33.333333333333336</v>
      </c>
      <c r="P162" s="853">
        <v>354</v>
      </c>
      <c r="Q162" s="853">
        <v>11799.99</v>
      </c>
      <c r="R162" s="838">
        <v>0.80272040816326529</v>
      </c>
      <c r="S162" s="854">
        <v>33.33330508474576</v>
      </c>
    </row>
    <row r="163" spans="1:19" ht="14.45" customHeight="1" x14ac:dyDescent="0.2">
      <c r="A163" s="832" t="s">
        <v>573</v>
      </c>
      <c r="B163" s="833" t="s">
        <v>3840</v>
      </c>
      <c r="C163" s="833" t="s">
        <v>595</v>
      </c>
      <c r="D163" s="833" t="s">
        <v>1872</v>
      </c>
      <c r="E163" s="833" t="s">
        <v>3837</v>
      </c>
      <c r="F163" s="833" t="s">
        <v>3878</v>
      </c>
      <c r="G163" s="833" t="s">
        <v>3879</v>
      </c>
      <c r="H163" s="853">
        <v>100</v>
      </c>
      <c r="I163" s="853">
        <v>25100</v>
      </c>
      <c r="J163" s="833">
        <v>1.0375330687830688</v>
      </c>
      <c r="K163" s="833">
        <v>251</v>
      </c>
      <c r="L163" s="853">
        <v>96</v>
      </c>
      <c r="M163" s="853">
        <v>24192</v>
      </c>
      <c r="N163" s="833">
        <v>1</v>
      </c>
      <c r="O163" s="833">
        <v>252</v>
      </c>
      <c r="P163" s="853">
        <v>59</v>
      </c>
      <c r="Q163" s="853">
        <v>14986</v>
      </c>
      <c r="R163" s="838">
        <v>0.61946097883597884</v>
      </c>
      <c r="S163" s="854">
        <v>254</v>
      </c>
    </row>
    <row r="164" spans="1:19" ht="14.45" customHeight="1" x14ac:dyDescent="0.2">
      <c r="A164" s="832" t="s">
        <v>573</v>
      </c>
      <c r="B164" s="833" t="s">
        <v>3840</v>
      </c>
      <c r="C164" s="833" t="s">
        <v>595</v>
      </c>
      <c r="D164" s="833" t="s">
        <v>1872</v>
      </c>
      <c r="E164" s="833" t="s">
        <v>3837</v>
      </c>
      <c r="F164" s="833" t="s">
        <v>3880</v>
      </c>
      <c r="G164" s="833" t="s">
        <v>3881</v>
      </c>
      <c r="H164" s="853"/>
      <c r="I164" s="853"/>
      <c r="J164" s="833"/>
      <c r="K164" s="833"/>
      <c r="L164" s="853"/>
      <c r="M164" s="853"/>
      <c r="N164" s="833"/>
      <c r="O164" s="833"/>
      <c r="P164" s="853">
        <v>1</v>
      </c>
      <c r="Q164" s="853">
        <v>116</v>
      </c>
      <c r="R164" s="838"/>
      <c r="S164" s="854">
        <v>116</v>
      </c>
    </row>
    <row r="165" spans="1:19" ht="14.45" customHeight="1" x14ac:dyDescent="0.2">
      <c r="A165" s="832" t="s">
        <v>573</v>
      </c>
      <c r="B165" s="833" t="s">
        <v>3840</v>
      </c>
      <c r="C165" s="833" t="s">
        <v>595</v>
      </c>
      <c r="D165" s="833" t="s">
        <v>1872</v>
      </c>
      <c r="E165" s="833" t="s">
        <v>3837</v>
      </c>
      <c r="F165" s="833" t="s">
        <v>3890</v>
      </c>
      <c r="G165" s="833" t="s">
        <v>3891</v>
      </c>
      <c r="H165" s="853"/>
      <c r="I165" s="853"/>
      <c r="J165" s="833"/>
      <c r="K165" s="833"/>
      <c r="L165" s="853">
        <v>1</v>
      </c>
      <c r="M165" s="853">
        <v>59</v>
      </c>
      <c r="N165" s="833">
        <v>1</v>
      </c>
      <c r="O165" s="833">
        <v>59</v>
      </c>
      <c r="P165" s="853">
        <v>1</v>
      </c>
      <c r="Q165" s="853">
        <v>61</v>
      </c>
      <c r="R165" s="838">
        <v>1.0338983050847457</v>
      </c>
      <c r="S165" s="854">
        <v>61</v>
      </c>
    </row>
    <row r="166" spans="1:19" ht="14.45" customHeight="1" x14ac:dyDescent="0.2">
      <c r="A166" s="832" t="s">
        <v>573</v>
      </c>
      <c r="B166" s="833" t="s">
        <v>3840</v>
      </c>
      <c r="C166" s="833" t="s">
        <v>595</v>
      </c>
      <c r="D166" s="833" t="s">
        <v>1872</v>
      </c>
      <c r="E166" s="833" t="s">
        <v>3837</v>
      </c>
      <c r="F166" s="833" t="s">
        <v>3894</v>
      </c>
      <c r="G166" s="833" t="s">
        <v>3895</v>
      </c>
      <c r="H166" s="853">
        <v>1</v>
      </c>
      <c r="I166" s="853">
        <v>183</v>
      </c>
      <c r="J166" s="833">
        <v>0.16266666666666665</v>
      </c>
      <c r="K166" s="833">
        <v>183</v>
      </c>
      <c r="L166" s="853">
        <v>3</v>
      </c>
      <c r="M166" s="853">
        <v>1125</v>
      </c>
      <c r="N166" s="833">
        <v>1</v>
      </c>
      <c r="O166" s="833">
        <v>375</v>
      </c>
      <c r="P166" s="853"/>
      <c r="Q166" s="853"/>
      <c r="R166" s="838"/>
      <c r="S166" s="854"/>
    </row>
    <row r="167" spans="1:19" ht="14.45" customHeight="1" x14ac:dyDescent="0.2">
      <c r="A167" s="832" t="s">
        <v>573</v>
      </c>
      <c r="B167" s="833" t="s">
        <v>3840</v>
      </c>
      <c r="C167" s="833" t="s">
        <v>595</v>
      </c>
      <c r="D167" s="833" t="s">
        <v>1872</v>
      </c>
      <c r="E167" s="833" t="s">
        <v>3837</v>
      </c>
      <c r="F167" s="833" t="s">
        <v>3896</v>
      </c>
      <c r="G167" s="833" t="s">
        <v>3897</v>
      </c>
      <c r="H167" s="853">
        <v>111</v>
      </c>
      <c r="I167" s="853">
        <v>41403</v>
      </c>
      <c r="J167" s="833">
        <v>0.59199576767994511</v>
      </c>
      <c r="K167" s="833">
        <v>373</v>
      </c>
      <c r="L167" s="853">
        <v>187</v>
      </c>
      <c r="M167" s="853">
        <v>69938</v>
      </c>
      <c r="N167" s="833">
        <v>1</v>
      </c>
      <c r="O167" s="833">
        <v>374</v>
      </c>
      <c r="P167" s="853">
        <v>110</v>
      </c>
      <c r="Q167" s="853">
        <v>41360</v>
      </c>
      <c r="R167" s="838">
        <v>0.59138093740169861</v>
      </c>
      <c r="S167" s="854">
        <v>376</v>
      </c>
    </row>
    <row r="168" spans="1:19" ht="14.45" customHeight="1" x14ac:dyDescent="0.2">
      <c r="A168" s="832" t="s">
        <v>573</v>
      </c>
      <c r="B168" s="833" t="s">
        <v>3840</v>
      </c>
      <c r="C168" s="833" t="s">
        <v>595</v>
      </c>
      <c r="D168" s="833" t="s">
        <v>3832</v>
      </c>
      <c r="E168" s="833" t="s">
        <v>3841</v>
      </c>
      <c r="F168" s="833" t="s">
        <v>3842</v>
      </c>
      <c r="G168" s="833" t="s">
        <v>3843</v>
      </c>
      <c r="H168" s="853"/>
      <c r="I168" s="853"/>
      <c r="J168" s="833"/>
      <c r="K168" s="833"/>
      <c r="L168" s="853">
        <v>0.30000000000000004</v>
      </c>
      <c r="M168" s="853">
        <v>20.91</v>
      </c>
      <c r="N168" s="833">
        <v>1</v>
      </c>
      <c r="O168" s="833">
        <v>69.699999999999989</v>
      </c>
      <c r="P168" s="853"/>
      <c r="Q168" s="853"/>
      <c r="R168" s="838"/>
      <c r="S168" s="854"/>
    </row>
    <row r="169" spans="1:19" ht="14.45" customHeight="1" x14ac:dyDescent="0.2">
      <c r="A169" s="832" t="s">
        <v>573</v>
      </c>
      <c r="B169" s="833" t="s">
        <v>3840</v>
      </c>
      <c r="C169" s="833" t="s">
        <v>595</v>
      </c>
      <c r="D169" s="833" t="s">
        <v>3832</v>
      </c>
      <c r="E169" s="833" t="s">
        <v>3837</v>
      </c>
      <c r="F169" s="833" t="s">
        <v>3856</v>
      </c>
      <c r="G169" s="833" t="s">
        <v>3857</v>
      </c>
      <c r="H169" s="853">
        <v>9</v>
      </c>
      <c r="I169" s="853">
        <v>333</v>
      </c>
      <c r="J169" s="833">
        <v>3</v>
      </c>
      <c r="K169" s="833">
        <v>37</v>
      </c>
      <c r="L169" s="853">
        <v>3</v>
      </c>
      <c r="M169" s="853">
        <v>111</v>
      </c>
      <c r="N169" s="833">
        <v>1</v>
      </c>
      <c r="O169" s="833">
        <v>37</v>
      </c>
      <c r="P169" s="853"/>
      <c r="Q169" s="853"/>
      <c r="R169" s="838"/>
      <c r="S169" s="854"/>
    </row>
    <row r="170" spans="1:19" ht="14.45" customHeight="1" x14ac:dyDescent="0.2">
      <c r="A170" s="832" t="s">
        <v>573</v>
      </c>
      <c r="B170" s="833" t="s">
        <v>3840</v>
      </c>
      <c r="C170" s="833" t="s">
        <v>595</v>
      </c>
      <c r="D170" s="833" t="s">
        <v>3832</v>
      </c>
      <c r="E170" s="833" t="s">
        <v>3837</v>
      </c>
      <c r="F170" s="833" t="s">
        <v>3868</v>
      </c>
      <c r="G170" s="833" t="s">
        <v>3869</v>
      </c>
      <c r="H170" s="853">
        <v>2</v>
      </c>
      <c r="I170" s="853">
        <v>252</v>
      </c>
      <c r="J170" s="833"/>
      <c r="K170" s="833">
        <v>126</v>
      </c>
      <c r="L170" s="853"/>
      <c r="M170" s="853"/>
      <c r="N170" s="833"/>
      <c r="O170" s="833"/>
      <c r="P170" s="853"/>
      <c r="Q170" s="853"/>
      <c r="R170" s="838"/>
      <c r="S170" s="854"/>
    </row>
    <row r="171" spans="1:19" ht="14.45" customHeight="1" x14ac:dyDescent="0.2">
      <c r="A171" s="832" t="s">
        <v>573</v>
      </c>
      <c r="B171" s="833" t="s">
        <v>3840</v>
      </c>
      <c r="C171" s="833" t="s">
        <v>595</v>
      </c>
      <c r="D171" s="833" t="s">
        <v>3832</v>
      </c>
      <c r="E171" s="833" t="s">
        <v>3837</v>
      </c>
      <c r="F171" s="833" t="s">
        <v>3876</v>
      </c>
      <c r="G171" s="833" t="s">
        <v>3877</v>
      </c>
      <c r="H171" s="853">
        <v>2</v>
      </c>
      <c r="I171" s="853">
        <v>66.67</v>
      </c>
      <c r="J171" s="833"/>
      <c r="K171" s="833">
        <v>33.335000000000001</v>
      </c>
      <c r="L171" s="853"/>
      <c r="M171" s="853"/>
      <c r="N171" s="833"/>
      <c r="O171" s="833"/>
      <c r="P171" s="853"/>
      <c r="Q171" s="853"/>
      <c r="R171" s="838"/>
      <c r="S171" s="854"/>
    </row>
    <row r="172" spans="1:19" ht="14.45" customHeight="1" x14ac:dyDescent="0.2">
      <c r="A172" s="832" t="s">
        <v>573</v>
      </c>
      <c r="B172" s="833" t="s">
        <v>3840</v>
      </c>
      <c r="C172" s="833" t="s">
        <v>595</v>
      </c>
      <c r="D172" s="833" t="s">
        <v>3833</v>
      </c>
      <c r="E172" s="833" t="s">
        <v>3837</v>
      </c>
      <c r="F172" s="833" t="s">
        <v>3856</v>
      </c>
      <c r="G172" s="833" t="s">
        <v>3857</v>
      </c>
      <c r="H172" s="853">
        <v>1</v>
      </c>
      <c r="I172" s="853">
        <v>37</v>
      </c>
      <c r="J172" s="833">
        <v>0.5</v>
      </c>
      <c r="K172" s="833">
        <v>37</v>
      </c>
      <c r="L172" s="853">
        <v>2</v>
      </c>
      <c r="M172" s="853">
        <v>74</v>
      </c>
      <c r="N172" s="833">
        <v>1</v>
      </c>
      <c r="O172" s="833">
        <v>37</v>
      </c>
      <c r="P172" s="853">
        <v>2</v>
      </c>
      <c r="Q172" s="853">
        <v>76</v>
      </c>
      <c r="R172" s="838">
        <v>1.027027027027027</v>
      </c>
      <c r="S172" s="854">
        <v>38</v>
      </c>
    </row>
    <row r="173" spans="1:19" ht="14.45" customHeight="1" x14ac:dyDescent="0.2">
      <c r="A173" s="832" t="s">
        <v>573</v>
      </c>
      <c r="B173" s="833" t="s">
        <v>3840</v>
      </c>
      <c r="C173" s="833" t="s">
        <v>595</v>
      </c>
      <c r="D173" s="833" t="s">
        <v>3833</v>
      </c>
      <c r="E173" s="833" t="s">
        <v>3837</v>
      </c>
      <c r="F173" s="833" t="s">
        <v>3876</v>
      </c>
      <c r="G173" s="833" t="s">
        <v>3877</v>
      </c>
      <c r="H173" s="853">
        <v>1</v>
      </c>
      <c r="I173" s="853">
        <v>33.33</v>
      </c>
      <c r="J173" s="833">
        <v>1</v>
      </c>
      <c r="K173" s="833">
        <v>33.33</v>
      </c>
      <c r="L173" s="853">
        <v>1</v>
      </c>
      <c r="M173" s="853">
        <v>33.33</v>
      </c>
      <c r="N173" s="833">
        <v>1</v>
      </c>
      <c r="O173" s="833">
        <v>33.33</v>
      </c>
      <c r="P173" s="853"/>
      <c r="Q173" s="853"/>
      <c r="R173" s="838"/>
      <c r="S173" s="854"/>
    </row>
    <row r="174" spans="1:19" ht="14.45" customHeight="1" x14ac:dyDescent="0.2">
      <c r="A174" s="832" t="s">
        <v>573</v>
      </c>
      <c r="B174" s="833" t="s">
        <v>3840</v>
      </c>
      <c r="C174" s="833" t="s">
        <v>595</v>
      </c>
      <c r="D174" s="833" t="s">
        <v>3833</v>
      </c>
      <c r="E174" s="833" t="s">
        <v>3837</v>
      </c>
      <c r="F174" s="833" t="s">
        <v>3896</v>
      </c>
      <c r="G174" s="833" t="s">
        <v>3897</v>
      </c>
      <c r="H174" s="853">
        <v>1</v>
      </c>
      <c r="I174" s="853">
        <v>373</v>
      </c>
      <c r="J174" s="833">
        <v>0.99732620320855614</v>
      </c>
      <c r="K174" s="833">
        <v>373</v>
      </c>
      <c r="L174" s="853">
        <v>1</v>
      </c>
      <c r="M174" s="853">
        <v>374</v>
      </c>
      <c r="N174" s="833">
        <v>1</v>
      </c>
      <c r="O174" s="833">
        <v>374</v>
      </c>
      <c r="P174" s="853"/>
      <c r="Q174" s="853"/>
      <c r="R174" s="838"/>
      <c r="S174" s="854"/>
    </row>
    <row r="175" spans="1:19" ht="14.45" customHeight="1" x14ac:dyDescent="0.2">
      <c r="A175" s="832" t="s">
        <v>573</v>
      </c>
      <c r="B175" s="833" t="s">
        <v>3840</v>
      </c>
      <c r="C175" s="833" t="s">
        <v>595</v>
      </c>
      <c r="D175" s="833" t="s">
        <v>3834</v>
      </c>
      <c r="E175" s="833" t="s">
        <v>3837</v>
      </c>
      <c r="F175" s="833" t="s">
        <v>3868</v>
      </c>
      <c r="G175" s="833" t="s">
        <v>3869</v>
      </c>
      <c r="H175" s="853"/>
      <c r="I175" s="853"/>
      <c r="J175" s="833"/>
      <c r="K175" s="833"/>
      <c r="L175" s="853">
        <v>1</v>
      </c>
      <c r="M175" s="853">
        <v>127</v>
      </c>
      <c r="N175" s="833">
        <v>1</v>
      </c>
      <c r="O175" s="833">
        <v>127</v>
      </c>
      <c r="P175" s="853"/>
      <c r="Q175" s="853"/>
      <c r="R175" s="838"/>
      <c r="S175" s="854"/>
    </row>
    <row r="176" spans="1:19" ht="14.45" customHeight="1" x14ac:dyDescent="0.2">
      <c r="A176" s="832" t="s">
        <v>573</v>
      </c>
      <c r="B176" s="833" t="s">
        <v>3840</v>
      </c>
      <c r="C176" s="833" t="s">
        <v>595</v>
      </c>
      <c r="D176" s="833" t="s">
        <v>3834</v>
      </c>
      <c r="E176" s="833" t="s">
        <v>3837</v>
      </c>
      <c r="F176" s="833" t="s">
        <v>3876</v>
      </c>
      <c r="G176" s="833" t="s">
        <v>3877</v>
      </c>
      <c r="H176" s="853">
        <v>21</v>
      </c>
      <c r="I176" s="853">
        <v>700.00000000000011</v>
      </c>
      <c r="J176" s="833">
        <v>1.1052864270826757</v>
      </c>
      <c r="K176" s="833">
        <v>33.333333333333336</v>
      </c>
      <c r="L176" s="853">
        <v>19</v>
      </c>
      <c r="M176" s="853">
        <v>633.31999999999994</v>
      </c>
      <c r="N176" s="833">
        <v>1</v>
      </c>
      <c r="O176" s="833">
        <v>33.332631578947364</v>
      </c>
      <c r="P176" s="853">
        <v>24</v>
      </c>
      <c r="Q176" s="853">
        <v>800</v>
      </c>
      <c r="R176" s="838">
        <v>1.2631844880944862</v>
      </c>
      <c r="S176" s="854">
        <v>33.333333333333336</v>
      </c>
    </row>
    <row r="177" spans="1:19" ht="14.45" customHeight="1" x14ac:dyDescent="0.2">
      <c r="A177" s="832" t="s">
        <v>573</v>
      </c>
      <c r="B177" s="833" t="s">
        <v>3840</v>
      </c>
      <c r="C177" s="833" t="s">
        <v>595</v>
      </c>
      <c r="D177" s="833" t="s">
        <v>3834</v>
      </c>
      <c r="E177" s="833" t="s">
        <v>3837</v>
      </c>
      <c r="F177" s="833" t="s">
        <v>3878</v>
      </c>
      <c r="G177" s="833" t="s">
        <v>3879</v>
      </c>
      <c r="H177" s="853"/>
      <c r="I177" s="853"/>
      <c r="J177" s="833"/>
      <c r="K177" s="833"/>
      <c r="L177" s="853">
        <v>9</v>
      </c>
      <c r="M177" s="853">
        <v>2268</v>
      </c>
      <c r="N177" s="833">
        <v>1</v>
      </c>
      <c r="O177" s="833">
        <v>252</v>
      </c>
      <c r="P177" s="853">
        <v>24</v>
      </c>
      <c r="Q177" s="853">
        <v>6096</v>
      </c>
      <c r="R177" s="838">
        <v>2.6878306878306879</v>
      </c>
      <c r="S177" s="854">
        <v>254</v>
      </c>
    </row>
    <row r="178" spans="1:19" ht="14.45" customHeight="1" x14ac:dyDescent="0.2">
      <c r="A178" s="832" t="s">
        <v>573</v>
      </c>
      <c r="B178" s="833" t="s">
        <v>3840</v>
      </c>
      <c r="C178" s="833" t="s">
        <v>595</v>
      </c>
      <c r="D178" s="833" t="s">
        <v>3834</v>
      </c>
      <c r="E178" s="833" t="s">
        <v>3837</v>
      </c>
      <c r="F178" s="833" t="s">
        <v>3880</v>
      </c>
      <c r="G178" s="833" t="s">
        <v>3881</v>
      </c>
      <c r="H178" s="853"/>
      <c r="I178" s="853"/>
      <c r="J178" s="833"/>
      <c r="K178" s="833"/>
      <c r="L178" s="853">
        <v>1</v>
      </c>
      <c r="M178" s="853">
        <v>116</v>
      </c>
      <c r="N178" s="833">
        <v>1</v>
      </c>
      <c r="O178" s="833">
        <v>116</v>
      </c>
      <c r="P178" s="853"/>
      <c r="Q178" s="853"/>
      <c r="R178" s="838"/>
      <c r="S178" s="854"/>
    </row>
    <row r="179" spans="1:19" ht="14.45" customHeight="1" x14ac:dyDescent="0.2">
      <c r="A179" s="832" t="s">
        <v>573</v>
      </c>
      <c r="B179" s="833" t="s">
        <v>3840</v>
      </c>
      <c r="C179" s="833" t="s">
        <v>595</v>
      </c>
      <c r="D179" s="833" t="s">
        <v>3834</v>
      </c>
      <c r="E179" s="833" t="s">
        <v>3837</v>
      </c>
      <c r="F179" s="833" t="s">
        <v>3896</v>
      </c>
      <c r="G179" s="833" t="s">
        <v>3897</v>
      </c>
      <c r="H179" s="853">
        <v>22</v>
      </c>
      <c r="I179" s="853">
        <v>8206</v>
      </c>
      <c r="J179" s="833">
        <v>1.1547987616099071</v>
      </c>
      <c r="K179" s="833">
        <v>373</v>
      </c>
      <c r="L179" s="853">
        <v>19</v>
      </c>
      <c r="M179" s="853">
        <v>7106</v>
      </c>
      <c r="N179" s="833">
        <v>1</v>
      </c>
      <c r="O179" s="833">
        <v>374</v>
      </c>
      <c r="P179" s="853">
        <v>2</v>
      </c>
      <c r="Q179" s="853">
        <v>752</v>
      </c>
      <c r="R179" s="838">
        <v>0.10582606248240924</v>
      </c>
      <c r="S179" s="854">
        <v>376</v>
      </c>
    </row>
    <row r="180" spans="1:19" ht="14.45" customHeight="1" x14ac:dyDescent="0.2">
      <c r="A180" s="832" t="s">
        <v>573</v>
      </c>
      <c r="B180" s="833" t="s">
        <v>3840</v>
      </c>
      <c r="C180" s="833" t="s">
        <v>595</v>
      </c>
      <c r="D180" s="833" t="s">
        <v>1874</v>
      </c>
      <c r="E180" s="833" t="s">
        <v>3841</v>
      </c>
      <c r="F180" s="833" t="s">
        <v>3842</v>
      </c>
      <c r="G180" s="833" t="s">
        <v>3843</v>
      </c>
      <c r="H180" s="853"/>
      <c r="I180" s="853"/>
      <c r="J180" s="833"/>
      <c r="K180" s="833"/>
      <c r="L180" s="853">
        <v>0.5</v>
      </c>
      <c r="M180" s="853">
        <v>34.85</v>
      </c>
      <c r="N180" s="833">
        <v>1</v>
      </c>
      <c r="O180" s="833">
        <v>69.7</v>
      </c>
      <c r="P180" s="853"/>
      <c r="Q180" s="853"/>
      <c r="R180" s="838"/>
      <c r="S180" s="854"/>
    </row>
    <row r="181" spans="1:19" ht="14.45" customHeight="1" x14ac:dyDescent="0.2">
      <c r="A181" s="832" t="s">
        <v>573</v>
      </c>
      <c r="B181" s="833" t="s">
        <v>3840</v>
      </c>
      <c r="C181" s="833" t="s">
        <v>595</v>
      </c>
      <c r="D181" s="833" t="s">
        <v>1874</v>
      </c>
      <c r="E181" s="833" t="s">
        <v>3841</v>
      </c>
      <c r="F181" s="833" t="s">
        <v>3845</v>
      </c>
      <c r="G181" s="833" t="s">
        <v>3846</v>
      </c>
      <c r="H181" s="853"/>
      <c r="I181" s="853"/>
      <c r="J181" s="833"/>
      <c r="K181" s="833"/>
      <c r="L181" s="853">
        <v>1.8</v>
      </c>
      <c r="M181" s="853">
        <v>513.14</v>
      </c>
      <c r="N181" s="833">
        <v>1</v>
      </c>
      <c r="O181" s="833">
        <v>285.07777777777778</v>
      </c>
      <c r="P181" s="853">
        <v>0.9</v>
      </c>
      <c r="Q181" s="853">
        <v>256.57</v>
      </c>
      <c r="R181" s="838">
        <v>0.5</v>
      </c>
      <c r="S181" s="854">
        <v>285.07777777777778</v>
      </c>
    </row>
    <row r="182" spans="1:19" ht="14.45" customHeight="1" x14ac:dyDescent="0.2">
      <c r="A182" s="832" t="s">
        <v>573</v>
      </c>
      <c r="B182" s="833" t="s">
        <v>3840</v>
      </c>
      <c r="C182" s="833" t="s">
        <v>595</v>
      </c>
      <c r="D182" s="833" t="s">
        <v>1874</v>
      </c>
      <c r="E182" s="833" t="s">
        <v>3841</v>
      </c>
      <c r="F182" s="833" t="s">
        <v>3847</v>
      </c>
      <c r="G182" s="833" t="s">
        <v>657</v>
      </c>
      <c r="H182" s="853"/>
      <c r="I182" s="853"/>
      <c r="J182" s="833"/>
      <c r="K182" s="833"/>
      <c r="L182" s="853">
        <v>0.3</v>
      </c>
      <c r="M182" s="853">
        <v>22.57</v>
      </c>
      <c r="N182" s="833">
        <v>1</v>
      </c>
      <c r="O182" s="833">
        <v>75.233333333333334</v>
      </c>
      <c r="P182" s="853">
        <v>0.1</v>
      </c>
      <c r="Q182" s="853">
        <v>6.82</v>
      </c>
      <c r="R182" s="838">
        <v>0.30217102348249891</v>
      </c>
      <c r="S182" s="854">
        <v>68.2</v>
      </c>
    </row>
    <row r="183" spans="1:19" ht="14.45" customHeight="1" x14ac:dyDescent="0.2">
      <c r="A183" s="832" t="s">
        <v>573</v>
      </c>
      <c r="B183" s="833" t="s">
        <v>3840</v>
      </c>
      <c r="C183" s="833" t="s">
        <v>595</v>
      </c>
      <c r="D183" s="833" t="s">
        <v>1874</v>
      </c>
      <c r="E183" s="833" t="s">
        <v>3841</v>
      </c>
      <c r="F183" s="833" t="s">
        <v>3848</v>
      </c>
      <c r="G183" s="833" t="s">
        <v>3849</v>
      </c>
      <c r="H183" s="853"/>
      <c r="I183" s="853"/>
      <c r="J183" s="833"/>
      <c r="K183" s="833"/>
      <c r="L183" s="853"/>
      <c r="M183" s="853"/>
      <c r="N183" s="833"/>
      <c r="O183" s="833"/>
      <c r="P183" s="853">
        <v>0.2</v>
      </c>
      <c r="Q183" s="853">
        <v>7.8</v>
      </c>
      <c r="R183" s="838"/>
      <c r="S183" s="854">
        <v>39</v>
      </c>
    </row>
    <row r="184" spans="1:19" ht="14.45" customHeight="1" x14ac:dyDescent="0.2">
      <c r="A184" s="832" t="s">
        <v>573</v>
      </c>
      <c r="B184" s="833" t="s">
        <v>3840</v>
      </c>
      <c r="C184" s="833" t="s">
        <v>595</v>
      </c>
      <c r="D184" s="833" t="s">
        <v>1874</v>
      </c>
      <c r="E184" s="833" t="s">
        <v>3837</v>
      </c>
      <c r="F184" s="833" t="s">
        <v>3854</v>
      </c>
      <c r="G184" s="833" t="s">
        <v>3855</v>
      </c>
      <c r="H184" s="853"/>
      <c r="I184" s="853"/>
      <c r="J184" s="833"/>
      <c r="K184" s="833"/>
      <c r="L184" s="853">
        <v>4</v>
      </c>
      <c r="M184" s="853">
        <v>332</v>
      </c>
      <c r="N184" s="833">
        <v>1</v>
      </c>
      <c r="O184" s="833">
        <v>83</v>
      </c>
      <c r="P184" s="853">
        <v>3</v>
      </c>
      <c r="Q184" s="853">
        <v>252</v>
      </c>
      <c r="R184" s="838">
        <v>0.75903614457831325</v>
      </c>
      <c r="S184" s="854">
        <v>84</v>
      </c>
    </row>
    <row r="185" spans="1:19" ht="14.45" customHeight="1" x14ac:dyDescent="0.2">
      <c r="A185" s="832" t="s">
        <v>573</v>
      </c>
      <c r="B185" s="833" t="s">
        <v>3840</v>
      </c>
      <c r="C185" s="833" t="s">
        <v>595</v>
      </c>
      <c r="D185" s="833" t="s">
        <v>1874</v>
      </c>
      <c r="E185" s="833" t="s">
        <v>3837</v>
      </c>
      <c r="F185" s="833" t="s">
        <v>3856</v>
      </c>
      <c r="G185" s="833" t="s">
        <v>3857</v>
      </c>
      <c r="H185" s="853">
        <v>1</v>
      </c>
      <c r="I185" s="853">
        <v>37</v>
      </c>
      <c r="J185" s="833">
        <v>0.2</v>
      </c>
      <c r="K185" s="833">
        <v>37</v>
      </c>
      <c r="L185" s="853">
        <v>5</v>
      </c>
      <c r="M185" s="853">
        <v>185</v>
      </c>
      <c r="N185" s="833">
        <v>1</v>
      </c>
      <c r="O185" s="833">
        <v>37</v>
      </c>
      <c r="P185" s="853">
        <v>1</v>
      </c>
      <c r="Q185" s="853">
        <v>38</v>
      </c>
      <c r="R185" s="838">
        <v>0.20540540540540542</v>
      </c>
      <c r="S185" s="854">
        <v>38</v>
      </c>
    </row>
    <row r="186" spans="1:19" ht="14.45" customHeight="1" x14ac:dyDescent="0.2">
      <c r="A186" s="832" t="s">
        <v>573</v>
      </c>
      <c r="B186" s="833" t="s">
        <v>3840</v>
      </c>
      <c r="C186" s="833" t="s">
        <v>595</v>
      </c>
      <c r="D186" s="833" t="s">
        <v>1874</v>
      </c>
      <c r="E186" s="833" t="s">
        <v>3837</v>
      </c>
      <c r="F186" s="833" t="s">
        <v>3864</v>
      </c>
      <c r="G186" s="833" t="s">
        <v>3865</v>
      </c>
      <c r="H186" s="853"/>
      <c r="I186" s="853"/>
      <c r="J186" s="833"/>
      <c r="K186" s="833"/>
      <c r="L186" s="853">
        <v>2</v>
      </c>
      <c r="M186" s="853">
        <v>260</v>
      </c>
      <c r="N186" s="833">
        <v>1</v>
      </c>
      <c r="O186" s="833">
        <v>130</v>
      </c>
      <c r="P186" s="853">
        <v>1</v>
      </c>
      <c r="Q186" s="853">
        <v>131</v>
      </c>
      <c r="R186" s="838">
        <v>0.50384615384615383</v>
      </c>
      <c r="S186" s="854">
        <v>131</v>
      </c>
    </row>
    <row r="187" spans="1:19" ht="14.45" customHeight="1" x14ac:dyDescent="0.2">
      <c r="A187" s="832" t="s">
        <v>573</v>
      </c>
      <c r="B187" s="833" t="s">
        <v>3840</v>
      </c>
      <c r="C187" s="833" t="s">
        <v>595</v>
      </c>
      <c r="D187" s="833" t="s">
        <v>1874</v>
      </c>
      <c r="E187" s="833" t="s">
        <v>3837</v>
      </c>
      <c r="F187" s="833" t="s">
        <v>3868</v>
      </c>
      <c r="G187" s="833" t="s">
        <v>3869</v>
      </c>
      <c r="H187" s="853">
        <v>142</v>
      </c>
      <c r="I187" s="853">
        <v>17892</v>
      </c>
      <c r="J187" s="833">
        <v>1.0208832591578227</v>
      </c>
      <c r="K187" s="833">
        <v>126</v>
      </c>
      <c r="L187" s="853">
        <v>138</v>
      </c>
      <c r="M187" s="853">
        <v>17526</v>
      </c>
      <c r="N187" s="833">
        <v>1</v>
      </c>
      <c r="O187" s="833">
        <v>127</v>
      </c>
      <c r="P187" s="853">
        <v>148</v>
      </c>
      <c r="Q187" s="853">
        <v>18648</v>
      </c>
      <c r="R187" s="838">
        <v>1.0640191715166039</v>
      </c>
      <c r="S187" s="854">
        <v>126</v>
      </c>
    </row>
    <row r="188" spans="1:19" ht="14.45" customHeight="1" x14ac:dyDescent="0.2">
      <c r="A188" s="832" t="s">
        <v>573</v>
      </c>
      <c r="B188" s="833" t="s">
        <v>3840</v>
      </c>
      <c r="C188" s="833" t="s">
        <v>595</v>
      </c>
      <c r="D188" s="833" t="s">
        <v>1874</v>
      </c>
      <c r="E188" s="833" t="s">
        <v>3837</v>
      </c>
      <c r="F188" s="833" t="s">
        <v>3876</v>
      </c>
      <c r="G188" s="833" t="s">
        <v>3877</v>
      </c>
      <c r="H188" s="853">
        <v>460</v>
      </c>
      <c r="I188" s="853">
        <v>15333.31</v>
      </c>
      <c r="J188" s="833">
        <v>1.7760618163116855</v>
      </c>
      <c r="K188" s="833">
        <v>33.333282608695654</v>
      </c>
      <c r="L188" s="853">
        <v>259</v>
      </c>
      <c r="M188" s="853">
        <v>8633.32</v>
      </c>
      <c r="N188" s="833">
        <v>1</v>
      </c>
      <c r="O188" s="833">
        <v>33.333281853281854</v>
      </c>
      <c r="P188" s="853">
        <v>353</v>
      </c>
      <c r="Q188" s="853">
        <v>11766.65</v>
      </c>
      <c r="R188" s="838">
        <v>1.3629345373506367</v>
      </c>
      <c r="S188" s="854">
        <v>33.333286118980169</v>
      </c>
    </row>
    <row r="189" spans="1:19" ht="14.45" customHeight="1" x14ac:dyDescent="0.2">
      <c r="A189" s="832" t="s">
        <v>573</v>
      </c>
      <c r="B189" s="833" t="s">
        <v>3840</v>
      </c>
      <c r="C189" s="833" t="s">
        <v>595</v>
      </c>
      <c r="D189" s="833" t="s">
        <v>1874</v>
      </c>
      <c r="E189" s="833" t="s">
        <v>3837</v>
      </c>
      <c r="F189" s="833" t="s">
        <v>3878</v>
      </c>
      <c r="G189" s="833" t="s">
        <v>3879</v>
      </c>
      <c r="H189" s="853">
        <v>330</v>
      </c>
      <c r="I189" s="853">
        <v>82830</v>
      </c>
      <c r="J189" s="833">
        <v>1.429089026915114</v>
      </c>
      <c r="K189" s="833">
        <v>251</v>
      </c>
      <c r="L189" s="853">
        <v>230</v>
      </c>
      <c r="M189" s="853">
        <v>57960</v>
      </c>
      <c r="N189" s="833">
        <v>1</v>
      </c>
      <c r="O189" s="833">
        <v>252</v>
      </c>
      <c r="P189" s="853">
        <v>267</v>
      </c>
      <c r="Q189" s="853">
        <v>67818</v>
      </c>
      <c r="R189" s="838">
        <v>1.1700828157349896</v>
      </c>
      <c r="S189" s="854">
        <v>254</v>
      </c>
    </row>
    <row r="190" spans="1:19" ht="14.45" customHeight="1" x14ac:dyDescent="0.2">
      <c r="A190" s="832" t="s">
        <v>573</v>
      </c>
      <c r="B190" s="833" t="s">
        <v>3840</v>
      </c>
      <c r="C190" s="833" t="s">
        <v>595</v>
      </c>
      <c r="D190" s="833" t="s">
        <v>1874</v>
      </c>
      <c r="E190" s="833" t="s">
        <v>3837</v>
      </c>
      <c r="F190" s="833" t="s">
        <v>3880</v>
      </c>
      <c r="G190" s="833" t="s">
        <v>3881</v>
      </c>
      <c r="H190" s="853">
        <v>1</v>
      </c>
      <c r="I190" s="853">
        <v>116</v>
      </c>
      <c r="J190" s="833"/>
      <c r="K190" s="833">
        <v>116</v>
      </c>
      <c r="L190" s="853"/>
      <c r="M190" s="853"/>
      <c r="N190" s="833"/>
      <c r="O190" s="833"/>
      <c r="P190" s="853"/>
      <c r="Q190" s="853"/>
      <c r="R190" s="838"/>
      <c r="S190" s="854"/>
    </row>
    <row r="191" spans="1:19" ht="14.45" customHeight="1" x14ac:dyDescent="0.2">
      <c r="A191" s="832" t="s">
        <v>573</v>
      </c>
      <c r="B191" s="833" t="s">
        <v>3840</v>
      </c>
      <c r="C191" s="833" t="s">
        <v>595</v>
      </c>
      <c r="D191" s="833" t="s">
        <v>1874</v>
      </c>
      <c r="E191" s="833" t="s">
        <v>3837</v>
      </c>
      <c r="F191" s="833" t="s">
        <v>3886</v>
      </c>
      <c r="G191" s="833" t="s">
        <v>3887</v>
      </c>
      <c r="H191" s="853">
        <v>1</v>
      </c>
      <c r="I191" s="853">
        <v>32</v>
      </c>
      <c r="J191" s="833"/>
      <c r="K191" s="833">
        <v>32</v>
      </c>
      <c r="L191" s="853"/>
      <c r="M191" s="853"/>
      <c r="N191" s="833"/>
      <c r="O191" s="833"/>
      <c r="P191" s="853">
        <v>1</v>
      </c>
      <c r="Q191" s="853">
        <v>33</v>
      </c>
      <c r="R191" s="838"/>
      <c r="S191" s="854">
        <v>33</v>
      </c>
    </row>
    <row r="192" spans="1:19" ht="14.45" customHeight="1" x14ac:dyDescent="0.2">
      <c r="A192" s="832" t="s">
        <v>573</v>
      </c>
      <c r="B192" s="833" t="s">
        <v>3840</v>
      </c>
      <c r="C192" s="833" t="s">
        <v>595</v>
      </c>
      <c r="D192" s="833" t="s">
        <v>1874</v>
      </c>
      <c r="E192" s="833" t="s">
        <v>3837</v>
      </c>
      <c r="F192" s="833" t="s">
        <v>3890</v>
      </c>
      <c r="G192" s="833" t="s">
        <v>3891</v>
      </c>
      <c r="H192" s="853"/>
      <c r="I192" s="853"/>
      <c r="J192" s="833"/>
      <c r="K192" s="833"/>
      <c r="L192" s="853">
        <v>2</v>
      </c>
      <c r="M192" s="853">
        <v>118</v>
      </c>
      <c r="N192" s="833">
        <v>1</v>
      </c>
      <c r="O192" s="833">
        <v>59</v>
      </c>
      <c r="P192" s="853">
        <v>1</v>
      </c>
      <c r="Q192" s="853">
        <v>61</v>
      </c>
      <c r="R192" s="838">
        <v>0.51694915254237284</v>
      </c>
      <c r="S192" s="854">
        <v>61</v>
      </c>
    </row>
    <row r="193" spans="1:19" ht="14.45" customHeight="1" x14ac:dyDescent="0.2">
      <c r="A193" s="832" t="s">
        <v>573</v>
      </c>
      <c r="B193" s="833" t="s">
        <v>3840</v>
      </c>
      <c r="C193" s="833" t="s">
        <v>595</v>
      </c>
      <c r="D193" s="833" t="s">
        <v>1873</v>
      </c>
      <c r="E193" s="833" t="s">
        <v>3837</v>
      </c>
      <c r="F193" s="833" t="s">
        <v>3854</v>
      </c>
      <c r="G193" s="833" t="s">
        <v>3855</v>
      </c>
      <c r="H193" s="853"/>
      <c r="I193" s="853"/>
      <c r="J193" s="833"/>
      <c r="K193" s="833"/>
      <c r="L193" s="853"/>
      <c r="M193" s="853"/>
      <c r="N193" s="833"/>
      <c r="O193" s="833"/>
      <c r="P193" s="853">
        <v>7</v>
      </c>
      <c r="Q193" s="853">
        <v>588</v>
      </c>
      <c r="R193" s="838"/>
      <c r="S193" s="854">
        <v>84</v>
      </c>
    </row>
    <row r="194" spans="1:19" ht="14.45" customHeight="1" x14ac:dyDescent="0.2">
      <c r="A194" s="832" t="s">
        <v>573</v>
      </c>
      <c r="B194" s="833" t="s">
        <v>3840</v>
      </c>
      <c r="C194" s="833" t="s">
        <v>595</v>
      </c>
      <c r="D194" s="833" t="s">
        <v>1873</v>
      </c>
      <c r="E194" s="833" t="s">
        <v>3837</v>
      </c>
      <c r="F194" s="833" t="s">
        <v>3856</v>
      </c>
      <c r="G194" s="833" t="s">
        <v>3857</v>
      </c>
      <c r="H194" s="853"/>
      <c r="I194" s="853"/>
      <c r="J194" s="833"/>
      <c r="K194" s="833"/>
      <c r="L194" s="853">
        <v>49</v>
      </c>
      <c r="M194" s="853">
        <v>1813</v>
      </c>
      <c r="N194" s="833">
        <v>1</v>
      </c>
      <c r="O194" s="833">
        <v>37</v>
      </c>
      <c r="P194" s="853">
        <v>225</v>
      </c>
      <c r="Q194" s="853">
        <v>8550</v>
      </c>
      <c r="R194" s="838">
        <v>4.7159404302261443</v>
      </c>
      <c r="S194" s="854">
        <v>38</v>
      </c>
    </row>
    <row r="195" spans="1:19" ht="14.45" customHeight="1" x14ac:dyDescent="0.2">
      <c r="A195" s="832" t="s">
        <v>573</v>
      </c>
      <c r="B195" s="833" t="s">
        <v>3840</v>
      </c>
      <c r="C195" s="833" t="s">
        <v>595</v>
      </c>
      <c r="D195" s="833" t="s">
        <v>1873</v>
      </c>
      <c r="E195" s="833" t="s">
        <v>3837</v>
      </c>
      <c r="F195" s="833" t="s">
        <v>3868</v>
      </c>
      <c r="G195" s="833" t="s">
        <v>3869</v>
      </c>
      <c r="H195" s="853"/>
      <c r="I195" s="853"/>
      <c r="J195" s="833"/>
      <c r="K195" s="833"/>
      <c r="L195" s="853">
        <v>6</v>
      </c>
      <c r="M195" s="853">
        <v>762</v>
      </c>
      <c r="N195" s="833">
        <v>1</v>
      </c>
      <c r="O195" s="833">
        <v>127</v>
      </c>
      <c r="P195" s="853">
        <v>19</v>
      </c>
      <c r="Q195" s="853">
        <v>2394</v>
      </c>
      <c r="R195" s="838">
        <v>3.1417322834645671</v>
      </c>
      <c r="S195" s="854">
        <v>126</v>
      </c>
    </row>
    <row r="196" spans="1:19" ht="14.45" customHeight="1" x14ac:dyDescent="0.2">
      <c r="A196" s="832" t="s">
        <v>573</v>
      </c>
      <c r="B196" s="833" t="s">
        <v>3840</v>
      </c>
      <c r="C196" s="833" t="s">
        <v>595</v>
      </c>
      <c r="D196" s="833" t="s">
        <v>1873</v>
      </c>
      <c r="E196" s="833" t="s">
        <v>3837</v>
      </c>
      <c r="F196" s="833" t="s">
        <v>3876</v>
      </c>
      <c r="G196" s="833" t="s">
        <v>3877</v>
      </c>
      <c r="H196" s="853"/>
      <c r="I196" s="853"/>
      <c r="J196" s="833"/>
      <c r="K196" s="833"/>
      <c r="L196" s="853">
        <v>15</v>
      </c>
      <c r="M196" s="853">
        <v>500</v>
      </c>
      <c r="N196" s="833">
        <v>1</v>
      </c>
      <c r="O196" s="833">
        <v>33.333333333333336</v>
      </c>
      <c r="P196" s="853">
        <v>211</v>
      </c>
      <c r="Q196" s="853">
        <v>7033.34</v>
      </c>
      <c r="R196" s="838">
        <v>14.06668</v>
      </c>
      <c r="S196" s="854">
        <v>33.333364928909951</v>
      </c>
    </row>
    <row r="197" spans="1:19" ht="14.45" customHeight="1" x14ac:dyDescent="0.2">
      <c r="A197" s="832" t="s">
        <v>573</v>
      </c>
      <c r="B197" s="833" t="s">
        <v>3840</v>
      </c>
      <c r="C197" s="833" t="s">
        <v>595</v>
      </c>
      <c r="D197" s="833" t="s">
        <v>1873</v>
      </c>
      <c r="E197" s="833" t="s">
        <v>3837</v>
      </c>
      <c r="F197" s="833" t="s">
        <v>3878</v>
      </c>
      <c r="G197" s="833" t="s">
        <v>3879</v>
      </c>
      <c r="H197" s="853"/>
      <c r="I197" s="853"/>
      <c r="J197" s="833"/>
      <c r="K197" s="833"/>
      <c r="L197" s="853">
        <v>23</v>
      </c>
      <c r="M197" s="853">
        <v>5796</v>
      </c>
      <c r="N197" s="833">
        <v>1</v>
      </c>
      <c r="O197" s="833">
        <v>252</v>
      </c>
      <c r="P197" s="853">
        <v>170</v>
      </c>
      <c r="Q197" s="853">
        <v>43180</v>
      </c>
      <c r="R197" s="838">
        <v>7.449965493443754</v>
      </c>
      <c r="S197" s="854">
        <v>254</v>
      </c>
    </row>
    <row r="198" spans="1:19" ht="14.45" customHeight="1" x14ac:dyDescent="0.2">
      <c r="A198" s="832" t="s">
        <v>573</v>
      </c>
      <c r="B198" s="833" t="s">
        <v>3840</v>
      </c>
      <c r="C198" s="833" t="s">
        <v>595</v>
      </c>
      <c r="D198" s="833" t="s">
        <v>1873</v>
      </c>
      <c r="E198" s="833" t="s">
        <v>3837</v>
      </c>
      <c r="F198" s="833" t="s">
        <v>3880</v>
      </c>
      <c r="G198" s="833" t="s">
        <v>3881</v>
      </c>
      <c r="H198" s="853"/>
      <c r="I198" s="853"/>
      <c r="J198" s="833"/>
      <c r="K198" s="833"/>
      <c r="L198" s="853"/>
      <c r="M198" s="853"/>
      <c r="N198" s="833"/>
      <c r="O198" s="833"/>
      <c r="P198" s="853">
        <v>1</v>
      </c>
      <c r="Q198" s="853">
        <v>116</v>
      </c>
      <c r="R198" s="838"/>
      <c r="S198" s="854">
        <v>116</v>
      </c>
    </row>
    <row r="199" spans="1:19" ht="14.45" customHeight="1" x14ac:dyDescent="0.2">
      <c r="A199" s="832" t="s">
        <v>573</v>
      </c>
      <c r="B199" s="833" t="s">
        <v>3840</v>
      </c>
      <c r="C199" s="833" t="s">
        <v>595</v>
      </c>
      <c r="D199" s="833" t="s">
        <v>1873</v>
      </c>
      <c r="E199" s="833" t="s">
        <v>3837</v>
      </c>
      <c r="F199" s="833" t="s">
        <v>3896</v>
      </c>
      <c r="G199" s="833" t="s">
        <v>3897</v>
      </c>
      <c r="H199" s="853"/>
      <c r="I199" s="853"/>
      <c r="J199" s="833"/>
      <c r="K199" s="833"/>
      <c r="L199" s="853">
        <v>2</v>
      </c>
      <c r="M199" s="853">
        <v>748</v>
      </c>
      <c r="N199" s="833">
        <v>1</v>
      </c>
      <c r="O199" s="833">
        <v>374</v>
      </c>
      <c r="P199" s="853">
        <v>48</v>
      </c>
      <c r="Q199" s="853">
        <v>18048</v>
      </c>
      <c r="R199" s="838">
        <v>24.128342245989305</v>
      </c>
      <c r="S199" s="854">
        <v>376</v>
      </c>
    </row>
    <row r="200" spans="1:19" ht="14.45" customHeight="1" x14ac:dyDescent="0.2">
      <c r="A200" s="832" t="s">
        <v>573</v>
      </c>
      <c r="B200" s="833" t="s">
        <v>3900</v>
      </c>
      <c r="C200" s="833" t="s">
        <v>595</v>
      </c>
      <c r="D200" s="833" t="s">
        <v>3826</v>
      </c>
      <c r="E200" s="833" t="s">
        <v>3841</v>
      </c>
      <c r="F200" s="833" t="s">
        <v>3903</v>
      </c>
      <c r="G200" s="833" t="s">
        <v>3902</v>
      </c>
      <c r="H200" s="853"/>
      <c r="I200" s="853"/>
      <c r="J200" s="833"/>
      <c r="K200" s="833"/>
      <c r="L200" s="853"/>
      <c r="M200" s="853"/>
      <c r="N200" s="833"/>
      <c r="O200" s="833"/>
      <c r="P200" s="853">
        <v>0.6</v>
      </c>
      <c r="Q200" s="853">
        <v>10143.870000000001</v>
      </c>
      <c r="R200" s="838"/>
      <c r="S200" s="854">
        <v>16906.45</v>
      </c>
    </row>
    <row r="201" spans="1:19" ht="14.45" customHeight="1" x14ac:dyDescent="0.2">
      <c r="A201" s="832" t="s">
        <v>573</v>
      </c>
      <c r="B201" s="833" t="s">
        <v>3900</v>
      </c>
      <c r="C201" s="833" t="s">
        <v>595</v>
      </c>
      <c r="D201" s="833" t="s">
        <v>3826</v>
      </c>
      <c r="E201" s="833" t="s">
        <v>3837</v>
      </c>
      <c r="F201" s="833" t="s">
        <v>3856</v>
      </c>
      <c r="G201" s="833" t="s">
        <v>3857</v>
      </c>
      <c r="H201" s="853"/>
      <c r="I201" s="853"/>
      <c r="J201" s="833"/>
      <c r="K201" s="833"/>
      <c r="L201" s="853">
        <v>1</v>
      </c>
      <c r="M201" s="853">
        <v>37</v>
      </c>
      <c r="N201" s="833">
        <v>1</v>
      </c>
      <c r="O201" s="833">
        <v>37</v>
      </c>
      <c r="P201" s="853"/>
      <c r="Q201" s="853"/>
      <c r="R201" s="838"/>
      <c r="S201" s="854"/>
    </row>
    <row r="202" spans="1:19" ht="14.45" customHeight="1" x14ac:dyDescent="0.2">
      <c r="A202" s="832" t="s">
        <v>573</v>
      </c>
      <c r="B202" s="833" t="s">
        <v>3900</v>
      </c>
      <c r="C202" s="833" t="s">
        <v>595</v>
      </c>
      <c r="D202" s="833" t="s">
        <v>3826</v>
      </c>
      <c r="E202" s="833" t="s">
        <v>3837</v>
      </c>
      <c r="F202" s="833" t="s">
        <v>3906</v>
      </c>
      <c r="G202" s="833" t="s">
        <v>3907</v>
      </c>
      <c r="H202" s="853">
        <v>3</v>
      </c>
      <c r="I202" s="853">
        <v>378</v>
      </c>
      <c r="J202" s="833"/>
      <c r="K202" s="833">
        <v>126</v>
      </c>
      <c r="L202" s="853"/>
      <c r="M202" s="853"/>
      <c r="N202" s="833"/>
      <c r="O202" s="833"/>
      <c r="P202" s="853">
        <v>2</v>
      </c>
      <c r="Q202" s="853">
        <v>252</v>
      </c>
      <c r="R202" s="838"/>
      <c r="S202" s="854">
        <v>126</v>
      </c>
    </row>
    <row r="203" spans="1:19" ht="14.45" customHeight="1" x14ac:dyDescent="0.2">
      <c r="A203" s="832" t="s">
        <v>573</v>
      </c>
      <c r="B203" s="833" t="s">
        <v>3900</v>
      </c>
      <c r="C203" s="833" t="s">
        <v>595</v>
      </c>
      <c r="D203" s="833" t="s">
        <v>3826</v>
      </c>
      <c r="E203" s="833" t="s">
        <v>3837</v>
      </c>
      <c r="F203" s="833" t="s">
        <v>3908</v>
      </c>
      <c r="G203" s="833" t="s">
        <v>3909</v>
      </c>
      <c r="H203" s="853">
        <v>4</v>
      </c>
      <c r="I203" s="853">
        <v>1044</v>
      </c>
      <c r="J203" s="833"/>
      <c r="K203" s="833">
        <v>261</v>
      </c>
      <c r="L203" s="853"/>
      <c r="M203" s="853"/>
      <c r="N203" s="833"/>
      <c r="O203" s="833"/>
      <c r="P203" s="853">
        <v>2</v>
      </c>
      <c r="Q203" s="853">
        <v>524</v>
      </c>
      <c r="R203" s="838"/>
      <c r="S203" s="854">
        <v>262</v>
      </c>
    </row>
    <row r="204" spans="1:19" ht="14.45" customHeight="1" x14ac:dyDescent="0.2">
      <c r="A204" s="832" t="s">
        <v>573</v>
      </c>
      <c r="B204" s="833" t="s">
        <v>3900</v>
      </c>
      <c r="C204" s="833" t="s">
        <v>595</v>
      </c>
      <c r="D204" s="833" t="s">
        <v>3826</v>
      </c>
      <c r="E204" s="833" t="s">
        <v>3837</v>
      </c>
      <c r="F204" s="833" t="s">
        <v>3890</v>
      </c>
      <c r="G204" s="833" t="s">
        <v>3891</v>
      </c>
      <c r="H204" s="853"/>
      <c r="I204" s="853"/>
      <c r="J204" s="833"/>
      <c r="K204" s="833"/>
      <c r="L204" s="853">
        <v>1</v>
      </c>
      <c r="M204" s="853">
        <v>59</v>
      </c>
      <c r="N204" s="833">
        <v>1</v>
      </c>
      <c r="O204" s="833">
        <v>59</v>
      </c>
      <c r="P204" s="853"/>
      <c r="Q204" s="853"/>
      <c r="R204" s="838"/>
      <c r="S204" s="854"/>
    </row>
    <row r="205" spans="1:19" ht="14.45" customHeight="1" x14ac:dyDescent="0.2">
      <c r="A205" s="832" t="s">
        <v>573</v>
      </c>
      <c r="B205" s="833" t="s">
        <v>3900</v>
      </c>
      <c r="C205" s="833" t="s">
        <v>595</v>
      </c>
      <c r="D205" s="833" t="s">
        <v>1865</v>
      </c>
      <c r="E205" s="833" t="s">
        <v>3841</v>
      </c>
      <c r="F205" s="833" t="s">
        <v>3901</v>
      </c>
      <c r="G205" s="833" t="s">
        <v>3902</v>
      </c>
      <c r="H205" s="853">
        <v>35</v>
      </c>
      <c r="I205" s="853">
        <v>99803.64</v>
      </c>
      <c r="J205" s="833">
        <v>1.7272606126601855</v>
      </c>
      <c r="K205" s="833">
        <v>2851.5325714285714</v>
      </c>
      <c r="L205" s="853">
        <v>19</v>
      </c>
      <c r="M205" s="853">
        <v>57781.46</v>
      </c>
      <c r="N205" s="833">
        <v>1</v>
      </c>
      <c r="O205" s="833">
        <v>3041.1294736842106</v>
      </c>
      <c r="P205" s="853">
        <v>3.6</v>
      </c>
      <c r="Q205" s="853">
        <v>60856.73</v>
      </c>
      <c r="R205" s="838">
        <v>1.053222435016353</v>
      </c>
      <c r="S205" s="854">
        <v>16904.647222222222</v>
      </c>
    </row>
    <row r="206" spans="1:19" ht="14.45" customHeight="1" x14ac:dyDescent="0.2">
      <c r="A206" s="832" t="s">
        <v>573</v>
      </c>
      <c r="B206" s="833" t="s">
        <v>3900</v>
      </c>
      <c r="C206" s="833" t="s">
        <v>595</v>
      </c>
      <c r="D206" s="833" t="s">
        <v>1865</v>
      </c>
      <c r="E206" s="833" t="s">
        <v>3841</v>
      </c>
      <c r="F206" s="833" t="s">
        <v>3903</v>
      </c>
      <c r="G206" s="833" t="s">
        <v>3902</v>
      </c>
      <c r="H206" s="853"/>
      <c r="I206" s="853"/>
      <c r="J206" s="833"/>
      <c r="K206" s="833"/>
      <c r="L206" s="853"/>
      <c r="M206" s="853"/>
      <c r="N206" s="833"/>
      <c r="O206" s="833"/>
      <c r="P206" s="853">
        <v>0.6</v>
      </c>
      <c r="Q206" s="853">
        <v>10143.870000000001</v>
      </c>
      <c r="R206" s="838"/>
      <c r="S206" s="854">
        <v>16906.45</v>
      </c>
    </row>
    <row r="207" spans="1:19" ht="14.45" customHeight="1" x14ac:dyDescent="0.2">
      <c r="A207" s="832" t="s">
        <v>573</v>
      </c>
      <c r="B207" s="833" t="s">
        <v>3900</v>
      </c>
      <c r="C207" s="833" t="s">
        <v>595</v>
      </c>
      <c r="D207" s="833" t="s">
        <v>1865</v>
      </c>
      <c r="E207" s="833" t="s">
        <v>3837</v>
      </c>
      <c r="F207" s="833" t="s">
        <v>3856</v>
      </c>
      <c r="G207" s="833" t="s">
        <v>3857</v>
      </c>
      <c r="H207" s="853"/>
      <c r="I207" s="853"/>
      <c r="J207" s="833"/>
      <c r="K207" s="833"/>
      <c r="L207" s="853"/>
      <c r="M207" s="853"/>
      <c r="N207" s="833"/>
      <c r="O207" s="833"/>
      <c r="P207" s="853">
        <v>1</v>
      </c>
      <c r="Q207" s="853">
        <v>38</v>
      </c>
      <c r="R207" s="838"/>
      <c r="S207" s="854">
        <v>38</v>
      </c>
    </row>
    <row r="208" spans="1:19" ht="14.45" customHeight="1" x14ac:dyDescent="0.2">
      <c r="A208" s="832" t="s">
        <v>573</v>
      </c>
      <c r="B208" s="833" t="s">
        <v>3900</v>
      </c>
      <c r="C208" s="833" t="s">
        <v>595</v>
      </c>
      <c r="D208" s="833" t="s">
        <v>1865</v>
      </c>
      <c r="E208" s="833" t="s">
        <v>3837</v>
      </c>
      <c r="F208" s="833" t="s">
        <v>3904</v>
      </c>
      <c r="G208" s="833" t="s">
        <v>3905</v>
      </c>
      <c r="H208" s="853">
        <v>18</v>
      </c>
      <c r="I208" s="853">
        <v>4518</v>
      </c>
      <c r="J208" s="833">
        <v>1.0546218487394958</v>
      </c>
      <c r="K208" s="833">
        <v>251</v>
      </c>
      <c r="L208" s="853">
        <v>17</v>
      </c>
      <c r="M208" s="853">
        <v>4284</v>
      </c>
      <c r="N208" s="833">
        <v>1</v>
      </c>
      <c r="O208" s="833">
        <v>252</v>
      </c>
      <c r="P208" s="853">
        <v>14</v>
      </c>
      <c r="Q208" s="853">
        <v>3556</v>
      </c>
      <c r="R208" s="838">
        <v>0.83006535947712423</v>
      </c>
      <c r="S208" s="854">
        <v>254</v>
      </c>
    </row>
    <row r="209" spans="1:19" ht="14.45" customHeight="1" x14ac:dyDescent="0.2">
      <c r="A209" s="832" t="s">
        <v>573</v>
      </c>
      <c r="B209" s="833" t="s">
        <v>3900</v>
      </c>
      <c r="C209" s="833" t="s">
        <v>595</v>
      </c>
      <c r="D209" s="833" t="s">
        <v>1865</v>
      </c>
      <c r="E209" s="833" t="s">
        <v>3837</v>
      </c>
      <c r="F209" s="833" t="s">
        <v>3906</v>
      </c>
      <c r="G209" s="833" t="s">
        <v>3907</v>
      </c>
      <c r="H209" s="853">
        <v>59</v>
      </c>
      <c r="I209" s="853">
        <v>7434</v>
      </c>
      <c r="J209" s="833">
        <v>0.84833960972269773</v>
      </c>
      <c r="K209" s="833">
        <v>126</v>
      </c>
      <c r="L209" s="853">
        <v>69</v>
      </c>
      <c r="M209" s="853">
        <v>8763</v>
      </c>
      <c r="N209" s="833">
        <v>1</v>
      </c>
      <c r="O209" s="833">
        <v>127</v>
      </c>
      <c r="P209" s="853">
        <v>71</v>
      </c>
      <c r="Q209" s="853">
        <v>8946</v>
      </c>
      <c r="R209" s="838">
        <v>1.0208832591578227</v>
      </c>
      <c r="S209" s="854">
        <v>126</v>
      </c>
    </row>
    <row r="210" spans="1:19" ht="14.45" customHeight="1" x14ac:dyDescent="0.2">
      <c r="A210" s="832" t="s">
        <v>573</v>
      </c>
      <c r="B210" s="833" t="s">
        <v>3900</v>
      </c>
      <c r="C210" s="833" t="s">
        <v>595</v>
      </c>
      <c r="D210" s="833" t="s">
        <v>1865</v>
      </c>
      <c r="E210" s="833" t="s">
        <v>3837</v>
      </c>
      <c r="F210" s="833" t="s">
        <v>3908</v>
      </c>
      <c r="G210" s="833" t="s">
        <v>3909</v>
      </c>
      <c r="H210" s="853">
        <v>24</v>
      </c>
      <c r="I210" s="853">
        <v>6264</v>
      </c>
      <c r="J210" s="833">
        <v>0.85387131952017448</v>
      </c>
      <c r="K210" s="833">
        <v>261</v>
      </c>
      <c r="L210" s="853">
        <v>28</v>
      </c>
      <c r="M210" s="853">
        <v>7336</v>
      </c>
      <c r="N210" s="833">
        <v>1</v>
      </c>
      <c r="O210" s="833">
        <v>262</v>
      </c>
      <c r="P210" s="853">
        <v>32</v>
      </c>
      <c r="Q210" s="853">
        <v>8384</v>
      </c>
      <c r="R210" s="838">
        <v>1.1428571428571428</v>
      </c>
      <c r="S210" s="854">
        <v>262</v>
      </c>
    </row>
    <row r="211" spans="1:19" ht="14.45" customHeight="1" x14ac:dyDescent="0.2">
      <c r="A211" s="832" t="s">
        <v>573</v>
      </c>
      <c r="B211" s="833" t="s">
        <v>3900</v>
      </c>
      <c r="C211" s="833" t="s">
        <v>595</v>
      </c>
      <c r="D211" s="833" t="s">
        <v>1866</v>
      </c>
      <c r="E211" s="833" t="s">
        <v>3841</v>
      </c>
      <c r="F211" s="833" t="s">
        <v>3901</v>
      </c>
      <c r="G211" s="833" t="s">
        <v>3902</v>
      </c>
      <c r="H211" s="853"/>
      <c r="I211" s="853"/>
      <c r="J211" s="833"/>
      <c r="K211" s="833"/>
      <c r="L211" s="853"/>
      <c r="M211" s="853"/>
      <c r="N211" s="833"/>
      <c r="O211" s="833"/>
      <c r="P211" s="853">
        <v>1.6</v>
      </c>
      <c r="Q211" s="853">
        <v>13525.16</v>
      </c>
      <c r="R211" s="838"/>
      <c r="S211" s="854">
        <v>8453.2249999999985</v>
      </c>
    </row>
    <row r="212" spans="1:19" ht="14.45" customHeight="1" x14ac:dyDescent="0.2">
      <c r="A212" s="832" t="s">
        <v>573</v>
      </c>
      <c r="B212" s="833" t="s">
        <v>3900</v>
      </c>
      <c r="C212" s="833" t="s">
        <v>595</v>
      </c>
      <c r="D212" s="833" t="s">
        <v>1866</v>
      </c>
      <c r="E212" s="833" t="s">
        <v>3837</v>
      </c>
      <c r="F212" s="833" t="s">
        <v>3906</v>
      </c>
      <c r="G212" s="833" t="s">
        <v>3907</v>
      </c>
      <c r="H212" s="853"/>
      <c r="I212" s="853"/>
      <c r="J212" s="833"/>
      <c r="K212" s="833"/>
      <c r="L212" s="853"/>
      <c r="M212" s="853"/>
      <c r="N212" s="833"/>
      <c r="O212" s="833"/>
      <c r="P212" s="853">
        <v>9</v>
      </c>
      <c r="Q212" s="853">
        <v>1134</v>
      </c>
      <c r="R212" s="838"/>
      <c r="S212" s="854">
        <v>126</v>
      </c>
    </row>
    <row r="213" spans="1:19" ht="14.45" customHeight="1" x14ac:dyDescent="0.2">
      <c r="A213" s="832" t="s">
        <v>573</v>
      </c>
      <c r="B213" s="833" t="s">
        <v>3900</v>
      </c>
      <c r="C213" s="833" t="s">
        <v>595</v>
      </c>
      <c r="D213" s="833" t="s">
        <v>1866</v>
      </c>
      <c r="E213" s="833" t="s">
        <v>3837</v>
      </c>
      <c r="F213" s="833" t="s">
        <v>3908</v>
      </c>
      <c r="G213" s="833" t="s">
        <v>3909</v>
      </c>
      <c r="H213" s="853"/>
      <c r="I213" s="853"/>
      <c r="J213" s="833"/>
      <c r="K213" s="833"/>
      <c r="L213" s="853"/>
      <c r="M213" s="853"/>
      <c r="N213" s="833"/>
      <c r="O213" s="833"/>
      <c r="P213" s="853">
        <v>8</v>
      </c>
      <c r="Q213" s="853">
        <v>2096</v>
      </c>
      <c r="R213" s="838"/>
      <c r="S213" s="854">
        <v>262</v>
      </c>
    </row>
    <row r="214" spans="1:19" ht="14.45" customHeight="1" x14ac:dyDescent="0.2">
      <c r="A214" s="832" t="s">
        <v>573</v>
      </c>
      <c r="B214" s="833" t="s">
        <v>3900</v>
      </c>
      <c r="C214" s="833" t="s">
        <v>595</v>
      </c>
      <c r="D214" s="833" t="s">
        <v>1867</v>
      </c>
      <c r="E214" s="833" t="s">
        <v>3837</v>
      </c>
      <c r="F214" s="833" t="s">
        <v>3904</v>
      </c>
      <c r="G214" s="833" t="s">
        <v>3905</v>
      </c>
      <c r="H214" s="853"/>
      <c r="I214" s="853"/>
      <c r="J214" s="833"/>
      <c r="K214" s="833"/>
      <c r="L214" s="853">
        <v>1</v>
      </c>
      <c r="M214" s="853">
        <v>252</v>
      </c>
      <c r="N214" s="833">
        <v>1</v>
      </c>
      <c r="O214" s="833">
        <v>252</v>
      </c>
      <c r="P214" s="853"/>
      <c r="Q214" s="853"/>
      <c r="R214" s="838"/>
      <c r="S214" s="854"/>
    </row>
    <row r="215" spans="1:19" ht="14.45" customHeight="1" x14ac:dyDescent="0.2">
      <c r="A215" s="832" t="s">
        <v>573</v>
      </c>
      <c r="B215" s="833" t="s">
        <v>3900</v>
      </c>
      <c r="C215" s="833" t="s">
        <v>595</v>
      </c>
      <c r="D215" s="833" t="s">
        <v>1867</v>
      </c>
      <c r="E215" s="833" t="s">
        <v>3837</v>
      </c>
      <c r="F215" s="833" t="s">
        <v>3906</v>
      </c>
      <c r="G215" s="833" t="s">
        <v>3907</v>
      </c>
      <c r="H215" s="853"/>
      <c r="I215" s="853"/>
      <c r="J215" s="833"/>
      <c r="K215" s="833"/>
      <c r="L215" s="853">
        <v>2</v>
      </c>
      <c r="M215" s="853">
        <v>254</v>
      </c>
      <c r="N215" s="833">
        <v>1</v>
      </c>
      <c r="O215" s="833">
        <v>127</v>
      </c>
      <c r="P215" s="853"/>
      <c r="Q215" s="853"/>
      <c r="R215" s="838"/>
      <c r="S215" s="854"/>
    </row>
    <row r="216" spans="1:19" ht="14.45" customHeight="1" x14ac:dyDescent="0.2">
      <c r="A216" s="832" t="s">
        <v>573</v>
      </c>
      <c r="B216" s="833" t="s">
        <v>3900</v>
      </c>
      <c r="C216" s="833" t="s">
        <v>595</v>
      </c>
      <c r="D216" s="833" t="s">
        <v>1867</v>
      </c>
      <c r="E216" s="833" t="s">
        <v>3837</v>
      </c>
      <c r="F216" s="833" t="s">
        <v>3908</v>
      </c>
      <c r="G216" s="833" t="s">
        <v>3909</v>
      </c>
      <c r="H216" s="853"/>
      <c r="I216" s="853"/>
      <c r="J216" s="833"/>
      <c r="K216" s="833"/>
      <c r="L216" s="853">
        <v>3</v>
      </c>
      <c r="M216" s="853">
        <v>786</v>
      </c>
      <c r="N216" s="833">
        <v>1</v>
      </c>
      <c r="O216" s="833">
        <v>262</v>
      </c>
      <c r="P216" s="853"/>
      <c r="Q216" s="853"/>
      <c r="R216" s="838"/>
      <c r="S216" s="854"/>
    </row>
    <row r="217" spans="1:19" ht="14.45" customHeight="1" x14ac:dyDescent="0.2">
      <c r="A217" s="832" t="s">
        <v>573</v>
      </c>
      <c r="B217" s="833" t="s">
        <v>3900</v>
      </c>
      <c r="C217" s="833" t="s">
        <v>595</v>
      </c>
      <c r="D217" s="833" t="s">
        <v>1870</v>
      </c>
      <c r="E217" s="833" t="s">
        <v>3837</v>
      </c>
      <c r="F217" s="833" t="s">
        <v>3906</v>
      </c>
      <c r="G217" s="833" t="s">
        <v>3907</v>
      </c>
      <c r="H217" s="853"/>
      <c r="I217" s="853"/>
      <c r="J217" s="833"/>
      <c r="K217" s="833"/>
      <c r="L217" s="853">
        <v>1</v>
      </c>
      <c r="M217" s="853">
        <v>127</v>
      </c>
      <c r="N217" s="833">
        <v>1</v>
      </c>
      <c r="O217" s="833">
        <v>127</v>
      </c>
      <c r="P217" s="853"/>
      <c r="Q217" s="853"/>
      <c r="R217" s="838"/>
      <c r="S217" s="854"/>
    </row>
    <row r="218" spans="1:19" ht="14.45" customHeight="1" x14ac:dyDescent="0.2">
      <c r="A218" s="832" t="s">
        <v>573</v>
      </c>
      <c r="B218" s="833" t="s">
        <v>3900</v>
      </c>
      <c r="C218" s="833" t="s">
        <v>595</v>
      </c>
      <c r="D218" s="833" t="s">
        <v>1870</v>
      </c>
      <c r="E218" s="833" t="s">
        <v>3837</v>
      </c>
      <c r="F218" s="833" t="s">
        <v>3908</v>
      </c>
      <c r="G218" s="833" t="s">
        <v>3909</v>
      </c>
      <c r="H218" s="853"/>
      <c r="I218" s="853"/>
      <c r="J218" s="833"/>
      <c r="K218" s="833"/>
      <c r="L218" s="853">
        <v>1</v>
      </c>
      <c r="M218" s="853">
        <v>262</v>
      </c>
      <c r="N218" s="833">
        <v>1</v>
      </c>
      <c r="O218" s="833">
        <v>262</v>
      </c>
      <c r="P218" s="853"/>
      <c r="Q218" s="853"/>
      <c r="R218" s="838"/>
      <c r="S218" s="854"/>
    </row>
    <row r="219" spans="1:19" ht="14.45" customHeight="1" x14ac:dyDescent="0.2">
      <c r="A219" s="832" t="s">
        <v>573</v>
      </c>
      <c r="B219" s="833" t="s">
        <v>3900</v>
      </c>
      <c r="C219" s="833" t="s">
        <v>595</v>
      </c>
      <c r="D219" s="833" t="s">
        <v>1872</v>
      </c>
      <c r="E219" s="833" t="s">
        <v>3841</v>
      </c>
      <c r="F219" s="833" t="s">
        <v>3901</v>
      </c>
      <c r="G219" s="833" t="s">
        <v>3902</v>
      </c>
      <c r="H219" s="853">
        <v>11</v>
      </c>
      <c r="I219" s="853">
        <v>31106.03</v>
      </c>
      <c r="J219" s="833">
        <v>0.65893224523966076</v>
      </c>
      <c r="K219" s="833">
        <v>2827.820909090909</v>
      </c>
      <c r="L219" s="853">
        <v>16</v>
      </c>
      <c r="M219" s="853">
        <v>47206.720000000001</v>
      </c>
      <c r="N219" s="833">
        <v>1</v>
      </c>
      <c r="O219" s="833">
        <v>2950.42</v>
      </c>
      <c r="P219" s="853"/>
      <c r="Q219" s="853"/>
      <c r="R219" s="838"/>
      <c r="S219" s="854"/>
    </row>
    <row r="220" spans="1:19" ht="14.45" customHeight="1" x14ac:dyDescent="0.2">
      <c r="A220" s="832" t="s">
        <v>573</v>
      </c>
      <c r="B220" s="833" t="s">
        <v>3900</v>
      </c>
      <c r="C220" s="833" t="s">
        <v>595</v>
      </c>
      <c r="D220" s="833" t="s">
        <v>1872</v>
      </c>
      <c r="E220" s="833" t="s">
        <v>3837</v>
      </c>
      <c r="F220" s="833" t="s">
        <v>3906</v>
      </c>
      <c r="G220" s="833" t="s">
        <v>3907</v>
      </c>
      <c r="H220" s="853">
        <v>8</v>
      </c>
      <c r="I220" s="853">
        <v>1008</v>
      </c>
      <c r="J220" s="833">
        <v>0.99212598425196852</v>
      </c>
      <c r="K220" s="833">
        <v>126</v>
      </c>
      <c r="L220" s="853">
        <v>8</v>
      </c>
      <c r="M220" s="853">
        <v>1016</v>
      </c>
      <c r="N220" s="833">
        <v>1</v>
      </c>
      <c r="O220" s="833">
        <v>127</v>
      </c>
      <c r="P220" s="853">
        <v>6</v>
      </c>
      <c r="Q220" s="853">
        <v>756</v>
      </c>
      <c r="R220" s="838">
        <v>0.74409448818897639</v>
      </c>
      <c r="S220" s="854">
        <v>126</v>
      </c>
    </row>
    <row r="221" spans="1:19" ht="14.45" customHeight="1" x14ac:dyDescent="0.2">
      <c r="A221" s="832" t="s">
        <v>573</v>
      </c>
      <c r="B221" s="833" t="s">
        <v>3900</v>
      </c>
      <c r="C221" s="833" t="s">
        <v>595</v>
      </c>
      <c r="D221" s="833" t="s">
        <v>1872</v>
      </c>
      <c r="E221" s="833" t="s">
        <v>3837</v>
      </c>
      <c r="F221" s="833" t="s">
        <v>3908</v>
      </c>
      <c r="G221" s="833" t="s">
        <v>3909</v>
      </c>
      <c r="H221" s="853">
        <v>7</v>
      </c>
      <c r="I221" s="853">
        <v>1827</v>
      </c>
      <c r="J221" s="833">
        <v>0.87166030534351147</v>
      </c>
      <c r="K221" s="833">
        <v>261</v>
      </c>
      <c r="L221" s="853">
        <v>8</v>
      </c>
      <c r="M221" s="853">
        <v>2096</v>
      </c>
      <c r="N221" s="833">
        <v>1</v>
      </c>
      <c r="O221" s="833">
        <v>262</v>
      </c>
      <c r="P221" s="853">
        <v>6</v>
      </c>
      <c r="Q221" s="853">
        <v>1572</v>
      </c>
      <c r="R221" s="838">
        <v>0.75</v>
      </c>
      <c r="S221" s="854">
        <v>262</v>
      </c>
    </row>
    <row r="222" spans="1:19" ht="14.45" customHeight="1" x14ac:dyDescent="0.2">
      <c r="A222" s="832" t="s">
        <v>573</v>
      </c>
      <c r="B222" s="833" t="s">
        <v>3900</v>
      </c>
      <c r="C222" s="833" t="s">
        <v>595</v>
      </c>
      <c r="D222" s="833" t="s">
        <v>3832</v>
      </c>
      <c r="E222" s="833" t="s">
        <v>3841</v>
      </c>
      <c r="F222" s="833" t="s">
        <v>3901</v>
      </c>
      <c r="G222" s="833" t="s">
        <v>3902</v>
      </c>
      <c r="H222" s="853"/>
      <c r="I222" s="853"/>
      <c r="J222" s="833"/>
      <c r="K222" s="833"/>
      <c r="L222" s="853">
        <v>4</v>
      </c>
      <c r="M222" s="853">
        <v>11801.68</v>
      </c>
      <c r="N222" s="833">
        <v>1</v>
      </c>
      <c r="O222" s="833">
        <v>2950.42</v>
      </c>
      <c r="P222" s="853"/>
      <c r="Q222" s="853"/>
      <c r="R222" s="838"/>
      <c r="S222" s="854"/>
    </row>
    <row r="223" spans="1:19" ht="14.45" customHeight="1" x14ac:dyDescent="0.2">
      <c r="A223" s="832" t="s">
        <v>573</v>
      </c>
      <c r="B223" s="833" t="s">
        <v>3900</v>
      </c>
      <c r="C223" s="833" t="s">
        <v>595</v>
      </c>
      <c r="D223" s="833" t="s">
        <v>3832</v>
      </c>
      <c r="E223" s="833" t="s">
        <v>3837</v>
      </c>
      <c r="F223" s="833" t="s">
        <v>3906</v>
      </c>
      <c r="G223" s="833" t="s">
        <v>3907</v>
      </c>
      <c r="H223" s="853"/>
      <c r="I223" s="853"/>
      <c r="J223" s="833"/>
      <c r="K223" s="833"/>
      <c r="L223" s="853">
        <v>6</v>
      </c>
      <c r="M223" s="853">
        <v>762</v>
      </c>
      <c r="N223" s="833">
        <v>1</v>
      </c>
      <c r="O223" s="833">
        <v>127</v>
      </c>
      <c r="P223" s="853"/>
      <c r="Q223" s="853"/>
      <c r="R223" s="838"/>
      <c r="S223" s="854"/>
    </row>
    <row r="224" spans="1:19" ht="14.45" customHeight="1" thickBot="1" x14ac:dyDescent="0.25">
      <c r="A224" s="840" t="s">
        <v>573</v>
      </c>
      <c r="B224" s="841" t="s">
        <v>3900</v>
      </c>
      <c r="C224" s="841" t="s">
        <v>595</v>
      </c>
      <c r="D224" s="841" t="s">
        <v>3832</v>
      </c>
      <c r="E224" s="841" t="s">
        <v>3837</v>
      </c>
      <c r="F224" s="841" t="s">
        <v>3908</v>
      </c>
      <c r="G224" s="841" t="s">
        <v>3909</v>
      </c>
      <c r="H224" s="856"/>
      <c r="I224" s="856"/>
      <c r="J224" s="841"/>
      <c r="K224" s="841"/>
      <c r="L224" s="856">
        <v>6</v>
      </c>
      <c r="M224" s="856">
        <v>1572</v>
      </c>
      <c r="N224" s="841">
        <v>1</v>
      </c>
      <c r="O224" s="841">
        <v>262</v>
      </c>
      <c r="P224" s="856"/>
      <c r="Q224" s="856"/>
      <c r="R224" s="846"/>
      <c r="S224" s="85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857E099-4A92-49C2-B008-F5F3824D33DB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38527179.869999975</v>
      </c>
      <c r="C3" s="344">
        <f t="shared" ref="C3:R3" si="0">SUBTOTAL(9,C6:C1048576)</f>
        <v>20.493346344318606</v>
      </c>
      <c r="D3" s="344">
        <f t="shared" si="0"/>
        <v>41742078.86999999</v>
      </c>
      <c r="E3" s="344">
        <f t="shared" si="0"/>
        <v>24</v>
      </c>
      <c r="F3" s="344">
        <f t="shared" si="0"/>
        <v>44522294.579999983</v>
      </c>
      <c r="G3" s="347">
        <f>IF(D3&lt;&gt;0,F3/D3,"")</f>
        <v>1.0666046297947593</v>
      </c>
      <c r="H3" s="343">
        <f t="shared" si="0"/>
        <v>19857808.610000003</v>
      </c>
      <c r="I3" s="344">
        <f t="shared" si="0"/>
        <v>0.83158704937567152</v>
      </c>
      <c r="J3" s="344">
        <f t="shared" si="0"/>
        <v>23879410.609999999</v>
      </c>
      <c r="K3" s="344">
        <f t="shared" si="0"/>
        <v>1</v>
      </c>
      <c r="L3" s="344">
        <f t="shared" si="0"/>
        <v>19020665.44999994</v>
      </c>
      <c r="M3" s="345">
        <f>IF(J3&lt;&gt;0,L3/J3,"")</f>
        <v>0.79652993788861104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8"/>
      <c r="B5" s="859">
        <v>2015</v>
      </c>
      <c r="C5" s="860"/>
      <c r="D5" s="860">
        <v>2018</v>
      </c>
      <c r="E5" s="860"/>
      <c r="F5" s="860">
        <v>2019</v>
      </c>
      <c r="G5" s="900" t="s">
        <v>2</v>
      </c>
      <c r="H5" s="859">
        <v>2015</v>
      </c>
      <c r="I5" s="860"/>
      <c r="J5" s="860">
        <v>2018</v>
      </c>
      <c r="K5" s="860"/>
      <c r="L5" s="860">
        <v>2019</v>
      </c>
      <c r="M5" s="900" t="s">
        <v>2</v>
      </c>
      <c r="N5" s="859">
        <v>2015</v>
      </c>
      <c r="O5" s="860"/>
      <c r="P5" s="860">
        <v>2018</v>
      </c>
      <c r="Q5" s="860"/>
      <c r="R5" s="860">
        <v>2019</v>
      </c>
      <c r="S5" s="900" t="s">
        <v>2</v>
      </c>
    </row>
    <row r="6" spans="1:19" ht="14.45" customHeight="1" x14ac:dyDescent="0.2">
      <c r="A6" s="886" t="s">
        <v>3912</v>
      </c>
      <c r="B6" s="880">
        <v>2079.33</v>
      </c>
      <c r="C6" s="826">
        <v>1.5622314049586776</v>
      </c>
      <c r="D6" s="880">
        <v>1331</v>
      </c>
      <c r="E6" s="826">
        <v>1</v>
      </c>
      <c r="F6" s="880">
        <v>622</v>
      </c>
      <c r="G6" s="831">
        <v>0.46731780616078139</v>
      </c>
      <c r="H6" s="880"/>
      <c r="I6" s="826"/>
      <c r="J6" s="880"/>
      <c r="K6" s="826"/>
      <c r="L6" s="880"/>
      <c r="M6" s="831"/>
      <c r="N6" s="880"/>
      <c r="O6" s="826"/>
      <c r="P6" s="880"/>
      <c r="Q6" s="826"/>
      <c r="R6" s="880"/>
      <c r="S6" s="231"/>
    </row>
    <row r="7" spans="1:19" ht="14.45" customHeight="1" x14ac:dyDescent="0.2">
      <c r="A7" s="887" t="s">
        <v>3913</v>
      </c>
      <c r="B7" s="882">
        <v>1662.33</v>
      </c>
      <c r="C7" s="833">
        <v>1.1703829391761069</v>
      </c>
      <c r="D7" s="882">
        <v>1420.33</v>
      </c>
      <c r="E7" s="833">
        <v>1</v>
      </c>
      <c r="F7" s="882">
        <v>4690.66</v>
      </c>
      <c r="G7" s="838">
        <v>3.3025142044454459</v>
      </c>
      <c r="H7" s="882"/>
      <c r="I7" s="833"/>
      <c r="J7" s="882"/>
      <c r="K7" s="833"/>
      <c r="L7" s="882"/>
      <c r="M7" s="838"/>
      <c r="N7" s="882"/>
      <c r="O7" s="833"/>
      <c r="P7" s="882"/>
      <c r="Q7" s="833"/>
      <c r="R7" s="882"/>
      <c r="S7" s="839"/>
    </row>
    <row r="8" spans="1:19" ht="14.45" customHeight="1" x14ac:dyDescent="0.2">
      <c r="A8" s="887" t="s">
        <v>3914</v>
      </c>
      <c r="B8" s="882">
        <v>6747.66</v>
      </c>
      <c r="C8" s="833">
        <v>1.2454934418180543</v>
      </c>
      <c r="D8" s="882">
        <v>5417.66</v>
      </c>
      <c r="E8" s="833">
        <v>1</v>
      </c>
      <c r="F8" s="882">
        <v>3406</v>
      </c>
      <c r="G8" s="838">
        <v>0.62868470889646089</v>
      </c>
      <c r="H8" s="882"/>
      <c r="I8" s="833"/>
      <c r="J8" s="882"/>
      <c r="K8" s="833"/>
      <c r="L8" s="882"/>
      <c r="M8" s="838"/>
      <c r="N8" s="882"/>
      <c r="O8" s="833"/>
      <c r="P8" s="882"/>
      <c r="Q8" s="833"/>
      <c r="R8" s="882"/>
      <c r="S8" s="839"/>
    </row>
    <row r="9" spans="1:19" ht="14.45" customHeight="1" x14ac:dyDescent="0.2">
      <c r="A9" s="887" t="s">
        <v>3915</v>
      </c>
      <c r="B9" s="882">
        <v>251</v>
      </c>
      <c r="C9" s="833">
        <v>0.24900793650793651</v>
      </c>
      <c r="D9" s="882">
        <v>1008</v>
      </c>
      <c r="E9" s="833">
        <v>1</v>
      </c>
      <c r="F9" s="882">
        <v>330</v>
      </c>
      <c r="G9" s="838">
        <v>0.32738095238095238</v>
      </c>
      <c r="H9" s="882"/>
      <c r="I9" s="833"/>
      <c r="J9" s="882"/>
      <c r="K9" s="833"/>
      <c r="L9" s="882"/>
      <c r="M9" s="838"/>
      <c r="N9" s="882"/>
      <c r="O9" s="833"/>
      <c r="P9" s="882"/>
      <c r="Q9" s="833"/>
      <c r="R9" s="882"/>
      <c r="S9" s="839"/>
    </row>
    <row r="10" spans="1:19" ht="14.45" customHeight="1" x14ac:dyDescent="0.2">
      <c r="A10" s="887" t="s">
        <v>3916</v>
      </c>
      <c r="B10" s="882"/>
      <c r="C10" s="833"/>
      <c r="D10" s="882"/>
      <c r="E10" s="833"/>
      <c r="F10" s="882">
        <v>254</v>
      </c>
      <c r="G10" s="838"/>
      <c r="H10" s="882"/>
      <c r="I10" s="833"/>
      <c r="J10" s="882"/>
      <c r="K10" s="833"/>
      <c r="L10" s="882"/>
      <c r="M10" s="838"/>
      <c r="N10" s="882"/>
      <c r="O10" s="833"/>
      <c r="P10" s="882"/>
      <c r="Q10" s="833"/>
      <c r="R10" s="882"/>
      <c r="S10" s="839"/>
    </row>
    <row r="11" spans="1:19" ht="14.45" customHeight="1" x14ac:dyDescent="0.2">
      <c r="A11" s="887" t="s">
        <v>1850</v>
      </c>
      <c r="B11" s="882">
        <v>38391192.969999984</v>
      </c>
      <c r="C11" s="833">
        <v>0.92388920044720912</v>
      </c>
      <c r="D11" s="882">
        <v>41553892.989999995</v>
      </c>
      <c r="E11" s="833">
        <v>1</v>
      </c>
      <c r="F11" s="882">
        <v>44409248.659999996</v>
      </c>
      <c r="G11" s="838">
        <v>1.068714516608279</v>
      </c>
      <c r="H11" s="882">
        <v>19857808.610000003</v>
      </c>
      <c r="I11" s="833">
        <v>0.83158704937567152</v>
      </c>
      <c r="J11" s="882">
        <v>23879410.609999999</v>
      </c>
      <c r="K11" s="833">
        <v>1</v>
      </c>
      <c r="L11" s="882">
        <v>19020665.44999994</v>
      </c>
      <c r="M11" s="838">
        <v>0.79652993788861104</v>
      </c>
      <c r="N11" s="882"/>
      <c r="O11" s="833"/>
      <c r="P11" s="882"/>
      <c r="Q11" s="833"/>
      <c r="R11" s="882"/>
      <c r="S11" s="839"/>
    </row>
    <row r="12" spans="1:19" ht="14.45" customHeight="1" x14ac:dyDescent="0.2">
      <c r="A12" s="887" t="s">
        <v>3917</v>
      </c>
      <c r="B12" s="882">
        <v>10720.32</v>
      </c>
      <c r="C12" s="833">
        <v>1.0962234592998286</v>
      </c>
      <c r="D12" s="882">
        <v>9779.32</v>
      </c>
      <c r="E12" s="833">
        <v>1</v>
      </c>
      <c r="F12" s="882">
        <v>11207.32</v>
      </c>
      <c r="G12" s="838">
        <v>1.1460224228269451</v>
      </c>
      <c r="H12" s="882"/>
      <c r="I12" s="833"/>
      <c r="J12" s="882"/>
      <c r="K12" s="833"/>
      <c r="L12" s="882"/>
      <c r="M12" s="838"/>
      <c r="N12" s="882"/>
      <c r="O12" s="833"/>
      <c r="P12" s="882"/>
      <c r="Q12" s="833"/>
      <c r="R12" s="882"/>
      <c r="S12" s="839"/>
    </row>
    <row r="13" spans="1:19" ht="14.45" customHeight="1" x14ac:dyDescent="0.2">
      <c r="A13" s="887" t="s">
        <v>3918</v>
      </c>
      <c r="B13" s="882">
        <v>377</v>
      </c>
      <c r="C13" s="833">
        <v>1.0080213903743316</v>
      </c>
      <c r="D13" s="882">
        <v>374</v>
      </c>
      <c r="E13" s="833">
        <v>1</v>
      </c>
      <c r="F13" s="882">
        <v>252</v>
      </c>
      <c r="G13" s="838">
        <v>0.6737967914438503</v>
      </c>
      <c r="H13" s="882"/>
      <c r="I13" s="833"/>
      <c r="J13" s="882"/>
      <c r="K13" s="833"/>
      <c r="L13" s="882"/>
      <c r="M13" s="838"/>
      <c r="N13" s="882"/>
      <c r="O13" s="833"/>
      <c r="P13" s="882"/>
      <c r="Q13" s="833"/>
      <c r="R13" s="882"/>
      <c r="S13" s="839"/>
    </row>
    <row r="14" spans="1:19" ht="14.45" customHeight="1" x14ac:dyDescent="0.2">
      <c r="A14" s="887" t="s">
        <v>3919</v>
      </c>
      <c r="B14" s="882">
        <v>2510</v>
      </c>
      <c r="C14" s="833">
        <v>1.4229024943310657</v>
      </c>
      <c r="D14" s="882">
        <v>1764</v>
      </c>
      <c r="E14" s="833">
        <v>1</v>
      </c>
      <c r="F14" s="882">
        <v>2794</v>
      </c>
      <c r="G14" s="838">
        <v>1.5839002267573696</v>
      </c>
      <c r="H14" s="882"/>
      <c r="I14" s="833"/>
      <c r="J14" s="882"/>
      <c r="K14" s="833"/>
      <c r="L14" s="882"/>
      <c r="M14" s="838"/>
      <c r="N14" s="882"/>
      <c r="O14" s="833"/>
      <c r="P14" s="882"/>
      <c r="Q14" s="833"/>
      <c r="R14" s="882"/>
      <c r="S14" s="839"/>
    </row>
    <row r="15" spans="1:19" ht="14.45" customHeight="1" x14ac:dyDescent="0.2">
      <c r="A15" s="887" t="s">
        <v>3920</v>
      </c>
      <c r="B15" s="882">
        <v>26969</v>
      </c>
      <c r="C15" s="833">
        <v>1.0433285620333475</v>
      </c>
      <c r="D15" s="882">
        <v>25849</v>
      </c>
      <c r="E15" s="833">
        <v>1</v>
      </c>
      <c r="F15" s="882">
        <v>18010</v>
      </c>
      <c r="G15" s="838">
        <v>0.69673875198266855</v>
      </c>
      <c r="H15" s="882"/>
      <c r="I15" s="833"/>
      <c r="J15" s="882"/>
      <c r="K15" s="833"/>
      <c r="L15" s="882"/>
      <c r="M15" s="838"/>
      <c r="N15" s="882"/>
      <c r="O15" s="833"/>
      <c r="P15" s="882"/>
      <c r="Q15" s="833"/>
      <c r="R15" s="882"/>
      <c r="S15" s="839"/>
    </row>
    <row r="16" spans="1:19" ht="14.45" customHeight="1" x14ac:dyDescent="0.2">
      <c r="A16" s="887" t="s">
        <v>3921</v>
      </c>
      <c r="B16" s="882">
        <v>251</v>
      </c>
      <c r="C16" s="833">
        <v>0.66226912928759896</v>
      </c>
      <c r="D16" s="882">
        <v>379</v>
      </c>
      <c r="E16" s="833">
        <v>1</v>
      </c>
      <c r="F16" s="882">
        <v>922</v>
      </c>
      <c r="G16" s="838">
        <v>2.4327176781002637</v>
      </c>
      <c r="H16" s="882"/>
      <c r="I16" s="833"/>
      <c r="J16" s="882"/>
      <c r="K16" s="833"/>
      <c r="L16" s="882"/>
      <c r="M16" s="838"/>
      <c r="N16" s="882"/>
      <c r="O16" s="833"/>
      <c r="P16" s="882"/>
      <c r="Q16" s="833"/>
      <c r="R16" s="882"/>
      <c r="S16" s="839"/>
    </row>
    <row r="17" spans="1:19" ht="14.45" customHeight="1" x14ac:dyDescent="0.2">
      <c r="A17" s="887" t="s">
        <v>3922</v>
      </c>
      <c r="B17" s="882"/>
      <c r="C17" s="833"/>
      <c r="D17" s="882">
        <v>127</v>
      </c>
      <c r="E17" s="833">
        <v>1</v>
      </c>
      <c r="F17" s="882"/>
      <c r="G17" s="838"/>
      <c r="H17" s="882"/>
      <c r="I17" s="833"/>
      <c r="J17" s="882"/>
      <c r="K17" s="833"/>
      <c r="L17" s="882"/>
      <c r="M17" s="838"/>
      <c r="N17" s="882"/>
      <c r="O17" s="833"/>
      <c r="P17" s="882"/>
      <c r="Q17" s="833"/>
      <c r="R17" s="882"/>
      <c r="S17" s="839"/>
    </row>
    <row r="18" spans="1:19" ht="14.45" customHeight="1" x14ac:dyDescent="0.2">
      <c r="A18" s="887" t="s">
        <v>3923</v>
      </c>
      <c r="B18" s="882">
        <v>746</v>
      </c>
      <c r="C18" s="833">
        <v>1.7932692307692308</v>
      </c>
      <c r="D18" s="882">
        <v>416</v>
      </c>
      <c r="E18" s="833">
        <v>1</v>
      </c>
      <c r="F18" s="882"/>
      <c r="G18" s="838"/>
      <c r="H18" s="882"/>
      <c r="I18" s="833"/>
      <c r="J18" s="882"/>
      <c r="K18" s="833"/>
      <c r="L18" s="882"/>
      <c r="M18" s="838"/>
      <c r="N18" s="882"/>
      <c r="O18" s="833"/>
      <c r="P18" s="882"/>
      <c r="Q18" s="833"/>
      <c r="R18" s="882"/>
      <c r="S18" s="839"/>
    </row>
    <row r="19" spans="1:19" ht="14.45" customHeight="1" x14ac:dyDescent="0.2">
      <c r="A19" s="887" t="s">
        <v>3924</v>
      </c>
      <c r="B19" s="882">
        <v>159.32999999999998</v>
      </c>
      <c r="C19" s="833"/>
      <c r="D19" s="882"/>
      <c r="E19" s="833"/>
      <c r="F19" s="882">
        <v>164</v>
      </c>
      <c r="G19" s="838"/>
      <c r="H19" s="882"/>
      <c r="I19" s="833"/>
      <c r="J19" s="882"/>
      <c r="K19" s="833"/>
      <c r="L19" s="882"/>
      <c r="M19" s="838"/>
      <c r="N19" s="882"/>
      <c r="O19" s="833"/>
      <c r="P19" s="882"/>
      <c r="Q19" s="833"/>
      <c r="R19" s="882"/>
      <c r="S19" s="839"/>
    </row>
    <row r="20" spans="1:19" ht="14.45" customHeight="1" x14ac:dyDescent="0.2">
      <c r="A20" s="887" t="s">
        <v>3925</v>
      </c>
      <c r="B20" s="882">
        <v>2885</v>
      </c>
      <c r="C20" s="833">
        <v>0.81062096094408542</v>
      </c>
      <c r="D20" s="882">
        <v>3559</v>
      </c>
      <c r="E20" s="833">
        <v>1</v>
      </c>
      <c r="F20" s="882">
        <v>1758</v>
      </c>
      <c r="G20" s="838">
        <v>0.49395897724079796</v>
      </c>
      <c r="H20" s="882"/>
      <c r="I20" s="833"/>
      <c r="J20" s="882"/>
      <c r="K20" s="833"/>
      <c r="L20" s="882"/>
      <c r="M20" s="838"/>
      <c r="N20" s="882"/>
      <c r="O20" s="833"/>
      <c r="P20" s="882"/>
      <c r="Q20" s="833"/>
      <c r="R20" s="882"/>
      <c r="S20" s="839"/>
    </row>
    <row r="21" spans="1:19" ht="14.45" customHeight="1" x14ac:dyDescent="0.2">
      <c r="A21" s="887" t="s">
        <v>3926</v>
      </c>
      <c r="B21" s="882">
        <v>46975.960000000014</v>
      </c>
      <c r="C21" s="833">
        <v>0.46854952399931937</v>
      </c>
      <c r="D21" s="882">
        <v>100258.26000000002</v>
      </c>
      <c r="E21" s="833">
        <v>1</v>
      </c>
      <c r="F21" s="882">
        <v>38937.97</v>
      </c>
      <c r="G21" s="838">
        <v>0.38837667839038892</v>
      </c>
      <c r="H21" s="882"/>
      <c r="I21" s="833"/>
      <c r="J21" s="882"/>
      <c r="K21" s="833"/>
      <c r="L21" s="882"/>
      <c r="M21" s="838"/>
      <c r="N21" s="882"/>
      <c r="O21" s="833"/>
      <c r="P21" s="882"/>
      <c r="Q21" s="833"/>
      <c r="R21" s="882"/>
      <c r="S21" s="839"/>
    </row>
    <row r="22" spans="1:19" ht="14.45" customHeight="1" x14ac:dyDescent="0.2">
      <c r="A22" s="887" t="s">
        <v>3927</v>
      </c>
      <c r="B22" s="882">
        <v>126</v>
      </c>
      <c r="C22" s="833">
        <v>0.5</v>
      </c>
      <c r="D22" s="882">
        <v>252</v>
      </c>
      <c r="E22" s="833">
        <v>1</v>
      </c>
      <c r="F22" s="882"/>
      <c r="G22" s="838"/>
      <c r="H22" s="882"/>
      <c r="I22" s="833"/>
      <c r="J22" s="882"/>
      <c r="K22" s="833"/>
      <c r="L22" s="882"/>
      <c r="M22" s="838"/>
      <c r="N22" s="882"/>
      <c r="O22" s="833"/>
      <c r="P22" s="882"/>
      <c r="Q22" s="833"/>
      <c r="R22" s="882"/>
      <c r="S22" s="839"/>
    </row>
    <row r="23" spans="1:19" ht="14.45" customHeight="1" x14ac:dyDescent="0.2">
      <c r="A23" s="887" t="s">
        <v>3928</v>
      </c>
      <c r="B23" s="882">
        <v>373</v>
      </c>
      <c r="C23" s="833"/>
      <c r="D23" s="882"/>
      <c r="E23" s="833"/>
      <c r="F23" s="882"/>
      <c r="G23" s="838"/>
      <c r="H23" s="882"/>
      <c r="I23" s="833"/>
      <c r="J23" s="882"/>
      <c r="K23" s="833"/>
      <c r="L23" s="882"/>
      <c r="M23" s="838"/>
      <c r="N23" s="882"/>
      <c r="O23" s="833"/>
      <c r="P23" s="882"/>
      <c r="Q23" s="833"/>
      <c r="R23" s="882"/>
      <c r="S23" s="839"/>
    </row>
    <row r="24" spans="1:19" ht="14.45" customHeight="1" x14ac:dyDescent="0.2">
      <c r="A24" s="887" t="s">
        <v>3929</v>
      </c>
      <c r="B24" s="882">
        <v>4265</v>
      </c>
      <c r="C24" s="833">
        <v>0.54966085989383107</v>
      </c>
      <c r="D24" s="882">
        <v>7759.33</v>
      </c>
      <c r="E24" s="833">
        <v>1</v>
      </c>
      <c r="F24" s="882">
        <v>3150.66</v>
      </c>
      <c r="G24" s="838">
        <v>0.40604794486121865</v>
      </c>
      <c r="H24" s="882"/>
      <c r="I24" s="833"/>
      <c r="J24" s="882"/>
      <c r="K24" s="833"/>
      <c r="L24" s="882"/>
      <c r="M24" s="838"/>
      <c r="N24" s="882"/>
      <c r="O24" s="833"/>
      <c r="P24" s="882"/>
      <c r="Q24" s="833"/>
      <c r="R24" s="882"/>
      <c r="S24" s="839"/>
    </row>
    <row r="25" spans="1:19" ht="14.45" customHeight="1" x14ac:dyDescent="0.2">
      <c r="A25" s="887" t="s">
        <v>3930</v>
      </c>
      <c r="B25" s="882"/>
      <c r="C25" s="833"/>
      <c r="D25" s="882">
        <v>37</v>
      </c>
      <c r="E25" s="833">
        <v>1</v>
      </c>
      <c r="F25" s="882">
        <v>376</v>
      </c>
      <c r="G25" s="838">
        <v>10.162162162162161</v>
      </c>
      <c r="H25" s="882"/>
      <c r="I25" s="833"/>
      <c r="J25" s="882"/>
      <c r="K25" s="833"/>
      <c r="L25" s="882"/>
      <c r="M25" s="838"/>
      <c r="N25" s="882"/>
      <c r="O25" s="833"/>
      <c r="P25" s="882"/>
      <c r="Q25" s="833"/>
      <c r="R25" s="882"/>
      <c r="S25" s="839"/>
    </row>
    <row r="26" spans="1:19" ht="14.45" customHeight="1" x14ac:dyDescent="0.2">
      <c r="A26" s="887" t="s">
        <v>3931</v>
      </c>
      <c r="B26" s="882"/>
      <c r="C26" s="833"/>
      <c r="D26" s="882">
        <v>1665</v>
      </c>
      <c r="E26" s="833">
        <v>1</v>
      </c>
      <c r="F26" s="882">
        <v>827.32999999999993</v>
      </c>
      <c r="G26" s="838">
        <v>0.49689489489489486</v>
      </c>
      <c r="H26" s="882"/>
      <c r="I26" s="833"/>
      <c r="J26" s="882"/>
      <c r="K26" s="833"/>
      <c r="L26" s="882"/>
      <c r="M26" s="838"/>
      <c r="N26" s="882"/>
      <c r="O26" s="833"/>
      <c r="P26" s="882"/>
      <c r="Q26" s="833"/>
      <c r="R26" s="882"/>
      <c r="S26" s="839"/>
    </row>
    <row r="27" spans="1:19" ht="14.45" customHeight="1" x14ac:dyDescent="0.2">
      <c r="A27" s="887" t="s">
        <v>3932</v>
      </c>
      <c r="B27" s="882">
        <v>5089</v>
      </c>
      <c r="C27" s="833">
        <v>1.1455700049298454</v>
      </c>
      <c r="D27" s="882">
        <v>4442.33</v>
      </c>
      <c r="E27" s="833">
        <v>1</v>
      </c>
      <c r="F27" s="882">
        <v>5007.33</v>
      </c>
      <c r="G27" s="838">
        <v>1.1271855085056717</v>
      </c>
      <c r="H27" s="882"/>
      <c r="I27" s="833"/>
      <c r="J27" s="882"/>
      <c r="K27" s="833"/>
      <c r="L27" s="882"/>
      <c r="M27" s="838"/>
      <c r="N27" s="882"/>
      <c r="O27" s="833"/>
      <c r="P27" s="882"/>
      <c r="Q27" s="833"/>
      <c r="R27" s="882"/>
      <c r="S27" s="839"/>
    </row>
    <row r="28" spans="1:19" ht="14.45" customHeight="1" x14ac:dyDescent="0.2">
      <c r="A28" s="887" t="s">
        <v>3933</v>
      </c>
      <c r="B28" s="882">
        <v>3961</v>
      </c>
      <c r="C28" s="833">
        <v>1.3300873069173942</v>
      </c>
      <c r="D28" s="882">
        <v>2978</v>
      </c>
      <c r="E28" s="833">
        <v>1</v>
      </c>
      <c r="F28" s="882">
        <v>1710</v>
      </c>
      <c r="G28" s="838">
        <v>0.57421087978509067</v>
      </c>
      <c r="H28" s="882"/>
      <c r="I28" s="833"/>
      <c r="J28" s="882"/>
      <c r="K28" s="833"/>
      <c r="L28" s="882"/>
      <c r="M28" s="838"/>
      <c r="N28" s="882"/>
      <c r="O28" s="833"/>
      <c r="P28" s="882"/>
      <c r="Q28" s="833"/>
      <c r="R28" s="882"/>
      <c r="S28" s="839"/>
    </row>
    <row r="29" spans="1:19" ht="14.45" customHeight="1" x14ac:dyDescent="0.2">
      <c r="A29" s="887" t="s">
        <v>3934</v>
      </c>
      <c r="B29" s="882">
        <v>10646.66</v>
      </c>
      <c r="C29" s="833">
        <v>1.018722628191205</v>
      </c>
      <c r="D29" s="882">
        <v>10450.99</v>
      </c>
      <c r="E29" s="833">
        <v>1</v>
      </c>
      <c r="F29" s="882">
        <v>12771.32</v>
      </c>
      <c r="G29" s="838">
        <v>1.222020114840795</v>
      </c>
      <c r="H29" s="882"/>
      <c r="I29" s="833"/>
      <c r="J29" s="882"/>
      <c r="K29" s="833"/>
      <c r="L29" s="882"/>
      <c r="M29" s="838"/>
      <c r="N29" s="882"/>
      <c r="O29" s="833"/>
      <c r="P29" s="882"/>
      <c r="Q29" s="833"/>
      <c r="R29" s="882"/>
      <c r="S29" s="839"/>
    </row>
    <row r="30" spans="1:19" ht="14.45" customHeight="1" x14ac:dyDescent="0.2">
      <c r="A30" s="887" t="s">
        <v>3935</v>
      </c>
      <c r="B30" s="882">
        <v>4873.66</v>
      </c>
      <c r="C30" s="833">
        <v>1.3881116491028196</v>
      </c>
      <c r="D30" s="882">
        <v>3511</v>
      </c>
      <c r="E30" s="833">
        <v>1</v>
      </c>
      <c r="F30" s="882">
        <v>2642</v>
      </c>
      <c r="G30" s="838">
        <v>0.75249216747365422</v>
      </c>
      <c r="H30" s="882"/>
      <c r="I30" s="833"/>
      <c r="J30" s="882"/>
      <c r="K30" s="833"/>
      <c r="L30" s="882"/>
      <c r="M30" s="838"/>
      <c r="N30" s="882"/>
      <c r="O30" s="833"/>
      <c r="P30" s="882"/>
      <c r="Q30" s="833"/>
      <c r="R30" s="882"/>
      <c r="S30" s="839"/>
    </row>
    <row r="31" spans="1:19" ht="14.45" customHeight="1" x14ac:dyDescent="0.2">
      <c r="A31" s="887" t="s">
        <v>3936</v>
      </c>
      <c r="B31" s="882">
        <v>126</v>
      </c>
      <c r="C31" s="833">
        <v>0.25</v>
      </c>
      <c r="D31" s="882">
        <v>504</v>
      </c>
      <c r="E31" s="833">
        <v>1</v>
      </c>
      <c r="F31" s="882">
        <v>368</v>
      </c>
      <c r="G31" s="838">
        <v>0.73015873015873012</v>
      </c>
      <c r="H31" s="882"/>
      <c r="I31" s="833"/>
      <c r="J31" s="882"/>
      <c r="K31" s="833"/>
      <c r="L31" s="882"/>
      <c r="M31" s="838"/>
      <c r="N31" s="882"/>
      <c r="O31" s="833"/>
      <c r="P31" s="882"/>
      <c r="Q31" s="833"/>
      <c r="R31" s="882"/>
      <c r="S31" s="839"/>
    </row>
    <row r="32" spans="1:19" ht="14.45" customHeight="1" thickBot="1" x14ac:dyDescent="0.25">
      <c r="A32" s="888" t="s">
        <v>3937</v>
      </c>
      <c r="B32" s="884">
        <v>4192.6499999999996</v>
      </c>
      <c r="C32" s="841">
        <v>0.85500422133671583</v>
      </c>
      <c r="D32" s="884">
        <v>4903.66</v>
      </c>
      <c r="E32" s="841">
        <v>1</v>
      </c>
      <c r="F32" s="884">
        <v>2845.33</v>
      </c>
      <c r="G32" s="846">
        <v>0.58024618346296442</v>
      </c>
      <c r="H32" s="884"/>
      <c r="I32" s="841"/>
      <c r="J32" s="884"/>
      <c r="K32" s="841"/>
      <c r="L32" s="884"/>
      <c r="M32" s="846"/>
      <c r="N32" s="884"/>
      <c r="O32" s="841"/>
      <c r="P32" s="884"/>
      <c r="Q32" s="841"/>
      <c r="R32" s="884"/>
      <c r="S32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DDA0594-09F8-4082-9324-8B9EB5094CE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4644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24751.529999999995</v>
      </c>
      <c r="G3" s="208">
        <f t="shared" si="0"/>
        <v>58384988.479999982</v>
      </c>
      <c r="H3" s="208"/>
      <c r="I3" s="208"/>
      <c r="J3" s="208">
        <f t="shared" si="0"/>
        <v>27766.010000000002</v>
      </c>
      <c r="K3" s="208">
        <f t="shared" si="0"/>
        <v>65621489.479999989</v>
      </c>
      <c r="L3" s="208"/>
      <c r="M3" s="208"/>
      <c r="N3" s="208">
        <f t="shared" si="0"/>
        <v>31298.549999999996</v>
      </c>
      <c r="O3" s="208">
        <f t="shared" si="0"/>
        <v>63542960.030000009</v>
      </c>
      <c r="P3" s="79">
        <f>IF(K3=0,0,O3/K3)</f>
        <v>0.96832547590018558</v>
      </c>
      <c r="Q3" s="209">
        <f>IF(N3=0,0,O3/N3)</f>
        <v>2030.2205702820104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3938</v>
      </c>
      <c r="B6" s="826" t="s">
        <v>3840</v>
      </c>
      <c r="C6" s="826" t="s">
        <v>3837</v>
      </c>
      <c r="D6" s="826" t="s">
        <v>3856</v>
      </c>
      <c r="E6" s="826" t="s">
        <v>3857</v>
      </c>
      <c r="F6" s="225">
        <v>1</v>
      </c>
      <c r="G6" s="225">
        <v>37</v>
      </c>
      <c r="H6" s="225">
        <v>0.5</v>
      </c>
      <c r="I6" s="225">
        <v>37</v>
      </c>
      <c r="J6" s="225">
        <v>2</v>
      </c>
      <c r="K6" s="225">
        <v>74</v>
      </c>
      <c r="L6" s="225">
        <v>1</v>
      </c>
      <c r="M6" s="225">
        <v>37</v>
      </c>
      <c r="N6" s="225">
        <v>3</v>
      </c>
      <c r="O6" s="225">
        <v>114</v>
      </c>
      <c r="P6" s="831">
        <v>1.5405405405405406</v>
      </c>
      <c r="Q6" s="851">
        <v>38</v>
      </c>
    </row>
    <row r="7" spans="1:17" ht="14.45" customHeight="1" x14ac:dyDescent="0.2">
      <c r="A7" s="832" t="s">
        <v>3938</v>
      </c>
      <c r="B7" s="833" t="s">
        <v>3840</v>
      </c>
      <c r="C7" s="833" t="s">
        <v>3837</v>
      </c>
      <c r="D7" s="833" t="s">
        <v>3868</v>
      </c>
      <c r="E7" s="833" t="s">
        <v>3869</v>
      </c>
      <c r="F7" s="853">
        <v>9</v>
      </c>
      <c r="G7" s="853">
        <v>1134</v>
      </c>
      <c r="H7" s="853">
        <v>8.9291338582677167</v>
      </c>
      <c r="I7" s="853">
        <v>126</v>
      </c>
      <c r="J7" s="853">
        <v>1</v>
      </c>
      <c r="K7" s="853">
        <v>127</v>
      </c>
      <c r="L7" s="853">
        <v>1</v>
      </c>
      <c r="M7" s="853">
        <v>127</v>
      </c>
      <c r="N7" s="853"/>
      <c r="O7" s="853"/>
      <c r="P7" s="838"/>
      <c r="Q7" s="854"/>
    </row>
    <row r="8" spans="1:17" ht="14.45" customHeight="1" x14ac:dyDescent="0.2">
      <c r="A8" s="832" t="s">
        <v>3938</v>
      </c>
      <c r="B8" s="833" t="s">
        <v>3840</v>
      </c>
      <c r="C8" s="833" t="s">
        <v>3837</v>
      </c>
      <c r="D8" s="833" t="s">
        <v>3876</v>
      </c>
      <c r="E8" s="833" t="s">
        <v>3877</v>
      </c>
      <c r="F8" s="853">
        <v>1</v>
      </c>
      <c r="G8" s="853">
        <v>33.33</v>
      </c>
      <c r="H8" s="853"/>
      <c r="I8" s="853">
        <v>33.33</v>
      </c>
      <c r="J8" s="853"/>
      <c r="K8" s="853"/>
      <c r="L8" s="853"/>
      <c r="M8" s="853"/>
      <c r="N8" s="853"/>
      <c r="O8" s="853"/>
      <c r="P8" s="838"/>
      <c r="Q8" s="854"/>
    </row>
    <row r="9" spans="1:17" ht="14.45" customHeight="1" x14ac:dyDescent="0.2">
      <c r="A9" s="832" t="s">
        <v>3938</v>
      </c>
      <c r="B9" s="833" t="s">
        <v>3840</v>
      </c>
      <c r="C9" s="833" t="s">
        <v>3837</v>
      </c>
      <c r="D9" s="833" t="s">
        <v>3878</v>
      </c>
      <c r="E9" s="833" t="s">
        <v>3879</v>
      </c>
      <c r="F9" s="853">
        <v>2</v>
      </c>
      <c r="G9" s="853">
        <v>502</v>
      </c>
      <c r="H9" s="853">
        <v>0.66402116402116407</v>
      </c>
      <c r="I9" s="853">
        <v>251</v>
      </c>
      <c r="J9" s="853">
        <v>3</v>
      </c>
      <c r="K9" s="853">
        <v>756</v>
      </c>
      <c r="L9" s="853">
        <v>1</v>
      </c>
      <c r="M9" s="853">
        <v>252</v>
      </c>
      <c r="N9" s="853">
        <v>2</v>
      </c>
      <c r="O9" s="853">
        <v>508</v>
      </c>
      <c r="P9" s="838">
        <v>0.67195767195767198</v>
      </c>
      <c r="Q9" s="854">
        <v>254</v>
      </c>
    </row>
    <row r="10" spans="1:17" ht="14.45" customHeight="1" x14ac:dyDescent="0.2">
      <c r="A10" s="832" t="s">
        <v>3938</v>
      </c>
      <c r="B10" s="833" t="s">
        <v>3840</v>
      </c>
      <c r="C10" s="833" t="s">
        <v>3837</v>
      </c>
      <c r="D10" s="833" t="s">
        <v>3896</v>
      </c>
      <c r="E10" s="833" t="s">
        <v>3897</v>
      </c>
      <c r="F10" s="853">
        <v>1</v>
      </c>
      <c r="G10" s="853">
        <v>373</v>
      </c>
      <c r="H10" s="853">
        <v>0.99732620320855614</v>
      </c>
      <c r="I10" s="853">
        <v>373</v>
      </c>
      <c r="J10" s="853">
        <v>1</v>
      </c>
      <c r="K10" s="853">
        <v>374</v>
      </c>
      <c r="L10" s="853">
        <v>1</v>
      </c>
      <c r="M10" s="853">
        <v>374</v>
      </c>
      <c r="N10" s="853"/>
      <c r="O10" s="853"/>
      <c r="P10" s="838"/>
      <c r="Q10" s="854"/>
    </row>
    <row r="11" spans="1:17" ht="14.45" customHeight="1" x14ac:dyDescent="0.2">
      <c r="A11" s="832" t="s">
        <v>3939</v>
      </c>
      <c r="B11" s="833" t="s">
        <v>3840</v>
      </c>
      <c r="C11" s="833" t="s">
        <v>3837</v>
      </c>
      <c r="D11" s="833" t="s">
        <v>3856</v>
      </c>
      <c r="E11" s="833" t="s">
        <v>3857</v>
      </c>
      <c r="F11" s="853"/>
      <c r="G11" s="853"/>
      <c r="H11" s="853"/>
      <c r="I11" s="853"/>
      <c r="J11" s="853"/>
      <c r="K11" s="853"/>
      <c r="L11" s="853"/>
      <c r="M11" s="853"/>
      <c r="N11" s="853">
        <v>5</v>
      </c>
      <c r="O11" s="853">
        <v>190</v>
      </c>
      <c r="P11" s="838"/>
      <c r="Q11" s="854">
        <v>38</v>
      </c>
    </row>
    <row r="12" spans="1:17" ht="14.45" customHeight="1" x14ac:dyDescent="0.2">
      <c r="A12" s="832" t="s">
        <v>3939</v>
      </c>
      <c r="B12" s="833" t="s">
        <v>3840</v>
      </c>
      <c r="C12" s="833" t="s">
        <v>3837</v>
      </c>
      <c r="D12" s="833" t="s">
        <v>3868</v>
      </c>
      <c r="E12" s="833" t="s">
        <v>3869</v>
      </c>
      <c r="F12" s="853">
        <v>2</v>
      </c>
      <c r="G12" s="853">
        <v>252</v>
      </c>
      <c r="H12" s="853">
        <v>1.984251968503937</v>
      </c>
      <c r="I12" s="853">
        <v>126</v>
      </c>
      <c r="J12" s="853">
        <v>1</v>
      </c>
      <c r="K12" s="853">
        <v>127</v>
      </c>
      <c r="L12" s="853">
        <v>1</v>
      </c>
      <c r="M12" s="853">
        <v>127</v>
      </c>
      <c r="N12" s="853">
        <v>6</v>
      </c>
      <c r="O12" s="853">
        <v>756</v>
      </c>
      <c r="P12" s="838">
        <v>5.9527559055118111</v>
      </c>
      <c r="Q12" s="854">
        <v>126</v>
      </c>
    </row>
    <row r="13" spans="1:17" ht="14.45" customHeight="1" x14ac:dyDescent="0.2">
      <c r="A13" s="832" t="s">
        <v>3939</v>
      </c>
      <c r="B13" s="833" t="s">
        <v>3840</v>
      </c>
      <c r="C13" s="833" t="s">
        <v>3837</v>
      </c>
      <c r="D13" s="833" t="s">
        <v>3876</v>
      </c>
      <c r="E13" s="833" t="s">
        <v>3877</v>
      </c>
      <c r="F13" s="853">
        <v>1</v>
      </c>
      <c r="G13" s="853">
        <v>33.33</v>
      </c>
      <c r="H13" s="853">
        <v>1</v>
      </c>
      <c r="I13" s="853">
        <v>33.33</v>
      </c>
      <c r="J13" s="853">
        <v>1</v>
      </c>
      <c r="K13" s="853">
        <v>33.33</v>
      </c>
      <c r="L13" s="853">
        <v>1</v>
      </c>
      <c r="M13" s="853">
        <v>33.33</v>
      </c>
      <c r="N13" s="853">
        <v>2</v>
      </c>
      <c r="O13" s="853">
        <v>66.66</v>
      </c>
      <c r="P13" s="838">
        <v>2</v>
      </c>
      <c r="Q13" s="854">
        <v>33.33</v>
      </c>
    </row>
    <row r="14" spans="1:17" ht="14.45" customHeight="1" x14ac:dyDescent="0.2">
      <c r="A14" s="832" t="s">
        <v>3939</v>
      </c>
      <c r="B14" s="833" t="s">
        <v>3840</v>
      </c>
      <c r="C14" s="833" t="s">
        <v>3837</v>
      </c>
      <c r="D14" s="833" t="s">
        <v>3878</v>
      </c>
      <c r="E14" s="833" t="s">
        <v>3879</v>
      </c>
      <c r="F14" s="853">
        <v>4</v>
      </c>
      <c r="G14" s="853">
        <v>1004</v>
      </c>
      <c r="H14" s="853">
        <v>0.79682539682539677</v>
      </c>
      <c r="I14" s="853">
        <v>251</v>
      </c>
      <c r="J14" s="853">
        <v>5</v>
      </c>
      <c r="K14" s="853">
        <v>1260</v>
      </c>
      <c r="L14" s="853">
        <v>1</v>
      </c>
      <c r="M14" s="853">
        <v>252</v>
      </c>
      <c r="N14" s="853">
        <v>13</v>
      </c>
      <c r="O14" s="853">
        <v>3302</v>
      </c>
      <c r="P14" s="838">
        <v>2.6206349206349207</v>
      </c>
      <c r="Q14" s="854">
        <v>254</v>
      </c>
    </row>
    <row r="15" spans="1:17" ht="14.45" customHeight="1" x14ac:dyDescent="0.2">
      <c r="A15" s="832" t="s">
        <v>3939</v>
      </c>
      <c r="B15" s="833" t="s">
        <v>3840</v>
      </c>
      <c r="C15" s="833" t="s">
        <v>3837</v>
      </c>
      <c r="D15" s="833" t="s">
        <v>3896</v>
      </c>
      <c r="E15" s="833" t="s">
        <v>3897</v>
      </c>
      <c r="F15" s="853">
        <v>1</v>
      </c>
      <c r="G15" s="853">
        <v>373</v>
      </c>
      <c r="H15" s="853"/>
      <c r="I15" s="853">
        <v>373</v>
      </c>
      <c r="J15" s="853"/>
      <c r="K15" s="853"/>
      <c r="L15" s="853"/>
      <c r="M15" s="853"/>
      <c r="N15" s="853">
        <v>1</v>
      </c>
      <c r="O15" s="853">
        <v>376</v>
      </c>
      <c r="P15" s="838"/>
      <c r="Q15" s="854">
        <v>376</v>
      </c>
    </row>
    <row r="16" spans="1:17" ht="14.45" customHeight="1" x14ac:dyDescent="0.2">
      <c r="A16" s="832" t="s">
        <v>3940</v>
      </c>
      <c r="B16" s="833" t="s">
        <v>3840</v>
      </c>
      <c r="C16" s="833" t="s">
        <v>3837</v>
      </c>
      <c r="D16" s="833" t="s">
        <v>3856</v>
      </c>
      <c r="E16" s="833" t="s">
        <v>3857</v>
      </c>
      <c r="F16" s="853">
        <v>1</v>
      </c>
      <c r="G16" s="853">
        <v>37</v>
      </c>
      <c r="H16" s="853">
        <v>0.2</v>
      </c>
      <c r="I16" s="853">
        <v>37</v>
      </c>
      <c r="J16" s="853">
        <v>5</v>
      </c>
      <c r="K16" s="853">
        <v>185</v>
      </c>
      <c r="L16" s="853">
        <v>1</v>
      </c>
      <c r="M16" s="853">
        <v>37</v>
      </c>
      <c r="N16" s="853">
        <v>13</v>
      </c>
      <c r="O16" s="853">
        <v>494</v>
      </c>
      <c r="P16" s="838">
        <v>2.6702702702702701</v>
      </c>
      <c r="Q16" s="854">
        <v>38</v>
      </c>
    </row>
    <row r="17" spans="1:17" ht="14.45" customHeight="1" x14ac:dyDescent="0.2">
      <c r="A17" s="832" t="s">
        <v>3940</v>
      </c>
      <c r="B17" s="833" t="s">
        <v>3840</v>
      </c>
      <c r="C17" s="833" t="s">
        <v>3837</v>
      </c>
      <c r="D17" s="833" t="s">
        <v>3868</v>
      </c>
      <c r="E17" s="833" t="s">
        <v>3869</v>
      </c>
      <c r="F17" s="853">
        <v>13</v>
      </c>
      <c r="G17" s="853">
        <v>1638</v>
      </c>
      <c r="H17" s="853">
        <v>1.0748031496062993</v>
      </c>
      <c r="I17" s="853">
        <v>126</v>
      </c>
      <c r="J17" s="853">
        <v>12</v>
      </c>
      <c r="K17" s="853">
        <v>1524</v>
      </c>
      <c r="L17" s="853">
        <v>1</v>
      </c>
      <c r="M17" s="853">
        <v>127</v>
      </c>
      <c r="N17" s="853">
        <v>9</v>
      </c>
      <c r="O17" s="853">
        <v>1134</v>
      </c>
      <c r="P17" s="838">
        <v>0.74409448818897639</v>
      </c>
      <c r="Q17" s="854">
        <v>126</v>
      </c>
    </row>
    <row r="18" spans="1:17" ht="14.45" customHeight="1" x14ac:dyDescent="0.2">
      <c r="A18" s="832" t="s">
        <v>3940</v>
      </c>
      <c r="B18" s="833" t="s">
        <v>3840</v>
      </c>
      <c r="C18" s="833" t="s">
        <v>3837</v>
      </c>
      <c r="D18" s="833" t="s">
        <v>3876</v>
      </c>
      <c r="E18" s="833" t="s">
        <v>3877</v>
      </c>
      <c r="F18" s="853">
        <v>2</v>
      </c>
      <c r="G18" s="853">
        <v>66.66</v>
      </c>
      <c r="H18" s="853">
        <v>1</v>
      </c>
      <c r="I18" s="853">
        <v>33.33</v>
      </c>
      <c r="J18" s="853">
        <v>2</v>
      </c>
      <c r="K18" s="853">
        <v>66.66</v>
      </c>
      <c r="L18" s="853">
        <v>1</v>
      </c>
      <c r="M18" s="853">
        <v>33.33</v>
      </c>
      <c r="N18" s="853"/>
      <c r="O18" s="853"/>
      <c r="P18" s="838"/>
      <c r="Q18" s="854"/>
    </row>
    <row r="19" spans="1:17" ht="14.45" customHeight="1" x14ac:dyDescent="0.2">
      <c r="A19" s="832" t="s">
        <v>3940</v>
      </c>
      <c r="B19" s="833" t="s">
        <v>3840</v>
      </c>
      <c r="C19" s="833" t="s">
        <v>3837</v>
      </c>
      <c r="D19" s="833" t="s">
        <v>3878</v>
      </c>
      <c r="E19" s="833" t="s">
        <v>3879</v>
      </c>
      <c r="F19" s="853">
        <v>14</v>
      </c>
      <c r="G19" s="853">
        <v>3514</v>
      </c>
      <c r="H19" s="853">
        <v>1.3944444444444444</v>
      </c>
      <c r="I19" s="853">
        <v>251</v>
      </c>
      <c r="J19" s="853">
        <v>10</v>
      </c>
      <c r="K19" s="853">
        <v>2520</v>
      </c>
      <c r="L19" s="853">
        <v>1</v>
      </c>
      <c r="M19" s="853">
        <v>252</v>
      </c>
      <c r="N19" s="853">
        <v>7</v>
      </c>
      <c r="O19" s="853">
        <v>1778</v>
      </c>
      <c r="P19" s="838">
        <v>0.7055555555555556</v>
      </c>
      <c r="Q19" s="854">
        <v>254</v>
      </c>
    </row>
    <row r="20" spans="1:17" ht="14.45" customHeight="1" x14ac:dyDescent="0.2">
      <c r="A20" s="832" t="s">
        <v>3940</v>
      </c>
      <c r="B20" s="833" t="s">
        <v>3840</v>
      </c>
      <c r="C20" s="833" t="s">
        <v>3837</v>
      </c>
      <c r="D20" s="833" t="s">
        <v>3896</v>
      </c>
      <c r="E20" s="833" t="s">
        <v>3897</v>
      </c>
      <c r="F20" s="853">
        <v>4</v>
      </c>
      <c r="G20" s="853">
        <v>1492</v>
      </c>
      <c r="H20" s="853">
        <v>1.3297682709447416</v>
      </c>
      <c r="I20" s="853">
        <v>373</v>
      </c>
      <c r="J20" s="853">
        <v>3</v>
      </c>
      <c r="K20" s="853">
        <v>1122</v>
      </c>
      <c r="L20" s="853">
        <v>1</v>
      </c>
      <c r="M20" s="853">
        <v>374</v>
      </c>
      <c r="N20" s="853"/>
      <c r="O20" s="853"/>
      <c r="P20" s="838"/>
      <c r="Q20" s="854"/>
    </row>
    <row r="21" spans="1:17" ht="14.45" customHeight="1" x14ac:dyDescent="0.2">
      <c r="A21" s="832" t="s">
        <v>3941</v>
      </c>
      <c r="B21" s="833" t="s">
        <v>3840</v>
      </c>
      <c r="C21" s="833" t="s">
        <v>3837</v>
      </c>
      <c r="D21" s="833" t="s">
        <v>3856</v>
      </c>
      <c r="E21" s="833" t="s">
        <v>3857</v>
      </c>
      <c r="F21" s="853"/>
      <c r="G21" s="853"/>
      <c r="H21" s="853"/>
      <c r="I21" s="853"/>
      <c r="J21" s="853"/>
      <c r="K21" s="853"/>
      <c r="L21" s="853"/>
      <c r="M21" s="853"/>
      <c r="N21" s="853">
        <v>2</v>
      </c>
      <c r="O21" s="853">
        <v>76</v>
      </c>
      <c r="P21" s="838"/>
      <c r="Q21" s="854">
        <v>38</v>
      </c>
    </row>
    <row r="22" spans="1:17" ht="14.45" customHeight="1" x14ac:dyDescent="0.2">
      <c r="A22" s="832" t="s">
        <v>3941</v>
      </c>
      <c r="B22" s="833" t="s">
        <v>3840</v>
      </c>
      <c r="C22" s="833" t="s">
        <v>3837</v>
      </c>
      <c r="D22" s="833" t="s">
        <v>3878</v>
      </c>
      <c r="E22" s="833" t="s">
        <v>3879</v>
      </c>
      <c r="F22" s="853">
        <v>1</v>
      </c>
      <c r="G22" s="853">
        <v>251</v>
      </c>
      <c r="H22" s="853">
        <v>0.24900793650793651</v>
      </c>
      <c r="I22" s="853">
        <v>251</v>
      </c>
      <c r="J22" s="853">
        <v>4</v>
      </c>
      <c r="K22" s="853">
        <v>1008</v>
      </c>
      <c r="L22" s="853">
        <v>1</v>
      </c>
      <c r="M22" s="853">
        <v>252</v>
      </c>
      <c r="N22" s="853">
        <v>1</v>
      </c>
      <c r="O22" s="853">
        <v>254</v>
      </c>
      <c r="P22" s="838">
        <v>0.25198412698412698</v>
      </c>
      <c r="Q22" s="854">
        <v>254</v>
      </c>
    </row>
    <row r="23" spans="1:17" ht="14.45" customHeight="1" x14ac:dyDescent="0.2">
      <c r="A23" s="832" t="s">
        <v>3942</v>
      </c>
      <c r="B23" s="833" t="s">
        <v>3840</v>
      </c>
      <c r="C23" s="833" t="s">
        <v>3837</v>
      </c>
      <c r="D23" s="833" t="s">
        <v>3878</v>
      </c>
      <c r="E23" s="833" t="s">
        <v>3879</v>
      </c>
      <c r="F23" s="853"/>
      <c r="G23" s="853"/>
      <c r="H23" s="853"/>
      <c r="I23" s="853"/>
      <c r="J23" s="853"/>
      <c r="K23" s="853"/>
      <c r="L23" s="853"/>
      <c r="M23" s="853"/>
      <c r="N23" s="853">
        <v>1</v>
      </c>
      <c r="O23" s="853">
        <v>254</v>
      </c>
      <c r="P23" s="838"/>
      <c r="Q23" s="854">
        <v>254</v>
      </c>
    </row>
    <row r="24" spans="1:17" ht="14.45" customHeight="1" x14ac:dyDescent="0.2">
      <c r="A24" s="832" t="s">
        <v>3942</v>
      </c>
      <c r="B24" s="833" t="s">
        <v>3836</v>
      </c>
      <c r="C24" s="833" t="s">
        <v>3837</v>
      </c>
      <c r="D24" s="833" t="s">
        <v>3838</v>
      </c>
      <c r="E24" s="833" t="s">
        <v>3839</v>
      </c>
      <c r="F24" s="853"/>
      <c r="G24" s="853"/>
      <c r="H24" s="853"/>
      <c r="I24" s="853"/>
      <c r="J24" s="853"/>
      <c r="K24" s="853"/>
      <c r="L24" s="853"/>
      <c r="M24" s="853"/>
      <c r="N24" s="853">
        <v>2</v>
      </c>
      <c r="O24" s="853">
        <v>0</v>
      </c>
      <c r="P24" s="838"/>
      <c r="Q24" s="854">
        <v>0</v>
      </c>
    </row>
    <row r="25" spans="1:17" ht="14.45" customHeight="1" x14ac:dyDescent="0.2">
      <c r="A25" s="832" t="s">
        <v>573</v>
      </c>
      <c r="B25" s="833" t="s">
        <v>3840</v>
      </c>
      <c r="C25" s="833" t="s">
        <v>3837</v>
      </c>
      <c r="D25" s="833" t="s">
        <v>3856</v>
      </c>
      <c r="E25" s="833" t="s">
        <v>3857</v>
      </c>
      <c r="F25" s="853">
        <v>4</v>
      </c>
      <c r="G25" s="853">
        <v>148</v>
      </c>
      <c r="H25" s="853">
        <v>0.13333333333333333</v>
      </c>
      <c r="I25" s="853">
        <v>37</v>
      </c>
      <c r="J25" s="853">
        <v>30</v>
      </c>
      <c r="K25" s="853">
        <v>1110</v>
      </c>
      <c r="L25" s="853">
        <v>1</v>
      </c>
      <c r="M25" s="853">
        <v>37</v>
      </c>
      <c r="N25" s="853">
        <v>19</v>
      </c>
      <c r="O25" s="853">
        <v>722</v>
      </c>
      <c r="P25" s="838">
        <v>0.65045045045045047</v>
      </c>
      <c r="Q25" s="854">
        <v>38</v>
      </c>
    </row>
    <row r="26" spans="1:17" ht="14.45" customHeight="1" x14ac:dyDescent="0.2">
      <c r="A26" s="832" t="s">
        <v>573</v>
      </c>
      <c r="B26" s="833" t="s">
        <v>3840</v>
      </c>
      <c r="C26" s="833" t="s">
        <v>3837</v>
      </c>
      <c r="D26" s="833" t="s">
        <v>3858</v>
      </c>
      <c r="E26" s="833" t="s">
        <v>3859</v>
      </c>
      <c r="F26" s="853">
        <v>113</v>
      </c>
      <c r="G26" s="853">
        <v>565</v>
      </c>
      <c r="H26" s="853">
        <v>1.0462962962962963</v>
      </c>
      <c r="I26" s="853">
        <v>5</v>
      </c>
      <c r="J26" s="853">
        <v>108</v>
      </c>
      <c r="K26" s="853">
        <v>540</v>
      </c>
      <c r="L26" s="853">
        <v>1</v>
      </c>
      <c r="M26" s="853">
        <v>5</v>
      </c>
      <c r="N26" s="853">
        <v>112</v>
      </c>
      <c r="O26" s="853">
        <v>560</v>
      </c>
      <c r="P26" s="838">
        <v>1.037037037037037</v>
      </c>
      <c r="Q26" s="854">
        <v>5</v>
      </c>
    </row>
    <row r="27" spans="1:17" ht="14.45" customHeight="1" x14ac:dyDescent="0.2">
      <c r="A27" s="832" t="s">
        <v>573</v>
      </c>
      <c r="B27" s="833" t="s">
        <v>3840</v>
      </c>
      <c r="C27" s="833" t="s">
        <v>3837</v>
      </c>
      <c r="D27" s="833" t="s">
        <v>3860</v>
      </c>
      <c r="E27" s="833" t="s">
        <v>3861</v>
      </c>
      <c r="F27" s="853"/>
      <c r="G27" s="853"/>
      <c r="H27" s="853"/>
      <c r="I27" s="853"/>
      <c r="J27" s="853">
        <v>3</v>
      </c>
      <c r="K27" s="853">
        <v>15</v>
      </c>
      <c r="L27" s="853">
        <v>1</v>
      </c>
      <c r="M27" s="853">
        <v>5</v>
      </c>
      <c r="N27" s="853">
        <v>1</v>
      </c>
      <c r="O27" s="853">
        <v>5</v>
      </c>
      <c r="P27" s="838">
        <v>0.33333333333333331</v>
      </c>
      <c r="Q27" s="854">
        <v>5</v>
      </c>
    </row>
    <row r="28" spans="1:17" ht="14.45" customHeight="1" x14ac:dyDescent="0.2">
      <c r="A28" s="832" t="s">
        <v>573</v>
      </c>
      <c r="B28" s="833" t="s">
        <v>3840</v>
      </c>
      <c r="C28" s="833" t="s">
        <v>3837</v>
      </c>
      <c r="D28" s="833" t="s">
        <v>3868</v>
      </c>
      <c r="E28" s="833" t="s">
        <v>3869</v>
      </c>
      <c r="F28" s="853">
        <v>4</v>
      </c>
      <c r="G28" s="853">
        <v>504</v>
      </c>
      <c r="H28" s="853">
        <v>1.984251968503937</v>
      </c>
      <c r="I28" s="853">
        <v>126</v>
      </c>
      <c r="J28" s="853">
        <v>2</v>
      </c>
      <c r="K28" s="853">
        <v>254</v>
      </c>
      <c r="L28" s="853">
        <v>1</v>
      </c>
      <c r="M28" s="853">
        <v>127</v>
      </c>
      <c r="N28" s="853">
        <v>2</v>
      </c>
      <c r="O28" s="853">
        <v>252</v>
      </c>
      <c r="P28" s="838">
        <v>0.99212598425196852</v>
      </c>
      <c r="Q28" s="854">
        <v>126</v>
      </c>
    </row>
    <row r="29" spans="1:17" ht="14.45" customHeight="1" x14ac:dyDescent="0.2">
      <c r="A29" s="832" t="s">
        <v>573</v>
      </c>
      <c r="B29" s="833" t="s">
        <v>3840</v>
      </c>
      <c r="C29" s="833" t="s">
        <v>3837</v>
      </c>
      <c r="D29" s="833" t="s">
        <v>3876</v>
      </c>
      <c r="E29" s="833" t="s">
        <v>3877</v>
      </c>
      <c r="F29" s="853">
        <v>12</v>
      </c>
      <c r="G29" s="853">
        <v>399.96999999999986</v>
      </c>
      <c r="H29" s="853">
        <v>0.99994999874996848</v>
      </c>
      <c r="I29" s="853">
        <v>33.330833333333324</v>
      </c>
      <c r="J29" s="853">
        <v>12</v>
      </c>
      <c r="K29" s="853">
        <v>399.98999999999995</v>
      </c>
      <c r="L29" s="853">
        <v>1</v>
      </c>
      <c r="M29" s="853">
        <v>33.332499999999996</v>
      </c>
      <c r="N29" s="853">
        <v>5</v>
      </c>
      <c r="O29" s="853">
        <v>166.65999999999997</v>
      </c>
      <c r="P29" s="838">
        <v>0.41666041651041275</v>
      </c>
      <c r="Q29" s="854">
        <v>33.331999999999994</v>
      </c>
    </row>
    <row r="30" spans="1:17" ht="14.45" customHeight="1" x14ac:dyDescent="0.2">
      <c r="A30" s="832" t="s">
        <v>573</v>
      </c>
      <c r="B30" s="833" t="s">
        <v>3840</v>
      </c>
      <c r="C30" s="833" t="s">
        <v>3837</v>
      </c>
      <c r="D30" s="833" t="s">
        <v>3878</v>
      </c>
      <c r="E30" s="833" t="s">
        <v>3879</v>
      </c>
      <c r="F30" s="853">
        <v>12</v>
      </c>
      <c r="G30" s="853">
        <v>3012</v>
      </c>
      <c r="H30" s="853">
        <v>0.99603174603174605</v>
      </c>
      <c r="I30" s="853">
        <v>251</v>
      </c>
      <c r="J30" s="853">
        <v>12</v>
      </c>
      <c r="K30" s="853">
        <v>3024</v>
      </c>
      <c r="L30" s="853">
        <v>1</v>
      </c>
      <c r="M30" s="853">
        <v>252</v>
      </c>
      <c r="N30" s="853">
        <v>12</v>
      </c>
      <c r="O30" s="853">
        <v>3048</v>
      </c>
      <c r="P30" s="838">
        <v>1.0079365079365079</v>
      </c>
      <c r="Q30" s="854">
        <v>254</v>
      </c>
    </row>
    <row r="31" spans="1:17" ht="14.45" customHeight="1" x14ac:dyDescent="0.2">
      <c r="A31" s="832" t="s">
        <v>573</v>
      </c>
      <c r="B31" s="833" t="s">
        <v>3840</v>
      </c>
      <c r="C31" s="833" t="s">
        <v>3837</v>
      </c>
      <c r="D31" s="833" t="s">
        <v>3894</v>
      </c>
      <c r="E31" s="833" t="s">
        <v>3895</v>
      </c>
      <c r="F31" s="853">
        <v>1</v>
      </c>
      <c r="G31" s="853">
        <v>183</v>
      </c>
      <c r="H31" s="853"/>
      <c r="I31" s="853">
        <v>183</v>
      </c>
      <c r="J31" s="853"/>
      <c r="K31" s="853"/>
      <c r="L31" s="853"/>
      <c r="M31" s="853"/>
      <c r="N31" s="853"/>
      <c r="O31" s="853"/>
      <c r="P31" s="838"/>
      <c r="Q31" s="854"/>
    </row>
    <row r="32" spans="1:17" ht="14.45" customHeight="1" x14ac:dyDescent="0.2">
      <c r="A32" s="832" t="s">
        <v>573</v>
      </c>
      <c r="B32" s="833" t="s">
        <v>3840</v>
      </c>
      <c r="C32" s="833" t="s">
        <v>3837</v>
      </c>
      <c r="D32" s="833" t="s">
        <v>3896</v>
      </c>
      <c r="E32" s="833" t="s">
        <v>3897</v>
      </c>
      <c r="F32" s="853">
        <v>6</v>
      </c>
      <c r="G32" s="853">
        <v>2238</v>
      </c>
      <c r="H32" s="853">
        <v>0.6648841354723708</v>
      </c>
      <c r="I32" s="853">
        <v>373</v>
      </c>
      <c r="J32" s="853">
        <v>9</v>
      </c>
      <c r="K32" s="853">
        <v>3366</v>
      </c>
      <c r="L32" s="853">
        <v>1</v>
      </c>
      <c r="M32" s="853">
        <v>374</v>
      </c>
      <c r="N32" s="853">
        <v>2</v>
      </c>
      <c r="O32" s="853">
        <v>752</v>
      </c>
      <c r="P32" s="838">
        <v>0.22341057635175282</v>
      </c>
      <c r="Q32" s="854">
        <v>376</v>
      </c>
    </row>
    <row r="33" spans="1:17" ht="14.45" customHeight="1" x14ac:dyDescent="0.2">
      <c r="A33" s="832" t="s">
        <v>573</v>
      </c>
      <c r="B33" s="833" t="s">
        <v>3943</v>
      </c>
      <c r="C33" s="833" t="s">
        <v>3837</v>
      </c>
      <c r="D33" s="833" t="s">
        <v>3944</v>
      </c>
      <c r="E33" s="833" t="s">
        <v>3945</v>
      </c>
      <c r="F33" s="853">
        <v>23</v>
      </c>
      <c r="G33" s="853">
        <v>161046</v>
      </c>
      <c r="H33" s="853">
        <v>1.1485237483953787</v>
      </c>
      <c r="I33" s="853">
        <v>7002</v>
      </c>
      <c r="J33" s="853">
        <v>20</v>
      </c>
      <c r="K33" s="853">
        <v>140220</v>
      </c>
      <c r="L33" s="853">
        <v>1</v>
      </c>
      <c r="M33" s="853">
        <v>7011</v>
      </c>
      <c r="N33" s="853">
        <v>21</v>
      </c>
      <c r="O33" s="853">
        <v>147924</v>
      </c>
      <c r="P33" s="838">
        <v>1.0549422336328627</v>
      </c>
      <c r="Q33" s="854">
        <v>7044</v>
      </c>
    </row>
    <row r="34" spans="1:17" ht="14.45" customHeight="1" x14ac:dyDescent="0.2">
      <c r="A34" s="832" t="s">
        <v>573</v>
      </c>
      <c r="B34" s="833" t="s">
        <v>3943</v>
      </c>
      <c r="C34" s="833" t="s">
        <v>3837</v>
      </c>
      <c r="D34" s="833" t="s">
        <v>3946</v>
      </c>
      <c r="E34" s="833" t="s">
        <v>3947</v>
      </c>
      <c r="F34" s="853"/>
      <c r="G34" s="853"/>
      <c r="H34" s="853"/>
      <c r="I34" s="853"/>
      <c r="J34" s="853"/>
      <c r="K34" s="853"/>
      <c r="L34" s="853"/>
      <c r="M34" s="853"/>
      <c r="N34" s="853">
        <v>1</v>
      </c>
      <c r="O34" s="853">
        <v>3659</v>
      </c>
      <c r="P34" s="838"/>
      <c r="Q34" s="854">
        <v>3659</v>
      </c>
    </row>
    <row r="35" spans="1:17" ht="14.45" customHeight="1" x14ac:dyDescent="0.2">
      <c r="A35" s="832" t="s">
        <v>573</v>
      </c>
      <c r="B35" s="833" t="s">
        <v>3943</v>
      </c>
      <c r="C35" s="833" t="s">
        <v>3837</v>
      </c>
      <c r="D35" s="833" t="s">
        <v>3948</v>
      </c>
      <c r="E35" s="833" t="s">
        <v>3949</v>
      </c>
      <c r="F35" s="853">
        <v>5</v>
      </c>
      <c r="G35" s="853">
        <v>23335</v>
      </c>
      <c r="H35" s="853">
        <v>1.66488299086758</v>
      </c>
      <c r="I35" s="853">
        <v>4667</v>
      </c>
      <c r="J35" s="853">
        <v>3</v>
      </c>
      <c r="K35" s="853">
        <v>14016</v>
      </c>
      <c r="L35" s="853">
        <v>1</v>
      </c>
      <c r="M35" s="853">
        <v>4672</v>
      </c>
      <c r="N35" s="853">
        <v>4</v>
      </c>
      <c r="O35" s="853">
        <v>18752</v>
      </c>
      <c r="P35" s="838">
        <v>1.3378995433789955</v>
      </c>
      <c r="Q35" s="854">
        <v>4688</v>
      </c>
    </row>
    <row r="36" spans="1:17" ht="14.45" customHeight="1" x14ac:dyDescent="0.2">
      <c r="A36" s="832" t="s">
        <v>573</v>
      </c>
      <c r="B36" s="833" t="s">
        <v>3950</v>
      </c>
      <c r="C36" s="833" t="s">
        <v>3837</v>
      </c>
      <c r="D36" s="833" t="s">
        <v>3951</v>
      </c>
      <c r="E36" s="833" t="s">
        <v>3952</v>
      </c>
      <c r="F36" s="853"/>
      <c r="G36" s="853"/>
      <c r="H36" s="853"/>
      <c r="I36" s="853"/>
      <c r="J36" s="853">
        <v>1</v>
      </c>
      <c r="K36" s="853">
        <v>4350</v>
      </c>
      <c r="L36" s="853">
        <v>1</v>
      </c>
      <c r="M36" s="853">
        <v>4350</v>
      </c>
      <c r="N36" s="853"/>
      <c r="O36" s="853"/>
      <c r="P36" s="838"/>
      <c r="Q36" s="854"/>
    </row>
    <row r="37" spans="1:17" ht="14.45" customHeight="1" x14ac:dyDescent="0.2">
      <c r="A37" s="832" t="s">
        <v>573</v>
      </c>
      <c r="B37" s="833" t="s">
        <v>3950</v>
      </c>
      <c r="C37" s="833" t="s">
        <v>3837</v>
      </c>
      <c r="D37" s="833" t="s">
        <v>3953</v>
      </c>
      <c r="E37" s="833" t="s">
        <v>3954</v>
      </c>
      <c r="F37" s="853">
        <v>1</v>
      </c>
      <c r="G37" s="853">
        <v>1310</v>
      </c>
      <c r="H37" s="853"/>
      <c r="I37" s="853">
        <v>1310</v>
      </c>
      <c r="J37" s="853"/>
      <c r="K37" s="853"/>
      <c r="L37" s="853"/>
      <c r="M37" s="853"/>
      <c r="N37" s="853"/>
      <c r="O37" s="853"/>
      <c r="P37" s="838"/>
      <c r="Q37" s="854"/>
    </row>
    <row r="38" spans="1:17" ht="14.45" customHeight="1" x14ac:dyDescent="0.2">
      <c r="A38" s="832" t="s">
        <v>573</v>
      </c>
      <c r="B38" s="833" t="s">
        <v>3950</v>
      </c>
      <c r="C38" s="833" t="s">
        <v>3837</v>
      </c>
      <c r="D38" s="833" t="s">
        <v>3955</v>
      </c>
      <c r="E38" s="833" t="s">
        <v>3956</v>
      </c>
      <c r="F38" s="853">
        <v>1</v>
      </c>
      <c r="G38" s="853">
        <v>4266</v>
      </c>
      <c r="H38" s="853"/>
      <c r="I38" s="853">
        <v>4266</v>
      </c>
      <c r="J38" s="853"/>
      <c r="K38" s="853"/>
      <c r="L38" s="853"/>
      <c r="M38" s="853"/>
      <c r="N38" s="853"/>
      <c r="O38" s="853"/>
      <c r="P38" s="838"/>
      <c r="Q38" s="854"/>
    </row>
    <row r="39" spans="1:17" ht="14.45" customHeight="1" x14ac:dyDescent="0.2">
      <c r="A39" s="832" t="s">
        <v>573</v>
      </c>
      <c r="B39" s="833" t="s">
        <v>3950</v>
      </c>
      <c r="C39" s="833" t="s">
        <v>3837</v>
      </c>
      <c r="D39" s="833" t="s">
        <v>3957</v>
      </c>
      <c r="E39" s="833" t="s">
        <v>3958</v>
      </c>
      <c r="F39" s="853">
        <v>1</v>
      </c>
      <c r="G39" s="853">
        <v>2952</v>
      </c>
      <c r="H39" s="853"/>
      <c r="I39" s="853">
        <v>2952</v>
      </c>
      <c r="J39" s="853"/>
      <c r="K39" s="853"/>
      <c r="L39" s="853"/>
      <c r="M39" s="853"/>
      <c r="N39" s="853"/>
      <c r="O39" s="853"/>
      <c r="P39" s="838"/>
      <c r="Q39" s="854"/>
    </row>
    <row r="40" spans="1:17" ht="14.45" customHeight="1" x14ac:dyDescent="0.2">
      <c r="A40" s="832" t="s">
        <v>573</v>
      </c>
      <c r="B40" s="833" t="s">
        <v>3950</v>
      </c>
      <c r="C40" s="833" t="s">
        <v>3837</v>
      </c>
      <c r="D40" s="833" t="s">
        <v>3959</v>
      </c>
      <c r="E40" s="833" t="s">
        <v>3960</v>
      </c>
      <c r="F40" s="853">
        <v>1</v>
      </c>
      <c r="G40" s="853">
        <v>865</v>
      </c>
      <c r="H40" s="853"/>
      <c r="I40" s="853">
        <v>865</v>
      </c>
      <c r="J40" s="853"/>
      <c r="K40" s="853"/>
      <c r="L40" s="853"/>
      <c r="M40" s="853"/>
      <c r="N40" s="853"/>
      <c r="O40" s="853"/>
      <c r="P40" s="838"/>
      <c r="Q40" s="854"/>
    </row>
    <row r="41" spans="1:17" ht="14.45" customHeight="1" x14ac:dyDescent="0.2">
      <c r="A41" s="832" t="s">
        <v>573</v>
      </c>
      <c r="B41" s="833" t="s">
        <v>3950</v>
      </c>
      <c r="C41" s="833" t="s">
        <v>3837</v>
      </c>
      <c r="D41" s="833" t="s">
        <v>3961</v>
      </c>
      <c r="E41" s="833" t="s">
        <v>3962</v>
      </c>
      <c r="F41" s="853">
        <v>1</v>
      </c>
      <c r="G41" s="853">
        <v>120</v>
      </c>
      <c r="H41" s="853">
        <v>0.99173553719008267</v>
      </c>
      <c r="I41" s="853">
        <v>120</v>
      </c>
      <c r="J41" s="853">
        <v>1</v>
      </c>
      <c r="K41" s="853">
        <v>121</v>
      </c>
      <c r="L41" s="853">
        <v>1</v>
      </c>
      <c r="M41" s="853">
        <v>121</v>
      </c>
      <c r="N41" s="853"/>
      <c r="O41" s="853"/>
      <c r="P41" s="838"/>
      <c r="Q41" s="854"/>
    </row>
    <row r="42" spans="1:17" ht="14.45" customHeight="1" x14ac:dyDescent="0.2">
      <c r="A42" s="832" t="s">
        <v>573</v>
      </c>
      <c r="B42" s="833" t="s">
        <v>3950</v>
      </c>
      <c r="C42" s="833" t="s">
        <v>3837</v>
      </c>
      <c r="D42" s="833" t="s">
        <v>3963</v>
      </c>
      <c r="E42" s="833" t="s">
        <v>3964</v>
      </c>
      <c r="F42" s="853"/>
      <c r="G42" s="853"/>
      <c r="H42" s="853"/>
      <c r="I42" s="853"/>
      <c r="J42" s="853">
        <v>1</v>
      </c>
      <c r="K42" s="853">
        <v>353</v>
      </c>
      <c r="L42" s="853">
        <v>1</v>
      </c>
      <c r="M42" s="853">
        <v>353</v>
      </c>
      <c r="N42" s="853"/>
      <c r="O42" s="853"/>
      <c r="P42" s="838"/>
      <c r="Q42" s="854"/>
    </row>
    <row r="43" spans="1:17" ht="14.45" customHeight="1" x14ac:dyDescent="0.2">
      <c r="A43" s="832" t="s">
        <v>573</v>
      </c>
      <c r="B43" s="833" t="s">
        <v>3950</v>
      </c>
      <c r="C43" s="833" t="s">
        <v>3837</v>
      </c>
      <c r="D43" s="833" t="s">
        <v>3965</v>
      </c>
      <c r="E43" s="833" t="s">
        <v>3966</v>
      </c>
      <c r="F43" s="853">
        <v>1</v>
      </c>
      <c r="G43" s="853">
        <v>5711</v>
      </c>
      <c r="H43" s="853"/>
      <c r="I43" s="853">
        <v>5711</v>
      </c>
      <c r="J43" s="853"/>
      <c r="K43" s="853"/>
      <c r="L43" s="853"/>
      <c r="M43" s="853"/>
      <c r="N43" s="853"/>
      <c r="O43" s="853"/>
      <c r="P43" s="838"/>
      <c r="Q43" s="854"/>
    </row>
    <row r="44" spans="1:17" ht="14.45" customHeight="1" x14ac:dyDescent="0.2">
      <c r="A44" s="832" t="s">
        <v>573</v>
      </c>
      <c r="B44" s="833" t="s">
        <v>3967</v>
      </c>
      <c r="C44" s="833" t="s">
        <v>3841</v>
      </c>
      <c r="D44" s="833" t="s">
        <v>3968</v>
      </c>
      <c r="E44" s="833" t="s">
        <v>861</v>
      </c>
      <c r="F44" s="853"/>
      <c r="G44" s="853"/>
      <c r="H44" s="853"/>
      <c r="I44" s="853"/>
      <c r="J44" s="853"/>
      <c r="K44" s="853"/>
      <c r="L44" s="853"/>
      <c r="M44" s="853"/>
      <c r="N44" s="853">
        <v>3</v>
      </c>
      <c r="O44" s="853">
        <v>14264.45</v>
      </c>
      <c r="P44" s="838"/>
      <c r="Q44" s="854">
        <v>4754.8166666666666</v>
      </c>
    </row>
    <row r="45" spans="1:17" ht="14.45" customHeight="1" x14ac:dyDescent="0.2">
      <c r="A45" s="832" t="s">
        <v>573</v>
      </c>
      <c r="B45" s="833" t="s">
        <v>3967</v>
      </c>
      <c r="C45" s="833" t="s">
        <v>3841</v>
      </c>
      <c r="D45" s="833" t="s">
        <v>3969</v>
      </c>
      <c r="E45" s="833" t="s">
        <v>2021</v>
      </c>
      <c r="F45" s="853">
        <v>77</v>
      </c>
      <c r="G45" s="853">
        <v>6166.16</v>
      </c>
      <c r="H45" s="853">
        <v>4.8125</v>
      </c>
      <c r="I45" s="853">
        <v>80.08</v>
      </c>
      <c r="J45" s="853">
        <v>16</v>
      </c>
      <c r="K45" s="853">
        <v>1281.28</v>
      </c>
      <c r="L45" s="853">
        <v>1</v>
      </c>
      <c r="M45" s="853">
        <v>80.08</v>
      </c>
      <c r="N45" s="853"/>
      <c r="O45" s="853"/>
      <c r="P45" s="838"/>
      <c r="Q45" s="854"/>
    </row>
    <row r="46" spans="1:17" ht="14.45" customHeight="1" x14ac:dyDescent="0.2">
      <c r="A46" s="832" t="s">
        <v>573</v>
      </c>
      <c r="B46" s="833" t="s">
        <v>3967</v>
      </c>
      <c r="C46" s="833" t="s">
        <v>3841</v>
      </c>
      <c r="D46" s="833" t="s">
        <v>3970</v>
      </c>
      <c r="E46" s="833" t="s">
        <v>2021</v>
      </c>
      <c r="F46" s="853">
        <v>1</v>
      </c>
      <c r="G46" s="853">
        <v>76.13</v>
      </c>
      <c r="H46" s="853">
        <v>1.6949152542372881E-2</v>
      </c>
      <c r="I46" s="853">
        <v>76.13</v>
      </c>
      <c r="J46" s="853">
        <v>59</v>
      </c>
      <c r="K46" s="853">
        <v>4491.67</v>
      </c>
      <c r="L46" s="853">
        <v>1</v>
      </c>
      <c r="M46" s="853">
        <v>76.13</v>
      </c>
      <c r="N46" s="853"/>
      <c r="O46" s="853"/>
      <c r="P46" s="838"/>
      <c r="Q46" s="854"/>
    </row>
    <row r="47" spans="1:17" ht="14.45" customHeight="1" x14ac:dyDescent="0.2">
      <c r="A47" s="832" t="s">
        <v>573</v>
      </c>
      <c r="B47" s="833" t="s">
        <v>3967</v>
      </c>
      <c r="C47" s="833" t="s">
        <v>3841</v>
      </c>
      <c r="D47" s="833" t="s">
        <v>3971</v>
      </c>
      <c r="E47" s="833" t="s">
        <v>1569</v>
      </c>
      <c r="F47" s="853"/>
      <c r="G47" s="853"/>
      <c r="H47" s="853"/>
      <c r="I47" s="853"/>
      <c r="J47" s="853">
        <v>0.1</v>
      </c>
      <c r="K47" s="853">
        <v>37.630000000000003</v>
      </c>
      <c r="L47" s="853">
        <v>1</v>
      </c>
      <c r="M47" s="853">
        <v>376.3</v>
      </c>
      <c r="N47" s="853">
        <v>9.5999999999999979</v>
      </c>
      <c r="O47" s="853">
        <v>3590.0499999999997</v>
      </c>
      <c r="P47" s="838">
        <v>95.40393303215518</v>
      </c>
      <c r="Q47" s="854">
        <v>373.96354166666674</v>
      </c>
    </row>
    <row r="48" spans="1:17" ht="14.45" customHeight="1" x14ac:dyDescent="0.2">
      <c r="A48" s="832" t="s">
        <v>573</v>
      </c>
      <c r="B48" s="833" t="s">
        <v>3967</v>
      </c>
      <c r="C48" s="833" t="s">
        <v>3841</v>
      </c>
      <c r="D48" s="833" t="s">
        <v>3972</v>
      </c>
      <c r="E48" s="833" t="s">
        <v>906</v>
      </c>
      <c r="F48" s="853">
        <v>72</v>
      </c>
      <c r="G48" s="853">
        <v>4204.7999999999993</v>
      </c>
      <c r="H48" s="853">
        <v>0.21394662528302846</v>
      </c>
      <c r="I48" s="853">
        <v>58.399999999999991</v>
      </c>
      <c r="J48" s="853">
        <v>684.3</v>
      </c>
      <c r="K48" s="853">
        <v>19653.499999999996</v>
      </c>
      <c r="L48" s="853">
        <v>1</v>
      </c>
      <c r="M48" s="853">
        <v>28.720590384334354</v>
      </c>
      <c r="N48" s="853">
        <v>2425.1999999999998</v>
      </c>
      <c r="O48" s="853">
        <v>91870.070000000036</v>
      </c>
      <c r="P48" s="838">
        <v>4.6744890223115503</v>
      </c>
      <c r="Q48" s="854">
        <v>37.881440705921179</v>
      </c>
    </row>
    <row r="49" spans="1:17" ht="14.45" customHeight="1" x14ac:dyDescent="0.2">
      <c r="A49" s="832" t="s">
        <v>573</v>
      </c>
      <c r="B49" s="833" t="s">
        <v>3967</v>
      </c>
      <c r="C49" s="833" t="s">
        <v>3841</v>
      </c>
      <c r="D49" s="833" t="s">
        <v>3973</v>
      </c>
      <c r="E49" s="833" t="s">
        <v>1150</v>
      </c>
      <c r="F49" s="853">
        <v>4.4000000000000004</v>
      </c>
      <c r="G49" s="853">
        <v>684.59</v>
      </c>
      <c r="H49" s="853">
        <v>6.285832338628226</v>
      </c>
      <c r="I49" s="853">
        <v>155.58863636363637</v>
      </c>
      <c r="J49" s="853">
        <v>0.7</v>
      </c>
      <c r="K49" s="853">
        <v>108.91</v>
      </c>
      <c r="L49" s="853">
        <v>1</v>
      </c>
      <c r="M49" s="853">
        <v>155.58571428571429</v>
      </c>
      <c r="N49" s="853">
        <v>0.8</v>
      </c>
      <c r="O49" s="853">
        <v>123.22999999999999</v>
      </c>
      <c r="P49" s="838">
        <v>1.1314847121476448</v>
      </c>
      <c r="Q49" s="854">
        <v>154.03749999999997</v>
      </c>
    </row>
    <row r="50" spans="1:17" ht="14.45" customHeight="1" x14ac:dyDescent="0.2">
      <c r="A50" s="832" t="s">
        <v>573</v>
      </c>
      <c r="B50" s="833" t="s">
        <v>3967</v>
      </c>
      <c r="C50" s="833" t="s">
        <v>3841</v>
      </c>
      <c r="D50" s="833" t="s">
        <v>3974</v>
      </c>
      <c r="E50" s="833" t="s">
        <v>859</v>
      </c>
      <c r="F50" s="853"/>
      <c r="G50" s="853"/>
      <c r="H50" s="853"/>
      <c r="I50" s="853"/>
      <c r="J50" s="853"/>
      <c r="K50" s="853"/>
      <c r="L50" s="853"/>
      <c r="M50" s="853"/>
      <c r="N50" s="853">
        <v>3</v>
      </c>
      <c r="O50" s="853">
        <v>27474.81</v>
      </c>
      <c r="P50" s="838"/>
      <c r="Q50" s="854">
        <v>9158.27</v>
      </c>
    </row>
    <row r="51" spans="1:17" ht="14.45" customHeight="1" x14ac:dyDescent="0.2">
      <c r="A51" s="832" t="s">
        <v>573</v>
      </c>
      <c r="B51" s="833" t="s">
        <v>3967</v>
      </c>
      <c r="C51" s="833" t="s">
        <v>3841</v>
      </c>
      <c r="D51" s="833" t="s">
        <v>3975</v>
      </c>
      <c r="E51" s="833" t="s">
        <v>3976</v>
      </c>
      <c r="F51" s="853">
        <v>24.400000000000002</v>
      </c>
      <c r="G51" s="853">
        <v>12792.960000000001</v>
      </c>
      <c r="H51" s="853">
        <v>0.6465678928734786</v>
      </c>
      <c r="I51" s="853">
        <v>524.3016393442623</v>
      </c>
      <c r="J51" s="853">
        <v>36.299999999999997</v>
      </c>
      <c r="K51" s="853">
        <v>19785.949999999997</v>
      </c>
      <c r="L51" s="853">
        <v>1</v>
      </c>
      <c r="M51" s="853">
        <v>545.06749311294766</v>
      </c>
      <c r="N51" s="853">
        <v>0.7</v>
      </c>
      <c r="O51" s="853">
        <v>182.64000000000001</v>
      </c>
      <c r="P51" s="838">
        <v>9.230792557344986E-3</v>
      </c>
      <c r="Q51" s="854">
        <v>260.91428571428577</v>
      </c>
    </row>
    <row r="52" spans="1:17" ht="14.45" customHeight="1" x14ac:dyDescent="0.2">
      <c r="A52" s="832" t="s">
        <v>573</v>
      </c>
      <c r="B52" s="833" t="s">
        <v>3967</v>
      </c>
      <c r="C52" s="833" t="s">
        <v>3841</v>
      </c>
      <c r="D52" s="833" t="s">
        <v>3977</v>
      </c>
      <c r="E52" s="833" t="s">
        <v>3978</v>
      </c>
      <c r="F52" s="853">
        <v>1</v>
      </c>
      <c r="G52" s="853">
        <v>42.88</v>
      </c>
      <c r="H52" s="853">
        <v>0.25</v>
      </c>
      <c r="I52" s="853">
        <v>42.88</v>
      </c>
      <c r="J52" s="853">
        <v>4</v>
      </c>
      <c r="K52" s="853">
        <v>171.52</v>
      </c>
      <c r="L52" s="853">
        <v>1</v>
      </c>
      <c r="M52" s="853">
        <v>42.88</v>
      </c>
      <c r="N52" s="853">
        <v>2</v>
      </c>
      <c r="O52" s="853">
        <v>85.76</v>
      </c>
      <c r="P52" s="838">
        <v>0.5</v>
      </c>
      <c r="Q52" s="854">
        <v>42.88</v>
      </c>
    </row>
    <row r="53" spans="1:17" ht="14.45" customHeight="1" x14ac:dyDescent="0.2">
      <c r="A53" s="832" t="s">
        <v>573</v>
      </c>
      <c r="B53" s="833" t="s">
        <v>3967</v>
      </c>
      <c r="C53" s="833" t="s">
        <v>3841</v>
      </c>
      <c r="D53" s="833" t="s">
        <v>3979</v>
      </c>
      <c r="E53" s="833" t="s">
        <v>1385</v>
      </c>
      <c r="F53" s="853">
        <v>1</v>
      </c>
      <c r="G53" s="853">
        <v>77.22</v>
      </c>
      <c r="H53" s="853">
        <v>5.2631578947368425E-2</v>
      </c>
      <c r="I53" s="853">
        <v>77.22</v>
      </c>
      <c r="J53" s="853">
        <v>19</v>
      </c>
      <c r="K53" s="853">
        <v>1467.1799999999998</v>
      </c>
      <c r="L53" s="853">
        <v>1</v>
      </c>
      <c r="M53" s="853">
        <v>77.219999999999985</v>
      </c>
      <c r="N53" s="853">
        <v>3</v>
      </c>
      <c r="O53" s="853">
        <v>224.43</v>
      </c>
      <c r="P53" s="838">
        <v>0.15296691612481089</v>
      </c>
      <c r="Q53" s="854">
        <v>74.81</v>
      </c>
    </row>
    <row r="54" spans="1:17" ht="14.45" customHeight="1" x14ac:dyDescent="0.2">
      <c r="A54" s="832" t="s">
        <v>573</v>
      </c>
      <c r="B54" s="833" t="s">
        <v>3967</v>
      </c>
      <c r="C54" s="833" t="s">
        <v>3841</v>
      </c>
      <c r="D54" s="833" t="s">
        <v>3980</v>
      </c>
      <c r="E54" s="833" t="s">
        <v>3981</v>
      </c>
      <c r="F54" s="853">
        <v>33.5</v>
      </c>
      <c r="G54" s="853">
        <v>9102.5</v>
      </c>
      <c r="H54" s="853">
        <v>1.5351986777305542</v>
      </c>
      <c r="I54" s="853">
        <v>271.71641791044777</v>
      </c>
      <c r="J54" s="853">
        <v>25.599999999999998</v>
      </c>
      <c r="K54" s="853">
        <v>5929.1999999999989</v>
      </c>
      <c r="L54" s="853">
        <v>1</v>
      </c>
      <c r="M54" s="853">
        <v>231.60937499999997</v>
      </c>
      <c r="N54" s="853">
        <v>48.000000000000007</v>
      </c>
      <c r="O54" s="853">
        <v>8716.6900000000023</v>
      </c>
      <c r="P54" s="838">
        <v>1.4701291911219059</v>
      </c>
      <c r="Q54" s="854">
        <v>181.59770833333334</v>
      </c>
    </row>
    <row r="55" spans="1:17" ht="14.45" customHeight="1" x14ac:dyDescent="0.2">
      <c r="A55" s="832" t="s">
        <v>573</v>
      </c>
      <c r="B55" s="833" t="s">
        <v>3967</v>
      </c>
      <c r="C55" s="833" t="s">
        <v>3841</v>
      </c>
      <c r="D55" s="833" t="s">
        <v>3982</v>
      </c>
      <c r="E55" s="833" t="s">
        <v>3983</v>
      </c>
      <c r="F55" s="853">
        <v>2</v>
      </c>
      <c r="G55" s="853">
        <v>134.12</v>
      </c>
      <c r="H55" s="853"/>
      <c r="I55" s="853">
        <v>67.06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573</v>
      </c>
      <c r="B56" s="833" t="s">
        <v>3967</v>
      </c>
      <c r="C56" s="833" t="s">
        <v>3841</v>
      </c>
      <c r="D56" s="833" t="s">
        <v>3984</v>
      </c>
      <c r="E56" s="833" t="s">
        <v>3985</v>
      </c>
      <c r="F56" s="853">
        <v>0.8</v>
      </c>
      <c r="G56" s="853">
        <v>1305.49</v>
      </c>
      <c r="H56" s="853"/>
      <c r="I56" s="853">
        <v>1631.8625</v>
      </c>
      <c r="J56" s="853"/>
      <c r="K56" s="853"/>
      <c r="L56" s="853"/>
      <c r="M56" s="853"/>
      <c r="N56" s="853"/>
      <c r="O56" s="853"/>
      <c r="P56" s="838"/>
      <c r="Q56" s="854"/>
    </row>
    <row r="57" spans="1:17" ht="14.45" customHeight="1" x14ac:dyDescent="0.2">
      <c r="A57" s="832" t="s">
        <v>573</v>
      </c>
      <c r="B57" s="833" t="s">
        <v>3967</v>
      </c>
      <c r="C57" s="833" t="s">
        <v>3841</v>
      </c>
      <c r="D57" s="833" t="s">
        <v>3986</v>
      </c>
      <c r="E57" s="833" t="s">
        <v>3987</v>
      </c>
      <c r="F57" s="853">
        <v>91</v>
      </c>
      <c r="G57" s="853">
        <v>5976.67</v>
      </c>
      <c r="H57" s="853"/>
      <c r="I57" s="853">
        <v>65.677692307692311</v>
      </c>
      <c r="J57" s="853"/>
      <c r="K57" s="853"/>
      <c r="L57" s="853"/>
      <c r="M57" s="853"/>
      <c r="N57" s="853"/>
      <c r="O57" s="853"/>
      <c r="P57" s="838"/>
      <c r="Q57" s="854"/>
    </row>
    <row r="58" spans="1:17" ht="14.45" customHeight="1" x14ac:dyDescent="0.2">
      <c r="A58" s="832" t="s">
        <v>573</v>
      </c>
      <c r="B58" s="833" t="s">
        <v>3967</v>
      </c>
      <c r="C58" s="833" t="s">
        <v>3841</v>
      </c>
      <c r="D58" s="833" t="s">
        <v>3988</v>
      </c>
      <c r="E58" s="833" t="s">
        <v>3989</v>
      </c>
      <c r="F58" s="853">
        <v>5.3000000000000007</v>
      </c>
      <c r="G58" s="853">
        <v>417.66</v>
      </c>
      <c r="H58" s="853">
        <v>0.30346140432457569</v>
      </c>
      <c r="I58" s="853">
        <v>78.803773584905656</v>
      </c>
      <c r="J58" s="853">
        <v>18.100000000000001</v>
      </c>
      <c r="K58" s="853">
        <v>1376.32</v>
      </c>
      <c r="L58" s="853">
        <v>1</v>
      </c>
      <c r="M58" s="853">
        <v>76.039779005524849</v>
      </c>
      <c r="N58" s="853">
        <v>2</v>
      </c>
      <c r="O58" s="853">
        <v>117.62000000000002</v>
      </c>
      <c r="P58" s="838">
        <v>8.5459776796093956E-2</v>
      </c>
      <c r="Q58" s="854">
        <v>58.810000000000009</v>
      </c>
    </row>
    <row r="59" spans="1:17" ht="14.45" customHeight="1" x14ac:dyDescent="0.2">
      <c r="A59" s="832" t="s">
        <v>573</v>
      </c>
      <c r="B59" s="833" t="s">
        <v>3967</v>
      </c>
      <c r="C59" s="833" t="s">
        <v>3841</v>
      </c>
      <c r="D59" s="833" t="s">
        <v>3990</v>
      </c>
      <c r="E59" s="833" t="s">
        <v>3991</v>
      </c>
      <c r="F59" s="853">
        <v>31</v>
      </c>
      <c r="G59" s="853">
        <v>2148.63</v>
      </c>
      <c r="H59" s="853">
        <v>0.44262406526172671</v>
      </c>
      <c r="I59" s="853">
        <v>69.310645161290324</v>
      </c>
      <c r="J59" s="853">
        <v>110</v>
      </c>
      <c r="K59" s="853">
        <v>4854.3</v>
      </c>
      <c r="L59" s="853">
        <v>1</v>
      </c>
      <c r="M59" s="853">
        <v>44.13</v>
      </c>
      <c r="N59" s="853"/>
      <c r="O59" s="853"/>
      <c r="P59" s="838"/>
      <c r="Q59" s="854"/>
    </row>
    <row r="60" spans="1:17" ht="14.45" customHeight="1" x14ac:dyDescent="0.2">
      <c r="A60" s="832" t="s">
        <v>573</v>
      </c>
      <c r="B60" s="833" t="s">
        <v>3967</v>
      </c>
      <c r="C60" s="833" t="s">
        <v>3841</v>
      </c>
      <c r="D60" s="833" t="s">
        <v>3992</v>
      </c>
      <c r="E60" s="833" t="s">
        <v>1384</v>
      </c>
      <c r="F60" s="853">
        <v>13</v>
      </c>
      <c r="G60" s="853">
        <v>1202.3699999999999</v>
      </c>
      <c r="H60" s="853"/>
      <c r="I60" s="853">
        <v>92.49</v>
      </c>
      <c r="J60" s="853"/>
      <c r="K60" s="853"/>
      <c r="L60" s="853"/>
      <c r="M60" s="853"/>
      <c r="N60" s="853"/>
      <c r="O60" s="853"/>
      <c r="P60" s="838"/>
      <c r="Q60" s="854"/>
    </row>
    <row r="61" spans="1:17" ht="14.45" customHeight="1" x14ac:dyDescent="0.2">
      <c r="A61" s="832" t="s">
        <v>573</v>
      </c>
      <c r="B61" s="833" t="s">
        <v>3967</v>
      </c>
      <c r="C61" s="833" t="s">
        <v>3841</v>
      </c>
      <c r="D61" s="833" t="s">
        <v>3993</v>
      </c>
      <c r="E61" s="833" t="s">
        <v>3994</v>
      </c>
      <c r="F61" s="853">
        <v>59.43</v>
      </c>
      <c r="G61" s="853">
        <v>23284.66</v>
      </c>
      <c r="H61" s="853">
        <v>2.9714982133741703</v>
      </c>
      <c r="I61" s="853">
        <v>391.79976442873971</v>
      </c>
      <c r="J61" s="853">
        <v>20</v>
      </c>
      <c r="K61" s="853">
        <v>7836.0000000000009</v>
      </c>
      <c r="L61" s="853">
        <v>1</v>
      </c>
      <c r="M61" s="853">
        <v>391.80000000000007</v>
      </c>
      <c r="N61" s="853">
        <v>0.3</v>
      </c>
      <c r="O61" s="853">
        <v>117.54</v>
      </c>
      <c r="P61" s="838">
        <v>1.4999999999999999E-2</v>
      </c>
      <c r="Q61" s="854">
        <v>391.8</v>
      </c>
    </row>
    <row r="62" spans="1:17" ht="14.45" customHeight="1" x14ac:dyDescent="0.2">
      <c r="A62" s="832" t="s">
        <v>573</v>
      </c>
      <c r="B62" s="833" t="s">
        <v>3967</v>
      </c>
      <c r="C62" s="833" t="s">
        <v>3841</v>
      </c>
      <c r="D62" s="833" t="s">
        <v>3995</v>
      </c>
      <c r="E62" s="833" t="s">
        <v>3996</v>
      </c>
      <c r="F62" s="853">
        <v>27</v>
      </c>
      <c r="G62" s="853">
        <v>5918.4</v>
      </c>
      <c r="H62" s="853">
        <v>3.375</v>
      </c>
      <c r="I62" s="853">
        <v>219.2</v>
      </c>
      <c r="J62" s="853">
        <v>8</v>
      </c>
      <c r="K62" s="853">
        <v>1753.6</v>
      </c>
      <c r="L62" s="853">
        <v>1</v>
      </c>
      <c r="M62" s="853">
        <v>219.2</v>
      </c>
      <c r="N62" s="853"/>
      <c r="O62" s="853"/>
      <c r="P62" s="838"/>
      <c r="Q62" s="854"/>
    </row>
    <row r="63" spans="1:17" ht="14.45" customHeight="1" x14ac:dyDescent="0.2">
      <c r="A63" s="832" t="s">
        <v>573</v>
      </c>
      <c r="B63" s="833" t="s">
        <v>3967</v>
      </c>
      <c r="C63" s="833" t="s">
        <v>3841</v>
      </c>
      <c r="D63" s="833" t="s">
        <v>3997</v>
      </c>
      <c r="E63" s="833" t="s">
        <v>3998</v>
      </c>
      <c r="F63" s="853"/>
      <c r="G63" s="853"/>
      <c r="H63" s="853"/>
      <c r="I63" s="853"/>
      <c r="J63" s="853"/>
      <c r="K63" s="853"/>
      <c r="L63" s="853"/>
      <c r="M63" s="853"/>
      <c r="N63" s="853">
        <v>5</v>
      </c>
      <c r="O63" s="853">
        <v>934.5</v>
      </c>
      <c r="P63" s="838"/>
      <c r="Q63" s="854">
        <v>186.9</v>
      </c>
    </row>
    <row r="64" spans="1:17" ht="14.45" customHeight="1" x14ac:dyDescent="0.2">
      <c r="A64" s="832" t="s">
        <v>573</v>
      </c>
      <c r="B64" s="833" t="s">
        <v>3967</v>
      </c>
      <c r="C64" s="833" t="s">
        <v>3841</v>
      </c>
      <c r="D64" s="833" t="s">
        <v>3999</v>
      </c>
      <c r="E64" s="833" t="s">
        <v>3998</v>
      </c>
      <c r="F64" s="853"/>
      <c r="G64" s="853"/>
      <c r="H64" s="853"/>
      <c r="I64" s="853"/>
      <c r="J64" s="853">
        <v>2</v>
      </c>
      <c r="K64" s="853">
        <v>912.3</v>
      </c>
      <c r="L64" s="853">
        <v>1</v>
      </c>
      <c r="M64" s="853">
        <v>456.15</v>
      </c>
      <c r="N64" s="853">
        <v>1.2</v>
      </c>
      <c r="O64" s="853">
        <v>343.2</v>
      </c>
      <c r="P64" s="838">
        <v>0.37619204209141732</v>
      </c>
      <c r="Q64" s="854">
        <v>286</v>
      </c>
    </row>
    <row r="65" spans="1:17" ht="14.45" customHeight="1" x14ac:dyDescent="0.2">
      <c r="A65" s="832" t="s">
        <v>573</v>
      </c>
      <c r="B65" s="833" t="s">
        <v>3967</v>
      </c>
      <c r="C65" s="833" t="s">
        <v>3841</v>
      </c>
      <c r="D65" s="833" t="s">
        <v>4000</v>
      </c>
      <c r="E65" s="833" t="s">
        <v>1798</v>
      </c>
      <c r="F65" s="853">
        <v>0.1</v>
      </c>
      <c r="G65" s="853">
        <v>38.26</v>
      </c>
      <c r="H65" s="853"/>
      <c r="I65" s="853">
        <v>382.59999999999997</v>
      </c>
      <c r="J65" s="853"/>
      <c r="K65" s="853"/>
      <c r="L65" s="853"/>
      <c r="M65" s="853"/>
      <c r="N65" s="853">
        <v>0.2</v>
      </c>
      <c r="O65" s="853">
        <v>71.040000000000006</v>
      </c>
      <c r="P65" s="838"/>
      <c r="Q65" s="854">
        <v>355.2</v>
      </c>
    </row>
    <row r="66" spans="1:17" ht="14.45" customHeight="1" x14ac:dyDescent="0.2">
      <c r="A66" s="832" t="s">
        <v>573</v>
      </c>
      <c r="B66" s="833" t="s">
        <v>3967</v>
      </c>
      <c r="C66" s="833" t="s">
        <v>3841</v>
      </c>
      <c r="D66" s="833" t="s">
        <v>4001</v>
      </c>
      <c r="E66" s="833" t="s">
        <v>1683</v>
      </c>
      <c r="F66" s="853">
        <v>16</v>
      </c>
      <c r="G66" s="853">
        <v>3507.2</v>
      </c>
      <c r="H66" s="853">
        <v>16</v>
      </c>
      <c r="I66" s="853">
        <v>219.2</v>
      </c>
      <c r="J66" s="853">
        <v>1</v>
      </c>
      <c r="K66" s="853">
        <v>219.2</v>
      </c>
      <c r="L66" s="853">
        <v>1</v>
      </c>
      <c r="M66" s="853">
        <v>219.2</v>
      </c>
      <c r="N66" s="853"/>
      <c r="O66" s="853"/>
      <c r="P66" s="838"/>
      <c r="Q66" s="854"/>
    </row>
    <row r="67" spans="1:17" ht="14.45" customHeight="1" x14ac:dyDescent="0.2">
      <c r="A67" s="832" t="s">
        <v>573</v>
      </c>
      <c r="B67" s="833" t="s">
        <v>3967</v>
      </c>
      <c r="C67" s="833" t="s">
        <v>3841</v>
      </c>
      <c r="D67" s="833" t="s">
        <v>4002</v>
      </c>
      <c r="E67" s="833" t="s">
        <v>1798</v>
      </c>
      <c r="F67" s="853"/>
      <c r="G67" s="853"/>
      <c r="H67" s="853"/>
      <c r="I67" s="853"/>
      <c r="J67" s="853">
        <v>1.5</v>
      </c>
      <c r="K67" s="853">
        <v>1117.48</v>
      </c>
      <c r="L67" s="853">
        <v>1</v>
      </c>
      <c r="M67" s="853">
        <v>744.98666666666668</v>
      </c>
      <c r="N67" s="853"/>
      <c r="O67" s="853"/>
      <c r="P67" s="838"/>
      <c r="Q67" s="854"/>
    </row>
    <row r="68" spans="1:17" ht="14.45" customHeight="1" x14ac:dyDescent="0.2">
      <c r="A68" s="832" t="s">
        <v>573</v>
      </c>
      <c r="B68" s="833" t="s">
        <v>3967</v>
      </c>
      <c r="C68" s="833" t="s">
        <v>3841</v>
      </c>
      <c r="D68" s="833" t="s">
        <v>4003</v>
      </c>
      <c r="E68" s="833" t="s">
        <v>1559</v>
      </c>
      <c r="F68" s="853">
        <v>101</v>
      </c>
      <c r="G68" s="853">
        <v>6640.75</v>
      </c>
      <c r="H68" s="853">
        <v>0.52698300592392144</v>
      </c>
      <c r="I68" s="853">
        <v>65.75</v>
      </c>
      <c r="J68" s="853">
        <v>274</v>
      </c>
      <c r="K68" s="853">
        <v>12601.449999999999</v>
      </c>
      <c r="L68" s="853">
        <v>1</v>
      </c>
      <c r="M68" s="853">
        <v>45.990693430656933</v>
      </c>
      <c r="N68" s="853">
        <v>36</v>
      </c>
      <c r="O68" s="853">
        <v>1088.48</v>
      </c>
      <c r="P68" s="838">
        <v>8.6377361335401887E-2</v>
      </c>
      <c r="Q68" s="854">
        <v>30.235555555555557</v>
      </c>
    </row>
    <row r="69" spans="1:17" ht="14.45" customHeight="1" x14ac:dyDescent="0.2">
      <c r="A69" s="832" t="s">
        <v>573</v>
      </c>
      <c r="B69" s="833" t="s">
        <v>3967</v>
      </c>
      <c r="C69" s="833" t="s">
        <v>3841</v>
      </c>
      <c r="D69" s="833" t="s">
        <v>4004</v>
      </c>
      <c r="E69" s="833" t="s">
        <v>4005</v>
      </c>
      <c r="F69" s="853"/>
      <c r="G69" s="853"/>
      <c r="H69" s="853"/>
      <c r="I69" s="853"/>
      <c r="J69" s="853"/>
      <c r="K69" s="853"/>
      <c r="L69" s="853"/>
      <c r="M69" s="853"/>
      <c r="N69" s="853">
        <v>18</v>
      </c>
      <c r="O69" s="853">
        <v>787.86</v>
      </c>
      <c r="P69" s="838"/>
      <c r="Q69" s="854">
        <v>43.77</v>
      </c>
    </row>
    <row r="70" spans="1:17" ht="14.45" customHeight="1" x14ac:dyDescent="0.2">
      <c r="A70" s="832" t="s">
        <v>573</v>
      </c>
      <c r="B70" s="833" t="s">
        <v>3967</v>
      </c>
      <c r="C70" s="833" t="s">
        <v>3841</v>
      </c>
      <c r="D70" s="833" t="s">
        <v>4006</v>
      </c>
      <c r="E70" s="833" t="s">
        <v>3976</v>
      </c>
      <c r="F70" s="853">
        <v>0.3</v>
      </c>
      <c r="G70" s="853">
        <v>100.58</v>
      </c>
      <c r="H70" s="853"/>
      <c r="I70" s="853">
        <v>335.26666666666665</v>
      </c>
      <c r="J70" s="853"/>
      <c r="K70" s="853"/>
      <c r="L70" s="853"/>
      <c r="M70" s="853"/>
      <c r="N70" s="853"/>
      <c r="O70" s="853"/>
      <c r="P70" s="838"/>
      <c r="Q70" s="854"/>
    </row>
    <row r="71" spans="1:17" ht="14.45" customHeight="1" x14ac:dyDescent="0.2">
      <c r="A71" s="832" t="s">
        <v>573</v>
      </c>
      <c r="B71" s="833" t="s">
        <v>3967</v>
      </c>
      <c r="C71" s="833" t="s">
        <v>3841</v>
      </c>
      <c r="D71" s="833" t="s">
        <v>4007</v>
      </c>
      <c r="E71" s="833" t="s">
        <v>1785</v>
      </c>
      <c r="F71" s="853">
        <v>0.2</v>
      </c>
      <c r="G71" s="853">
        <v>425.12</v>
      </c>
      <c r="H71" s="853">
        <v>0.125</v>
      </c>
      <c r="I71" s="853">
        <v>2125.6</v>
      </c>
      <c r="J71" s="853">
        <v>1.6</v>
      </c>
      <c r="K71" s="853">
        <v>3400.96</v>
      </c>
      <c r="L71" s="853">
        <v>1</v>
      </c>
      <c r="M71" s="853">
        <v>2125.6</v>
      </c>
      <c r="N71" s="853"/>
      <c r="O71" s="853"/>
      <c r="P71" s="838"/>
      <c r="Q71" s="854"/>
    </row>
    <row r="72" spans="1:17" ht="14.45" customHeight="1" x14ac:dyDescent="0.2">
      <c r="A72" s="832" t="s">
        <v>573</v>
      </c>
      <c r="B72" s="833" t="s">
        <v>3967</v>
      </c>
      <c r="C72" s="833" t="s">
        <v>3841</v>
      </c>
      <c r="D72" s="833" t="s">
        <v>4008</v>
      </c>
      <c r="E72" s="833" t="s">
        <v>1563</v>
      </c>
      <c r="F72" s="853"/>
      <c r="G72" s="853"/>
      <c r="H72" s="853"/>
      <c r="I72" s="853"/>
      <c r="J72" s="853">
        <v>37.599999999999994</v>
      </c>
      <c r="K72" s="853">
        <v>18290.02</v>
      </c>
      <c r="L72" s="853">
        <v>1</v>
      </c>
      <c r="M72" s="853">
        <v>486.43670212765966</v>
      </c>
      <c r="N72" s="853"/>
      <c r="O72" s="853"/>
      <c r="P72" s="838"/>
      <c r="Q72" s="854"/>
    </row>
    <row r="73" spans="1:17" ht="14.45" customHeight="1" x14ac:dyDescent="0.2">
      <c r="A73" s="832" t="s">
        <v>573</v>
      </c>
      <c r="B73" s="833" t="s">
        <v>3967</v>
      </c>
      <c r="C73" s="833" t="s">
        <v>3841</v>
      </c>
      <c r="D73" s="833" t="s">
        <v>4009</v>
      </c>
      <c r="E73" s="833" t="s">
        <v>1563</v>
      </c>
      <c r="F73" s="853">
        <v>9.25</v>
      </c>
      <c r="G73" s="853">
        <v>7407.4</v>
      </c>
      <c r="H73" s="853">
        <v>0.40228290142890416</v>
      </c>
      <c r="I73" s="853">
        <v>800.8</v>
      </c>
      <c r="J73" s="853">
        <v>34.049999999999997</v>
      </c>
      <c r="K73" s="853">
        <v>18413.410000000003</v>
      </c>
      <c r="L73" s="853">
        <v>1</v>
      </c>
      <c r="M73" s="853">
        <v>540.77562408223218</v>
      </c>
      <c r="N73" s="853">
        <v>23.600000000000005</v>
      </c>
      <c r="O73" s="853">
        <v>6206.7299999999987</v>
      </c>
      <c r="P73" s="838">
        <v>0.33707661970270564</v>
      </c>
      <c r="Q73" s="854">
        <v>262.99703389830495</v>
      </c>
    </row>
    <row r="74" spans="1:17" ht="14.45" customHeight="1" x14ac:dyDescent="0.2">
      <c r="A74" s="832" t="s">
        <v>573</v>
      </c>
      <c r="B74" s="833" t="s">
        <v>3967</v>
      </c>
      <c r="C74" s="833" t="s">
        <v>3841</v>
      </c>
      <c r="D74" s="833" t="s">
        <v>4010</v>
      </c>
      <c r="E74" s="833" t="s">
        <v>4011</v>
      </c>
      <c r="F74" s="853"/>
      <c r="G74" s="853"/>
      <c r="H74" s="853"/>
      <c r="I74" s="853"/>
      <c r="J74" s="853"/>
      <c r="K74" s="853"/>
      <c r="L74" s="853"/>
      <c r="M74" s="853"/>
      <c r="N74" s="853">
        <v>0.6</v>
      </c>
      <c r="O74" s="853">
        <v>87.66</v>
      </c>
      <c r="P74" s="838"/>
      <c r="Q74" s="854">
        <v>146.1</v>
      </c>
    </row>
    <row r="75" spans="1:17" ht="14.45" customHeight="1" x14ac:dyDescent="0.2">
      <c r="A75" s="832" t="s">
        <v>573</v>
      </c>
      <c r="B75" s="833" t="s">
        <v>3967</v>
      </c>
      <c r="C75" s="833" t="s">
        <v>3841</v>
      </c>
      <c r="D75" s="833" t="s">
        <v>4012</v>
      </c>
      <c r="E75" s="833" t="s">
        <v>4013</v>
      </c>
      <c r="F75" s="853"/>
      <c r="G75" s="853"/>
      <c r="H75" s="853"/>
      <c r="I75" s="853"/>
      <c r="J75" s="853">
        <v>0.1</v>
      </c>
      <c r="K75" s="853">
        <v>33.14</v>
      </c>
      <c r="L75" s="853">
        <v>1</v>
      </c>
      <c r="M75" s="853">
        <v>331.4</v>
      </c>
      <c r="N75" s="853"/>
      <c r="O75" s="853"/>
      <c r="P75" s="838"/>
      <c r="Q75" s="854"/>
    </row>
    <row r="76" spans="1:17" ht="14.45" customHeight="1" x14ac:dyDescent="0.2">
      <c r="A76" s="832" t="s">
        <v>573</v>
      </c>
      <c r="B76" s="833" t="s">
        <v>3967</v>
      </c>
      <c r="C76" s="833" t="s">
        <v>3841</v>
      </c>
      <c r="D76" s="833" t="s">
        <v>4014</v>
      </c>
      <c r="E76" s="833" t="s">
        <v>4015</v>
      </c>
      <c r="F76" s="853"/>
      <c r="G76" s="853"/>
      <c r="H76" s="853"/>
      <c r="I76" s="853"/>
      <c r="J76" s="853"/>
      <c r="K76" s="853"/>
      <c r="L76" s="853"/>
      <c r="M76" s="853"/>
      <c r="N76" s="853">
        <v>22</v>
      </c>
      <c r="O76" s="853">
        <v>3556.74</v>
      </c>
      <c r="P76" s="838"/>
      <c r="Q76" s="854">
        <v>161.66999999999999</v>
      </c>
    </row>
    <row r="77" spans="1:17" ht="14.45" customHeight="1" x14ac:dyDescent="0.2">
      <c r="A77" s="832" t="s">
        <v>573</v>
      </c>
      <c r="B77" s="833" t="s">
        <v>3967</v>
      </c>
      <c r="C77" s="833" t="s">
        <v>3841</v>
      </c>
      <c r="D77" s="833" t="s">
        <v>4016</v>
      </c>
      <c r="E77" s="833" t="s">
        <v>1679</v>
      </c>
      <c r="F77" s="853">
        <v>1.3</v>
      </c>
      <c r="G77" s="853">
        <v>2121.42</v>
      </c>
      <c r="H77" s="853"/>
      <c r="I77" s="853">
        <v>1631.8615384615384</v>
      </c>
      <c r="J77" s="853"/>
      <c r="K77" s="853"/>
      <c r="L77" s="853"/>
      <c r="M77" s="853"/>
      <c r="N77" s="853"/>
      <c r="O77" s="853"/>
      <c r="P77" s="838"/>
      <c r="Q77" s="854"/>
    </row>
    <row r="78" spans="1:17" ht="14.45" customHeight="1" x14ac:dyDescent="0.2">
      <c r="A78" s="832" t="s">
        <v>573</v>
      </c>
      <c r="B78" s="833" t="s">
        <v>3967</v>
      </c>
      <c r="C78" s="833" t="s">
        <v>3841</v>
      </c>
      <c r="D78" s="833" t="s">
        <v>4017</v>
      </c>
      <c r="E78" s="833" t="s">
        <v>1679</v>
      </c>
      <c r="F78" s="853">
        <v>2.6</v>
      </c>
      <c r="G78" s="853">
        <v>8485.75</v>
      </c>
      <c r="H78" s="853">
        <v>13.198149156232988</v>
      </c>
      <c r="I78" s="853">
        <v>3263.75</v>
      </c>
      <c r="J78" s="853">
        <v>0.7</v>
      </c>
      <c r="K78" s="853">
        <v>642.95000000000005</v>
      </c>
      <c r="L78" s="853">
        <v>1</v>
      </c>
      <c r="M78" s="853">
        <v>918.50000000000011</v>
      </c>
      <c r="N78" s="853"/>
      <c r="O78" s="853"/>
      <c r="P78" s="838"/>
      <c r="Q78" s="854"/>
    </row>
    <row r="79" spans="1:17" ht="14.45" customHeight="1" x14ac:dyDescent="0.2">
      <c r="A79" s="832" t="s">
        <v>573</v>
      </c>
      <c r="B79" s="833" t="s">
        <v>3967</v>
      </c>
      <c r="C79" s="833" t="s">
        <v>3841</v>
      </c>
      <c r="D79" s="833" t="s">
        <v>4018</v>
      </c>
      <c r="E79" s="833" t="s">
        <v>3987</v>
      </c>
      <c r="F79" s="853"/>
      <c r="G79" s="853"/>
      <c r="H79" s="853"/>
      <c r="I79" s="853"/>
      <c r="J79" s="853">
        <v>7</v>
      </c>
      <c r="K79" s="853">
        <v>4141.8999999999996</v>
      </c>
      <c r="L79" s="853">
        <v>1</v>
      </c>
      <c r="M79" s="853">
        <v>591.69999999999993</v>
      </c>
      <c r="N79" s="853"/>
      <c r="O79" s="853"/>
      <c r="P79" s="838"/>
      <c r="Q79" s="854"/>
    </row>
    <row r="80" spans="1:17" ht="14.45" customHeight="1" x14ac:dyDescent="0.2">
      <c r="A80" s="832" t="s">
        <v>573</v>
      </c>
      <c r="B80" s="833" t="s">
        <v>3967</v>
      </c>
      <c r="C80" s="833" t="s">
        <v>3841</v>
      </c>
      <c r="D80" s="833" t="s">
        <v>4019</v>
      </c>
      <c r="E80" s="833" t="s">
        <v>4020</v>
      </c>
      <c r="F80" s="853">
        <v>12</v>
      </c>
      <c r="G80" s="853">
        <v>346662.24000000005</v>
      </c>
      <c r="H80" s="853">
        <v>0.79612409993959177</v>
      </c>
      <c r="I80" s="853">
        <v>28888.520000000004</v>
      </c>
      <c r="J80" s="853">
        <v>15</v>
      </c>
      <c r="K80" s="853">
        <v>435437.44000000006</v>
      </c>
      <c r="L80" s="853">
        <v>1</v>
      </c>
      <c r="M80" s="853">
        <v>29029.162666666671</v>
      </c>
      <c r="N80" s="853">
        <v>20</v>
      </c>
      <c r="O80" s="853">
        <v>590085.99</v>
      </c>
      <c r="P80" s="838">
        <v>1.3551567591431732</v>
      </c>
      <c r="Q80" s="854">
        <v>29504.299500000001</v>
      </c>
    </row>
    <row r="81" spans="1:17" ht="14.45" customHeight="1" x14ac:dyDescent="0.2">
      <c r="A81" s="832" t="s">
        <v>573</v>
      </c>
      <c r="B81" s="833" t="s">
        <v>3967</v>
      </c>
      <c r="C81" s="833" t="s">
        <v>3841</v>
      </c>
      <c r="D81" s="833" t="s">
        <v>4021</v>
      </c>
      <c r="E81" s="833" t="s">
        <v>4022</v>
      </c>
      <c r="F81" s="853"/>
      <c r="G81" s="853"/>
      <c r="H81" s="853"/>
      <c r="I81" s="853"/>
      <c r="J81" s="853"/>
      <c r="K81" s="853"/>
      <c r="L81" s="853"/>
      <c r="M81" s="853"/>
      <c r="N81" s="853">
        <v>0.6</v>
      </c>
      <c r="O81" s="853">
        <v>4166.08</v>
      </c>
      <c r="P81" s="838"/>
      <c r="Q81" s="854">
        <v>6943.4666666666672</v>
      </c>
    </row>
    <row r="82" spans="1:17" ht="14.45" customHeight="1" x14ac:dyDescent="0.2">
      <c r="A82" s="832" t="s">
        <v>573</v>
      </c>
      <c r="B82" s="833" t="s">
        <v>3967</v>
      </c>
      <c r="C82" s="833" t="s">
        <v>3841</v>
      </c>
      <c r="D82" s="833" t="s">
        <v>4023</v>
      </c>
      <c r="E82" s="833" t="s">
        <v>861</v>
      </c>
      <c r="F82" s="853"/>
      <c r="G82" s="853"/>
      <c r="H82" s="853"/>
      <c r="I82" s="853"/>
      <c r="J82" s="853"/>
      <c r="K82" s="853"/>
      <c r="L82" s="853"/>
      <c r="M82" s="853"/>
      <c r="N82" s="853">
        <v>3</v>
      </c>
      <c r="O82" s="853">
        <v>14264.45</v>
      </c>
      <c r="P82" s="838"/>
      <c r="Q82" s="854">
        <v>4754.8166666666666</v>
      </c>
    </row>
    <row r="83" spans="1:17" ht="14.45" customHeight="1" x14ac:dyDescent="0.2">
      <c r="A83" s="832" t="s">
        <v>573</v>
      </c>
      <c r="B83" s="833" t="s">
        <v>3967</v>
      </c>
      <c r="C83" s="833" t="s">
        <v>4024</v>
      </c>
      <c r="D83" s="833" t="s">
        <v>4025</v>
      </c>
      <c r="E83" s="833" t="s">
        <v>4026</v>
      </c>
      <c r="F83" s="853">
        <v>17</v>
      </c>
      <c r="G83" s="853">
        <v>36406.57</v>
      </c>
      <c r="H83" s="853">
        <v>1.6815664752459425</v>
      </c>
      <c r="I83" s="853">
        <v>2141.5629411764708</v>
      </c>
      <c r="J83" s="853">
        <v>10</v>
      </c>
      <c r="K83" s="853">
        <v>21650.39</v>
      </c>
      <c r="L83" s="853">
        <v>1</v>
      </c>
      <c r="M83" s="853">
        <v>2165.0389999999998</v>
      </c>
      <c r="N83" s="853">
        <v>7</v>
      </c>
      <c r="O83" s="853">
        <v>15264.640000000001</v>
      </c>
      <c r="P83" s="838">
        <v>0.705051502536444</v>
      </c>
      <c r="Q83" s="854">
        <v>2180.6628571428573</v>
      </c>
    </row>
    <row r="84" spans="1:17" ht="14.45" customHeight="1" x14ac:dyDescent="0.2">
      <c r="A84" s="832" t="s">
        <v>573</v>
      </c>
      <c r="B84" s="833" t="s">
        <v>3967</v>
      </c>
      <c r="C84" s="833" t="s">
        <v>4024</v>
      </c>
      <c r="D84" s="833" t="s">
        <v>4027</v>
      </c>
      <c r="E84" s="833" t="s">
        <v>4028</v>
      </c>
      <c r="F84" s="853">
        <v>5</v>
      </c>
      <c r="G84" s="853">
        <v>13205.75</v>
      </c>
      <c r="H84" s="853">
        <v>1.6666666666666665</v>
      </c>
      <c r="I84" s="853">
        <v>2641.15</v>
      </c>
      <c r="J84" s="853">
        <v>3</v>
      </c>
      <c r="K84" s="853">
        <v>7923.4500000000007</v>
      </c>
      <c r="L84" s="853">
        <v>1</v>
      </c>
      <c r="M84" s="853">
        <v>2641.15</v>
      </c>
      <c r="N84" s="853">
        <v>16</v>
      </c>
      <c r="O84" s="853">
        <v>42692.88</v>
      </c>
      <c r="P84" s="838">
        <v>5.3881680328644714</v>
      </c>
      <c r="Q84" s="854">
        <v>2668.3049999999998</v>
      </c>
    </row>
    <row r="85" spans="1:17" ht="14.45" customHeight="1" x14ac:dyDescent="0.2">
      <c r="A85" s="832" t="s">
        <v>573</v>
      </c>
      <c r="B85" s="833" t="s">
        <v>3967</v>
      </c>
      <c r="C85" s="833" t="s">
        <v>4024</v>
      </c>
      <c r="D85" s="833" t="s">
        <v>4029</v>
      </c>
      <c r="E85" s="833" t="s">
        <v>4030</v>
      </c>
      <c r="F85" s="853"/>
      <c r="G85" s="853"/>
      <c r="H85" s="853"/>
      <c r="I85" s="853"/>
      <c r="J85" s="853"/>
      <c r="K85" s="853"/>
      <c r="L85" s="853"/>
      <c r="M85" s="853"/>
      <c r="N85" s="853">
        <v>1</v>
      </c>
      <c r="O85" s="853">
        <v>8984.83</v>
      </c>
      <c r="P85" s="838"/>
      <c r="Q85" s="854">
        <v>8984.83</v>
      </c>
    </row>
    <row r="86" spans="1:17" ht="14.45" customHeight="1" x14ac:dyDescent="0.2">
      <c r="A86" s="832" t="s">
        <v>573</v>
      </c>
      <c r="B86" s="833" t="s">
        <v>3967</v>
      </c>
      <c r="C86" s="833" t="s">
        <v>4024</v>
      </c>
      <c r="D86" s="833" t="s">
        <v>4031</v>
      </c>
      <c r="E86" s="833" t="s">
        <v>4032</v>
      </c>
      <c r="F86" s="853">
        <v>1</v>
      </c>
      <c r="G86" s="853">
        <v>10309.15</v>
      </c>
      <c r="H86" s="853"/>
      <c r="I86" s="853">
        <v>10309.15</v>
      </c>
      <c r="J86" s="853"/>
      <c r="K86" s="853"/>
      <c r="L86" s="853"/>
      <c r="M86" s="853"/>
      <c r="N86" s="853">
        <v>1</v>
      </c>
      <c r="O86" s="853">
        <v>10346.879999999999</v>
      </c>
      <c r="P86" s="838"/>
      <c r="Q86" s="854">
        <v>10346.879999999999</v>
      </c>
    </row>
    <row r="87" spans="1:17" ht="14.45" customHeight="1" x14ac:dyDescent="0.2">
      <c r="A87" s="832" t="s">
        <v>573</v>
      </c>
      <c r="B87" s="833" t="s">
        <v>3967</v>
      </c>
      <c r="C87" s="833" t="s">
        <v>4024</v>
      </c>
      <c r="D87" s="833" t="s">
        <v>4033</v>
      </c>
      <c r="E87" s="833" t="s">
        <v>4034</v>
      </c>
      <c r="F87" s="853">
        <v>16</v>
      </c>
      <c r="G87" s="853">
        <v>19385.759999999998</v>
      </c>
      <c r="H87" s="853">
        <v>1.3275171848014999</v>
      </c>
      <c r="I87" s="853">
        <v>1211.6099999999999</v>
      </c>
      <c r="J87" s="853">
        <v>12</v>
      </c>
      <c r="K87" s="853">
        <v>14603.019999999999</v>
      </c>
      <c r="L87" s="853">
        <v>1</v>
      </c>
      <c r="M87" s="853">
        <v>1216.9183333333333</v>
      </c>
      <c r="N87" s="853">
        <v>10</v>
      </c>
      <c r="O87" s="853">
        <v>12275.820000000002</v>
      </c>
      <c r="P87" s="838">
        <v>0.84063570412147648</v>
      </c>
      <c r="Q87" s="854">
        <v>1227.5820000000001</v>
      </c>
    </row>
    <row r="88" spans="1:17" ht="14.45" customHeight="1" x14ac:dyDescent="0.2">
      <c r="A88" s="832" t="s">
        <v>573</v>
      </c>
      <c r="B88" s="833" t="s">
        <v>3967</v>
      </c>
      <c r="C88" s="833" t="s">
        <v>4035</v>
      </c>
      <c r="D88" s="833" t="s">
        <v>4036</v>
      </c>
      <c r="E88" s="833" t="s">
        <v>4037</v>
      </c>
      <c r="F88" s="853">
        <v>415</v>
      </c>
      <c r="G88" s="853">
        <v>285105</v>
      </c>
      <c r="H88" s="853">
        <v>1.0121951219512195</v>
      </c>
      <c r="I88" s="853">
        <v>687</v>
      </c>
      <c r="J88" s="853">
        <v>410</v>
      </c>
      <c r="K88" s="853">
        <v>281670</v>
      </c>
      <c r="L88" s="853">
        <v>1</v>
      </c>
      <c r="M88" s="853">
        <v>687</v>
      </c>
      <c r="N88" s="853">
        <v>432</v>
      </c>
      <c r="O88" s="853">
        <v>296784</v>
      </c>
      <c r="P88" s="838">
        <v>1.0536585365853659</v>
      </c>
      <c r="Q88" s="854">
        <v>687</v>
      </c>
    </row>
    <row r="89" spans="1:17" ht="14.45" customHeight="1" x14ac:dyDescent="0.2">
      <c r="A89" s="832" t="s">
        <v>573</v>
      </c>
      <c r="B89" s="833" t="s">
        <v>3967</v>
      </c>
      <c r="C89" s="833" t="s">
        <v>4035</v>
      </c>
      <c r="D89" s="833" t="s">
        <v>4038</v>
      </c>
      <c r="E89" s="833" t="s">
        <v>4039</v>
      </c>
      <c r="F89" s="853">
        <v>550</v>
      </c>
      <c r="G89" s="853">
        <v>132000</v>
      </c>
      <c r="H89" s="853">
        <v>0.94827586206896552</v>
      </c>
      <c r="I89" s="853">
        <v>240</v>
      </c>
      <c r="J89" s="853">
        <v>580</v>
      </c>
      <c r="K89" s="853">
        <v>139200</v>
      </c>
      <c r="L89" s="853">
        <v>1</v>
      </c>
      <c r="M89" s="853">
        <v>240</v>
      </c>
      <c r="N89" s="853">
        <v>550</v>
      </c>
      <c r="O89" s="853">
        <v>132000</v>
      </c>
      <c r="P89" s="838">
        <v>0.94827586206896552</v>
      </c>
      <c r="Q89" s="854">
        <v>240</v>
      </c>
    </row>
    <row r="90" spans="1:17" ht="14.45" customHeight="1" x14ac:dyDescent="0.2">
      <c r="A90" s="832" t="s">
        <v>573</v>
      </c>
      <c r="B90" s="833" t="s">
        <v>3967</v>
      </c>
      <c r="C90" s="833" t="s">
        <v>4035</v>
      </c>
      <c r="D90" s="833" t="s">
        <v>4040</v>
      </c>
      <c r="E90" s="833" t="s">
        <v>4039</v>
      </c>
      <c r="F90" s="853">
        <v>14</v>
      </c>
      <c r="G90" s="853">
        <v>3458</v>
      </c>
      <c r="H90" s="853">
        <v>1.75</v>
      </c>
      <c r="I90" s="853">
        <v>247</v>
      </c>
      <c r="J90" s="853">
        <v>8</v>
      </c>
      <c r="K90" s="853">
        <v>1976</v>
      </c>
      <c r="L90" s="853">
        <v>1</v>
      </c>
      <c r="M90" s="853">
        <v>247</v>
      </c>
      <c r="N90" s="853"/>
      <c r="O90" s="853"/>
      <c r="P90" s="838"/>
      <c r="Q90" s="854"/>
    </row>
    <row r="91" spans="1:17" ht="14.45" customHeight="1" x14ac:dyDescent="0.2">
      <c r="A91" s="832" t="s">
        <v>573</v>
      </c>
      <c r="B91" s="833" t="s">
        <v>3967</v>
      </c>
      <c r="C91" s="833" t="s">
        <v>4035</v>
      </c>
      <c r="D91" s="833" t="s">
        <v>4041</v>
      </c>
      <c r="E91" s="833" t="s">
        <v>4039</v>
      </c>
      <c r="F91" s="853">
        <v>28.36</v>
      </c>
      <c r="G91" s="853">
        <v>34485.759999999995</v>
      </c>
      <c r="H91" s="853">
        <v>0.86563771381294896</v>
      </c>
      <c r="I91" s="853">
        <v>1215.9999999999998</v>
      </c>
      <c r="J91" s="853">
        <v>32.78</v>
      </c>
      <c r="K91" s="853">
        <v>39838.559999999998</v>
      </c>
      <c r="L91" s="853">
        <v>1</v>
      </c>
      <c r="M91" s="853">
        <v>1215.3312995729102</v>
      </c>
      <c r="N91" s="853">
        <v>28.860000000000007</v>
      </c>
      <c r="O91" s="853">
        <v>35093.759999999995</v>
      </c>
      <c r="P91" s="838">
        <v>0.88089930961360041</v>
      </c>
      <c r="Q91" s="854">
        <v>1215.9999999999995</v>
      </c>
    </row>
    <row r="92" spans="1:17" ht="14.45" customHeight="1" x14ac:dyDescent="0.2">
      <c r="A92" s="832" t="s">
        <v>573</v>
      </c>
      <c r="B92" s="833" t="s">
        <v>3967</v>
      </c>
      <c r="C92" s="833" t="s">
        <v>4035</v>
      </c>
      <c r="D92" s="833" t="s">
        <v>4042</v>
      </c>
      <c r="E92" s="833" t="s">
        <v>4043</v>
      </c>
      <c r="F92" s="853">
        <v>8</v>
      </c>
      <c r="G92" s="853">
        <v>35616.480000000003</v>
      </c>
      <c r="H92" s="853">
        <v>2.1045637857529051</v>
      </c>
      <c r="I92" s="853">
        <v>4452.0600000000004</v>
      </c>
      <c r="J92" s="853">
        <v>4</v>
      </c>
      <c r="K92" s="853">
        <v>16923.45</v>
      </c>
      <c r="L92" s="853">
        <v>1</v>
      </c>
      <c r="M92" s="853">
        <v>4230.8625000000002</v>
      </c>
      <c r="N92" s="853">
        <v>1</v>
      </c>
      <c r="O92" s="853">
        <v>4157.13</v>
      </c>
      <c r="P92" s="838">
        <v>0.24564317559362894</v>
      </c>
      <c r="Q92" s="854">
        <v>4157.13</v>
      </c>
    </row>
    <row r="93" spans="1:17" ht="14.45" customHeight="1" x14ac:dyDescent="0.2">
      <c r="A93" s="832" t="s">
        <v>573</v>
      </c>
      <c r="B93" s="833" t="s">
        <v>3967</v>
      </c>
      <c r="C93" s="833" t="s">
        <v>4035</v>
      </c>
      <c r="D93" s="833" t="s">
        <v>4044</v>
      </c>
      <c r="E93" s="833" t="s">
        <v>4045</v>
      </c>
      <c r="F93" s="853"/>
      <c r="G93" s="853"/>
      <c r="H93" s="853"/>
      <c r="I93" s="853"/>
      <c r="J93" s="853"/>
      <c r="K93" s="853"/>
      <c r="L93" s="853"/>
      <c r="M93" s="853"/>
      <c r="N93" s="853">
        <v>1</v>
      </c>
      <c r="O93" s="853">
        <v>287.5</v>
      </c>
      <c r="P93" s="838"/>
      <c r="Q93" s="854">
        <v>287.5</v>
      </c>
    </row>
    <row r="94" spans="1:17" ht="14.45" customHeight="1" x14ac:dyDescent="0.2">
      <c r="A94" s="832" t="s">
        <v>573</v>
      </c>
      <c r="B94" s="833" t="s">
        <v>3967</v>
      </c>
      <c r="C94" s="833" t="s">
        <v>4035</v>
      </c>
      <c r="D94" s="833" t="s">
        <v>4046</v>
      </c>
      <c r="E94" s="833" t="s">
        <v>4047</v>
      </c>
      <c r="F94" s="853">
        <v>1</v>
      </c>
      <c r="G94" s="853">
        <v>518.70000000000005</v>
      </c>
      <c r="H94" s="853"/>
      <c r="I94" s="853">
        <v>518.70000000000005</v>
      </c>
      <c r="J94" s="853"/>
      <c r="K94" s="853"/>
      <c r="L94" s="853"/>
      <c r="M94" s="853"/>
      <c r="N94" s="853">
        <v>1</v>
      </c>
      <c r="O94" s="853">
        <v>518.70000000000005</v>
      </c>
      <c r="P94" s="838"/>
      <c r="Q94" s="854">
        <v>518.70000000000005</v>
      </c>
    </row>
    <row r="95" spans="1:17" ht="14.45" customHeight="1" x14ac:dyDescent="0.2">
      <c r="A95" s="832" t="s">
        <v>573</v>
      </c>
      <c r="B95" s="833" t="s">
        <v>3967</v>
      </c>
      <c r="C95" s="833" t="s">
        <v>4035</v>
      </c>
      <c r="D95" s="833" t="s">
        <v>4048</v>
      </c>
      <c r="E95" s="833" t="s">
        <v>4049</v>
      </c>
      <c r="F95" s="853">
        <v>285</v>
      </c>
      <c r="G95" s="853">
        <v>63797.249999999993</v>
      </c>
      <c r="H95" s="853">
        <v>0.8309037900874634</v>
      </c>
      <c r="I95" s="853">
        <v>223.84999999999997</v>
      </c>
      <c r="J95" s="853">
        <v>343</v>
      </c>
      <c r="K95" s="853">
        <v>76780.55</v>
      </c>
      <c r="L95" s="853">
        <v>1</v>
      </c>
      <c r="M95" s="853">
        <v>223.85</v>
      </c>
      <c r="N95" s="853">
        <v>384</v>
      </c>
      <c r="O95" s="853">
        <v>85958.39999999998</v>
      </c>
      <c r="P95" s="838">
        <v>1.1195335276967926</v>
      </c>
      <c r="Q95" s="854">
        <v>223.84999999999994</v>
      </c>
    </row>
    <row r="96" spans="1:17" ht="14.45" customHeight="1" x14ac:dyDescent="0.2">
      <c r="A96" s="832" t="s">
        <v>573</v>
      </c>
      <c r="B96" s="833" t="s">
        <v>3967</v>
      </c>
      <c r="C96" s="833" t="s">
        <v>4035</v>
      </c>
      <c r="D96" s="833" t="s">
        <v>4050</v>
      </c>
      <c r="E96" s="833" t="s">
        <v>4051</v>
      </c>
      <c r="F96" s="853">
        <v>1</v>
      </c>
      <c r="G96" s="853">
        <v>9375.98</v>
      </c>
      <c r="H96" s="853"/>
      <c r="I96" s="853">
        <v>9375.98</v>
      </c>
      <c r="J96" s="853"/>
      <c r="K96" s="853"/>
      <c r="L96" s="853"/>
      <c r="M96" s="853"/>
      <c r="N96" s="853"/>
      <c r="O96" s="853"/>
      <c r="P96" s="838"/>
      <c r="Q96" s="854"/>
    </row>
    <row r="97" spans="1:17" ht="14.45" customHeight="1" x14ac:dyDescent="0.2">
      <c r="A97" s="832" t="s">
        <v>573</v>
      </c>
      <c r="B97" s="833" t="s">
        <v>3967</v>
      </c>
      <c r="C97" s="833" t="s">
        <v>4035</v>
      </c>
      <c r="D97" s="833" t="s">
        <v>4052</v>
      </c>
      <c r="E97" s="833" t="s">
        <v>4053</v>
      </c>
      <c r="F97" s="853">
        <v>1</v>
      </c>
      <c r="G97" s="853">
        <v>6597.08</v>
      </c>
      <c r="H97" s="853"/>
      <c r="I97" s="853">
        <v>6597.08</v>
      </c>
      <c r="J97" s="853"/>
      <c r="K97" s="853"/>
      <c r="L97" s="853"/>
      <c r="M97" s="853"/>
      <c r="N97" s="853"/>
      <c r="O97" s="853"/>
      <c r="P97" s="838"/>
      <c r="Q97" s="854"/>
    </row>
    <row r="98" spans="1:17" ht="14.45" customHeight="1" x14ac:dyDescent="0.2">
      <c r="A98" s="832" t="s">
        <v>573</v>
      </c>
      <c r="B98" s="833" t="s">
        <v>3967</v>
      </c>
      <c r="C98" s="833" t="s">
        <v>4035</v>
      </c>
      <c r="D98" s="833" t="s">
        <v>4054</v>
      </c>
      <c r="E98" s="833" t="s">
        <v>4055</v>
      </c>
      <c r="F98" s="853">
        <v>6</v>
      </c>
      <c r="G98" s="853">
        <v>12940.02</v>
      </c>
      <c r="H98" s="853">
        <v>2</v>
      </c>
      <c r="I98" s="853">
        <v>2156.67</v>
      </c>
      <c r="J98" s="853">
        <v>3</v>
      </c>
      <c r="K98" s="853">
        <v>6470.01</v>
      </c>
      <c r="L98" s="853">
        <v>1</v>
      </c>
      <c r="M98" s="853">
        <v>2156.67</v>
      </c>
      <c r="N98" s="853">
        <v>6</v>
      </c>
      <c r="O98" s="853">
        <v>12940.02</v>
      </c>
      <c r="P98" s="838">
        <v>2</v>
      </c>
      <c r="Q98" s="854">
        <v>2156.67</v>
      </c>
    </row>
    <row r="99" spans="1:17" ht="14.45" customHeight="1" x14ac:dyDescent="0.2">
      <c r="A99" s="832" t="s">
        <v>573</v>
      </c>
      <c r="B99" s="833" t="s">
        <v>3967</v>
      </c>
      <c r="C99" s="833" t="s">
        <v>4035</v>
      </c>
      <c r="D99" s="833" t="s">
        <v>4056</v>
      </c>
      <c r="E99" s="833" t="s">
        <v>4055</v>
      </c>
      <c r="F99" s="853">
        <v>3</v>
      </c>
      <c r="G99" s="853">
        <v>17124.87</v>
      </c>
      <c r="H99" s="853">
        <v>3</v>
      </c>
      <c r="I99" s="853">
        <v>5708.29</v>
      </c>
      <c r="J99" s="853">
        <v>1</v>
      </c>
      <c r="K99" s="853">
        <v>5708.29</v>
      </c>
      <c r="L99" s="853">
        <v>1</v>
      </c>
      <c r="M99" s="853">
        <v>5708.29</v>
      </c>
      <c r="N99" s="853">
        <v>2</v>
      </c>
      <c r="O99" s="853">
        <v>11416.58</v>
      </c>
      <c r="P99" s="838">
        <v>2</v>
      </c>
      <c r="Q99" s="854">
        <v>5708.29</v>
      </c>
    </row>
    <row r="100" spans="1:17" ht="14.45" customHeight="1" x14ac:dyDescent="0.2">
      <c r="A100" s="832" t="s">
        <v>573</v>
      </c>
      <c r="B100" s="833" t="s">
        <v>3967</v>
      </c>
      <c r="C100" s="833" t="s">
        <v>4035</v>
      </c>
      <c r="D100" s="833" t="s">
        <v>4057</v>
      </c>
      <c r="E100" s="833" t="s">
        <v>4058</v>
      </c>
      <c r="F100" s="853">
        <v>6</v>
      </c>
      <c r="G100" s="853">
        <v>23629.079999999998</v>
      </c>
      <c r="H100" s="853">
        <v>2</v>
      </c>
      <c r="I100" s="853">
        <v>3938.18</v>
      </c>
      <c r="J100" s="853">
        <v>3</v>
      </c>
      <c r="K100" s="853">
        <v>11814.539999999999</v>
      </c>
      <c r="L100" s="853">
        <v>1</v>
      </c>
      <c r="M100" s="853">
        <v>3938.18</v>
      </c>
      <c r="N100" s="853">
        <v>7</v>
      </c>
      <c r="O100" s="853">
        <v>27567.25</v>
      </c>
      <c r="P100" s="838">
        <v>2.3333324869186614</v>
      </c>
      <c r="Q100" s="854">
        <v>3938.1785714285716</v>
      </c>
    </row>
    <row r="101" spans="1:17" ht="14.45" customHeight="1" x14ac:dyDescent="0.2">
      <c r="A101" s="832" t="s">
        <v>573</v>
      </c>
      <c r="B101" s="833" t="s">
        <v>3967</v>
      </c>
      <c r="C101" s="833" t="s">
        <v>4035</v>
      </c>
      <c r="D101" s="833" t="s">
        <v>4059</v>
      </c>
      <c r="E101" s="833" t="s">
        <v>4060</v>
      </c>
      <c r="F101" s="853">
        <v>4</v>
      </c>
      <c r="G101" s="853">
        <v>15713.36</v>
      </c>
      <c r="H101" s="853"/>
      <c r="I101" s="853">
        <v>3928.34</v>
      </c>
      <c r="J101" s="853"/>
      <c r="K101" s="853"/>
      <c r="L101" s="853"/>
      <c r="M101" s="853"/>
      <c r="N101" s="853">
        <v>5</v>
      </c>
      <c r="O101" s="853">
        <v>19641.7</v>
      </c>
      <c r="P101" s="838"/>
      <c r="Q101" s="854">
        <v>3928.34</v>
      </c>
    </row>
    <row r="102" spans="1:17" ht="14.45" customHeight="1" x14ac:dyDescent="0.2">
      <c r="A102" s="832" t="s">
        <v>573</v>
      </c>
      <c r="B102" s="833" t="s">
        <v>3967</v>
      </c>
      <c r="C102" s="833" t="s">
        <v>4035</v>
      </c>
      <c r="D102" s="833" t="s">
        <v>4061</v>
      </c>
      <c r="E102" s="833" t="s">
        <v>4062</v>
      </c>
      <c r="F102" s="853">
        <v>3</v>
      </c>
      <c r="G102" s="853">
        <v>13156.11</v>
      </c>
      <c r="H102" s="853"/>
      <c r="I102" s="853">
        <v>4385.37</v>
      </c>
      <c r="J102" s="853"/>
      <c r="K102" s="853"/>
      <c r="L102" s="853"/>
      <c r="M102" s="853"/>
      <c r="N102" s="853">
        <v>1</v>
      </c>
      <c r="O102" s="853">
        <v>4385.37</v>
      </c>
      <c r="P102" s="838"/>
      <c r="Q102" s="854">
        <v>4385.37</v>
      </c>
    </row>
    <row r="103" spans="1:17" ht="14.45" customHeight="1" x14ac:dyDescent="0.2">
      <c r="A103" s="832" t="s">
        <v>573</v>
      </c>
      <c r="B103" s="833" t="s">
        <v>3967</v>
      </c>
      <c r="C103" s="833" t="s">
        <v>4035</v>
      </c>
      <c r="D103" s="833" t="s">
        <v>4063</v>
      </c>
      <c r="E103" s="833" t="s">
        <v>4064</v>
      </c>
      <c r="F103" s="853">
        <v>1</v>
      </c>
      <c r="G103" s="853">
        <v>5255.92</v>
      </c>
      <c r="H103" s="853"/>
      <c r="I103" s="853">
        <v>5255.92</v>
      </c>
      <c r="J103" s="853"/>
      <c r="K103" s="853"/>
      <c r="L103" s="853"/>
      <c r="M103" s="853"/>
      <c r="N103" s="853"/>
      <c r="O103" s="853"/>
      <c r="P103" s="838"/>
      <c r="Q103" s="854"/>
    </row>
    <row r="104" spans="1:17" ht="14.45" customHeight="1" x14ac:dyDescent="0.2">
      <c r="A104" s="832" t="s">
        <v>573</v>
      </c>
      <c r="B104" s="833" t="s">
        <v>3967</v>
      </c>
      <c r="C104" s="833" t="s">
        <v>4035</v>
      </c>
      <c r="D104" s="833" t="s">
        <v>4065</v>
      </c>
      <c r="E104" s="833" t="s">
        <v>4066</v>
      </c>
      <c r="F104" s="853"/>
      <c r="G104" s="853"/>
      <c r="H104" s="853"/>
      <c r="I104" s="853"/>
      <c r="J104" s="853">
        <v>1</v>
      </c>
      <c r="K104" s="853">
        <v>3928.34</v>
      </c>
      <c r="L104" s="853">
        <v>1</v>
      </c>
      <c r="M104" s="853">
        <v>3928.34</v>
      </c>
      <c r="N104" s="853">
        <v>4</v>
      </c>
      <c r="O104" s="853">
        <v>15713.36</v>
      </c>
      <c r="P104" s="838">
        <v>4</v>
      </c>
      <c r="Q104" s="854">
        <v>3928.34</v>
      </c>
    </row>
    <row r="105" spans="1:17" ht="14.45" customHeight="1" x14ac:dyDescent="0.2">
      <c r="A105" s="832" t="s">
        <v>573</v>
      </c>
      <c r="B105" s="833" t="s">
        <v>3967</v>
      </c>
      <c r="C105" s="833" t="s">
        <v>4035</v>
      </c>
      <c r="D105" s="833" t="s">
        <v>4067</v>
      </c>
      <c r="E105" s="833" t="s">
        <v>4068</v>
      </c>
      <c r="F105" s="853"/>
      <c r="G105" s="853"/>
      <c r="H105" s="853"/>
      <c r="I105" s="853"/>
      <c r="J105" s="853">
        <v>2</v>
      </c>
      <c r="K105" s="853">
        <v>5355.92</v>
      </c>
      <c r="L105" s="853">
        <v>1</v>
      </c>
      <c r="M105" s="853">
        <v>2677.96</v>
      </c>
      <c r="N105" s="853"/>
      <c r="O105" s="853"/>
      <c r="P105" s="838"/>
      <c r="Q105" s="854"/>
    </row>
    <row r="106" spans="1:17" ht="14.45" customHeight="1" x14ac:dyDescent="0.2">
      <c r="A106" s="832" t="s">
        <v>573</v>
      </c>
      <c r="B106" s="833" t="s">
        <v>3967</v>
      </c>
      <c r="C106" s="833" t="s">
        <v>4035</v>
      </c>
      <c r="D106" s="833" t="s">
        <v>4069</v>
      </c>
      <c r="E106" s="833" t="s">
        <v>4070</v>
      </c>
      <c r="F106" s="853">
        <v>6</v>
      </c>
      <c r="G106" s="853">
        <v>20122.02</v>
      </c>
      <c r="H106" s="853">
        <v>1.5</v>
      </c>
      <c r="I106" s="853">
        <v>3353.67</v>
      </c>
      <c r="J106" s="853">
        <v>4</v>
      </c>
      <c r="K106" s="853">
        <v>13414.68</v>
      </c>
      <c r="L106" s="853">
        <v>1</v>
      </c>
      <c r="M106" s="853">
        <v>3353.67</v>
      </c>
      <c r="N106" s="853">
        <v>5</v>
      </c>
      <c r="O106" s="853">
        <v>16768.349999999999</v>
      </c>
      <c r="P106" s="838">
        <v>1.2499999999999998</v>
      </c>
      <c r="Q106" s="854">
        <v>3353.6699999999996</v>
      </c>
    </row>
    <row r="107" spans="1:17" ht="14.45" customHeight="1" x14ac:dyDescent="0.2">
      <c r="A107" s="832" t="s">
        <v>573</v>
      </c>
      <c r="B107" s="833" t="s">
        <v>3967</v>
      </c>
      <c r="C107" s="833" t="s">
        <v>4035</v>
      </c>
      <c r="D107" s="833" t="s">
        <v>4071</v>
      </c>
      <c r="E107" s="833" t="s">
        <v>4072</v>
      </c>
      <c r="F107" s="853">
        <v>4</v>
      </c>
      <c r="G107" s="853">
        <v>18704</v>
      </c>
      <c r="H107" s="853">
        <v>0.66666666666666663</v>
      </c>
      <c r="I107" s="853">
        <v>4676</v>
      </c>
      <c r="J107" s="853">
        <v>6</v>
      </c>
      <c r="K107" s="853">
        <v>28056</v>
      </c>
      <c r="L107" s="853">
        <v>1</v>
      </c>
      <c r="M107" s="853">
        <v>4676</v>
      </c>
      <c r="N107" s="853">
        <v>6</v>
      </c>
      <c r="O107" s="853">
        <v>27505.63</v>
      </c>
      <c r="P107" s="838">
        <v>0.98038316224693478</v>
      </c>
      <c r="Q107" s="854">
        <v>4584.2716666666665</v>
      </c>
    </row>
    <row r="108" spans="1:17" ht="14.45" customHeight="1" x14ac:dyDescent="0.2">
      <c r="A108" s="832" t="s">
        <v>573</v>
      </c>
      <c r="B108" s="833" t="s">
        <v>3967</v>
      </c>
      <c r="C108" s="833" t="s">
        <v>4035</v>
      </c>
      <c r="D108" s="833" t="s">
        <v>4073</v>
      </c>
      <c r="E108" s="833" t="s">
        <v>4072</v>
      </c>
      <c r="F108" s="853">
        <v>1</v>
      </c>
      <c r="G108" s="853">
        <v>5239</v>
      </c>
      <c r="H108" s="853">
        <v>0.5</v>
      </c>
      <c r="I108" s="853">
        <v>5239</v>
      </c>
      <c r="J108" s="853">
        <v>2</v>
      </c>
      <c r="K108" s="853">
        <v>10478</v>
      </c>
      <c r="L108" s="853">
        <v>1</v>
      </c>
      <c r="M108" s="853">
        <v>5239</v>
      </c>
      <c r="N108" s="853">
        <v>1</v>
      </c>
      <c r="O108" s="853">
        <v>5239</v>
      </c>
      <c r="P108" s="838">
        <v>0.5</v>
      </c>
      <c r="Q108" s="854">
        <v>5239</v>
      </c>
    </row>
    <row r="109" spans="1:17" ht="14.45" customHeight="1" x14ac:dyDescent="0.2">
      <c r="A109" s="832" t="s">
        <v>573</v>
      </c>
      <c r="B109" s="833" t="s">
        <v>3967</v>
      </c>
      <c r="C109" s="833" t="s">
        <v>4035</v>
      </c>
      <c r="D109" s="833" t="s">
        <v>4074</v>
      </c>
      <c r="E109" s="833" t="s">
        <v>4072</v>
      </c>
      <c r="F109" s="853"/>
      <c r="G109" s="853"/>
      <c r="H109" s="853"/>
      <c r="I109" s="853"/>
      <c r="J109" s="853">
        <v>1</v>
      </c>
      <c r="K109" s="853">
        <v>5823</v>
      </c>
      <c r="L109" s="853">
        <v>1</v>
      </c>
      <c r="M109" s="853">
        <v>5823</v>
      </c>
      <c r="N109" s="853">
        <v>2</v>
      </c>
      <c r="O109" s="853">
        <v>11541.79</v>
      </c>
      <c r="P109" s="838">
        <v>1.9821037266014083</v>
      </c>
      <c r="Q109" s="854">
        <v>5770.8950000000004</v>
      </c>
    </row>
    <row r="110" spans="1:17" ht="14.45" customHeight="1" x14ac:dyDescent="0.2">
      <c r="A110" s="832" t="s">
        <v>573</v>
      </c>
      <c r="B110" s="833" t="s">
        <v>3967</v>
      </c>
      <c r="C110" s="833" t="s">
        <v>4035</v>
      </c>
      <c r="D110" s="833" t="s">
        <v>4075</v>
      </c>
      <c r="E110" s="833" t="s">
        <v>4072</v>
      </c>
      <c r="F110" s="853">
        <v>1</v>
      </c>
      <c r="G110" s="853">
        <v>6376</v>
      </c>
      <c r="H110" s="853"/>
      <c r="I110" s="853">
        <v>6376</v>
      </c>
      <c r="J110" s="853"/>
      <c r="K110" s="853"/>
      <c r="L110" s="853"/>
      <c r="M110" s="853"/>
      <c r="N110" s="853">
        <v>2</v>
      </c>
      <c r="O110" s="853">
        <v>12752</v>
      </c>
      <c r="P110" s="838"/>
      <c r="Q110" s="854">
        <v>6376</v>
      </c>
    </row>
    <row r="111" spans="1:17" ht="14.45" customHeight="1" x14ac:dyDescent="0.2">
      <c r="A111" s="832" t="s">
        <v>573</v>
      </c>
      <c r="B111" s="833" t="s">
        <v>3967</v>
      </c>
      <c r="C111" s="833" t="s">
        <v>4035</v>
      </c>
      <c r="D111" s="833" t="s">
        <v>4076</v>
      </c>
      <c r="E111" s="833" t="s">
        <v>4072</v>
      </c>
      <c r="F111" s="853">
        <v>28</v>
      </c>
      <c r="G111" s="853">
        <v>16576</v>
      </c>
      <c r="H111" s="853">
        <v>0.66666666666666663</v>
      </c>
      <c r="I111" s="853">
        <v>592</v>
      </c>
      <c r="J111" s="853">
        <v>42</v>
      </c>
      <c r="K111" s="853">
        <v>24864</v>
      </c>
      <c r="L111" s="853">
        <v>1</v>
      </c>
      <c r="M111" s="853">
        <v>592</v>
      </c>
      <c r="N111" s="853">
        <v>56</v>
      </c>
      <c r="O111" s="853">
        <v>31994.3</v>
      </c>
      <c r="P111" s="838">
        <v>1.2867720398970399</v>
      </c>
      <c r="Q111" s="854">
        <v>571.32678571428573</v>
      </c>
    </row>
    <row r="112" spans="1:17" ht="14.45" customHeight="1" x14ac:dyDescent="0.2">
      <c r="A112" s="832" t="s">
        <v>573</v>
      </c>
      <c r="B112" s="833" t="s">
        <v>3967</v>
      </c>
      <c r="C112" s="833" t="s">
        <v>4035</v>
      </c>
      <c r="D112" s="833" t="s">
        <v>4077</v>
      </c>
      <c r="E112" s="833" t="s">
        <v>4078</v>
      </c>
      <c r="F112" s="853">
        <v>1</v>
      </c>
      <c r="G112" s="853">
        <v>6593.35</v>
      </c>
      <c r="H112" s="853">
        <v>1</v>
      </c>
      <c r="I112" s="853">
        <v>6593.35</v>
      </c>
      <c r="J112" s="853">
        <v>1</v>
      </c>
      <c r="K112" s="853">
        <v>6593.35</v>
      </c>
      <c r="L112" s="853">
        <v>1</v>
      </c>
      <c r="M112" s="853">
        <v>6593.35</v>
      </c>
      <c r="N112" s="853">
        <v>4</v>
      </c>
      <c r="O112" s="853">
        <v>26373.4</v>
      </c>
      <c r="P112" s="838">
        <v>4</v>
      </c>
      <c r="Q112" s="854">
        <v>6593.35</v>
      </c>
    </row>
    <row r="113" spans="1:17" ht="14.45" customHeight="1" x14ac:dyDescent="0.2">
      <c r="A113" s="832" t="s">
        <v>573</v>
      </c>
      <c r="B113" s="833" t="s">
        <v>3967</v>
      </c>
      <c r="C113" s="833" t="s">
        <v>4035</v>
      </c>
      <c r="D113" s="833" t="s">
        <v>4079</v>
      </c>
      <c r="E113" s="833" t="s">
        <v>4078</v>
      </c>
      <c r="F113" s="853">
        <v>4</v>
      </c>
      <c r="G113" s="853">
        <v>7915.76</v>
      </c>
      <c r="H113" s="853">
        <v>1</v>
      </c>
      <c r="I113" s="853">
        <v>1978.94</v>
      </c>
      <c r="J113" s="853">
        <v>4</v>
      </c>
      <c r="K113" s="853">
        <v>7915.76</v>
      </c>
      <c r="L113" s="853">
        <v>1</v>
      </c>
      <c r="M113" s="853">
        <v>1978.94</v>
      </c>
      <c r="N113" s="853">
        <v>8</v>
      </c>
      <c r="O113" s="853">
        <v>15831.520000000002</v>
      </c>
      <c r="P113" s="838">
        <v>2.0000000000000004</v>
      </c>
      <c r="Q113" s="854">
        <v>1978.9400000000003</v>
      </c>
    </row>
    <row r="114" spans="1:17" ht="14.45" customHeight="1" x14ac:dyDescent="0.2">
      <c r="A114" s="832" t="s">
        <v>573</v>
      </c>
      <c r="B114" s="833" t="s">
        <v>3967</v>
      </c>
      <c r="C114" s="833" t="s">
        <v>4035</v>
      </c>
      <c r="D114" s="833" t="s">
        <v>4080</v>
      </c>
      <c r="E114" s="833" t="s">
        <v>4081</v>
      </c>
      <c r="F114" s="853">
        <v>3</v>
      </c>
      <c r="G114" s="853">
        <v>39273</v>
      </c>
      <c r="H114" s="853"/>
      <c r="I114" s="853">
        <v>13091</v>
      </c>
      <c r="J114" s="853"/>
      <c r="K114" s="853"/>
      <c r="L114" s="853"/>
      <c r="M114" s="853"/>
      <c r="N114" s="853"/>
      <c r="O114" s="853"/>
      <c r="P114" s="838"/>
      <c r="Q114" s="854"/>
    </row>
    <row r="115" spans="1:17" ht="14.45" customHeight="1" x14ac:dyDescent="0.2">
      <c r="A115" s="832" t="s">
        <v>573</v>
      </c>
      <c r="B115" s="833" t="s">
        <v>3967</v>
      </c>
      <c r="C115" s="833" t="s">
        <v>4035</v>
      </c>
      <c r="D115" s="833" t="s">
        <v>4082</v>
      </c>
      <c r="E115" s="833" t="s">
        <v>4083</v>
      </c>
      <c r="F115" s="853"/>
      <c r="G115" s="853"/>
      <c r="H115" s="853"/>
      <c r="I115" s="853"/>
      <c r="J115" s="853">
        <v>1</v>
      </c>
      <c r="K115" s="853">
        <v>10478</v>
      </c>
      <c r="L115" s="853">
        <v>1</v>
      </c>
      <c r="M115" s="853">
        <v>10478</v>
      </c>
      <c r="N115" s="853">
        <v>1</v>
      </c>
      <c r="O115" s="853">
        <v>10478</v>
      </c>
      <c r="P115" s="838">
        <v>1</v>
      </c>
      <c r="Q115" s="854">
        <v>10478</v>
      </c>
    </row>
    <row r="116" spans="1:17" ht="14.45" customHeight="1" x14ac:dyDescent="0.2">
      <c r="A116" s="832" t="s">
        <v>573</v>
      </c>
      <c r="B116" s="833" t="s">
        <v>3967</v>
      </c>
      <c r="C116" s="833" t="s">
        <v>4035</v>
      </c>
      <c r="D116" s="833" t="s">
        <v>4084</v>
      </c>
      <c r="E116" s="833" t="s">
        <v>4085</v>
      </c>
      <c r="F116" s="853">
        <v>8</v>
      </c>
      <c r="G116" s="853">
        <v>14732.96</v>
      </c>
      <c r="H116" s="853"/>
      <c r="I116" s="853">
        <v>1841.62</v>
      </c>
      <c r="J116" s="853"/>
      <c r="K116" s="853"/>
      <c r="L116" s="853"/>
      <c r="M116" s="853"/>
      <c r="N116" s="853"/>
      <c r="O116" s="853"/>
      <c r="P116" s="838"/>
      <c r="Q116" s="854"/>
    </row>
    <row r="117" spans="1:17" ht="14.45" customHeight="1" x14ac:dyDescent="0.2">
      <c r="A117" s="832" t="s">
        <v>573</v>
      </c>
      <c r="B117" s="833" t="s">
        <v>3967</v>
      </c>
      <c r="C117" s="833" t="s">
        <v>4035</v>
      </c>
      <c r="D117" s="833" t="s">
        <v>4086</v>
      </c>
      <c r="E117" s="833" t="s">
        <v>4085</v>
      </c>
      <c r="F117" s="853">
        <v>1</v>
      </c>
      <c r="G117" s="853">
        <v>16286.45</v>
      </c>
      <c r="H117" s="853"/>
      <c r="I117" s="853">
        <v>16286.45</v>
      </c>
      <c r="J117" s="853"/>
      <c r="K117" s="853"/>
      <c r="L117" s="853"/>
      <c r="M117" s="853"/>
      <c r="N117" s="853"/>
      <c r="O117" s="853"/>
      <c r="P117" s="838"/>
      <c r="Q117" s="854"/>
    </row>
    <row r="118" spans="1:17" ht="14.45" customHeight="1" x14ac:dyDescent="0.2">
      <c r="A118" s="832" t="s">
        <v>573</v>
      </c>
      <c r="B118" s="833" t="s">
        <v>3967</v>
      </c>
      <c r="C118" s="833" t="s">
        <v>4035</v>
      </c>
      <c r="D118" s="833" t="s">
        <v>4087</v>
      </c>
      <c r="E118" s="833" t="s">
        <v>4085</v>
      </c>
      <c r="F118" s="853">
        <v>1</v>
      </c>
      <c r="G118" s="853">
        <v>31129.25</v>
      </c>
      <c r="H118" s="853"/>
      <c r="I118" s="853">
        <v>31129.25</v>
      </c>
      <c r="J118" s="853"/>
      <c r="K118" s="853"/>
      <c r="L118" s="853"/>
      <c r="M118" s="853"/>
      <c r="N118" s="853"/>
      <c r="O118" s="853"/>
      <c r="P118" s="838"/>
      <c r="Q118" s="854"/>
    </row>
    <row r="119" spans="1:17" ht="14.45" customHeight="1" x14ac:dyDescent="0.2">
      <c r="A119" s="832" t="s">
        <v>573</v>
      </c>
      <c r="B119" s="833" t="s">
        <v>3967</v>
      </c>
      <c r="C119" s="833" t="s">
        <v>4035</v>
      </c>
      <c r="D119" s="833" t="s">
        <v>4088</v>
      </c>
      <c r="E119" s="833" t="s">
        <v>4089</v>
      </c>
      <c r="F119" s="853">
        <v>2</v>
      </c>
      <c r="G119" s="853">
        <v>11837.34</v>
      </c>
      <c r="H119" s="853">
        <v>0.5</v>
      </c>
      <c r="I119" s="853">
        <v>5918.67</v>
      </c>
      <c r="J119" s="853">
        <v>4</v>
      </c>
      <c r="K119" s="853">
        <v>23674.68</v>
      </c>
      <c r="L119" s="853">
        <v>1</v>
      </c>
      <c r="M119" s="853">
        <v>5918.67</v>
      </c>
      <c r="N119" s="853">
        <v>2</v>
      </c>
      <c r="O119" s="853">
        <v>10179.14</v>
      </c>
      <c r="P119" s="838">
        <v>0.42995892658316814</v>
      </c>
      <c r="Q119" s="854">
        <v>5089.57</v>
      </c>
    </row>
    <row r="120" spans="1:17" ht="14.45" customHeight="1" x14ac:dyDescent="0.2">
      <c r="A120" s="832" t="s">
        <v>573</v>
      </c>
      <c r="B120" s="833" t="s">
        <v>3967</v>
      </c>
      <c r="C120" s="833" t="s">
        <v>4035</v>
      </c>
      <c r="D120" s="833" t="s">
        <v>4090</v>
      </c>
      <c r="E120" s="833" t="s">
        <v>4089</v>
      </c>
      <c r="F120" s="853">
        <v>1</v>
      </c>
      <c r="G120" s="853">
        <v>8286.76</v>
      </c>
      <c r="H120" s="853">
        <v>0.5</v>
      </c>
      <c r="I120" s="853">
        <v>8286.76</v>
      </c>
      <c r="J120" s="853">
        <v>2</v>
      </c>
      <c r="K120" s="853">
        <v>16573.52</v>
      </c>
      <c r="L120" s="853">
        <v>1</v>
      </c>
      <c r="M120" s="853">
        <v>8286.76</v>
      </c>
      <c r="N120" s="853">
        <v>1</v>
      </c>
      <c r="O120" s="853">
        <v>8286.76</v>
      </c>
      <c r="P120" s="838">
        <v>0.5</v>
      </c>
      <c r="Q120" s="854">
        <v>8286.76</v>
      </c>
    </row>
    <row r="121" spans="1:17" ht="14.45" customHeight="1" x14ac:dyDescent="0.2">
      <c r="A121" s="832" t="s">
        <v>573</v>
      </c>
      <c r="B121" s="833" t="s">
        <v>3967</v>
      </c>
      <c r="C121" s="833" t="s">
        <v>4035</v>
      </c>
      <c r="D121" s="833" t="s">
        <v>4091</v>
      </c>
      <c r="E121" s="833" t="s">
        <v>4089</v>
      </c>
      <c r="F121" s="853">
        <v>28</v>
      </c>
      <c r="G121" s="853">
        <v>80844.679999999993</v>
      </c>
      <c r="H121" s="853">
        <v>0.96551724137931039</v>
      </c>
      <c r="I121" s="853">
        <v>2887.31</v>
      </c>
      <c r="J121" s="853">
        <v>29</v>
      </c>
      <c r="K121" s="853">
        <v>83731.989999999991</v>
      </c>
      <c r="L121" s="853">
        <v>1</v>
      </c>
      <c r="M121" s="853">
        <v>2887.3099999999995</v>
      </c>
      <c r="N121" s="853">
        <v>13</v>
      </c>
      <c r="O121" s="853">
        <v>34563.589999999997</v>
      </c>
      <c r="P121" s="838">
        <v>0.41278835006787729</v>
      </c>
      <c r="Q121" s="854">
        <v>2658.7376923076922</v>
      </c>
    </row>
    <row r="122" spans="1:17" ht="14.45" customHeight="1" x14ac:dyDescent="0.2">
      <c r="A122" s="832" t="s">
        <v>573</v>
      </c>
      <c r="B122" s="833" t="s">
        <v>3967</v>
      </c>
      <c r="C122" s="833" t="s">
        <v>4035</v>
      </c>
      <c r="D122" s="833" t="s">
        <v>4092</v>
      </c>
      <c r="E122" s="833" t="s">
        <v>4093</v>
      </c>
      <c r="F122" s="853">
        <v>3</v>
      </c>
      <c r="G122" s="853">
        <v>20551.079999999998</v>
      </c>
      <c r="H122" s="853">
        <v>0.75</v>
      </c>
      <c r="I122" s="853">
        <v>6850.36</v>
      </c>
      <c r="J122" s="853">
        <v>4</v>
      </c>
      <c r="K122" s="853">
        <v>27401.439999999999</v>
      </c>
      <c r="L122" s="853">
        <v>1</v>
      </c>
      <c r="M122" s="853">
        <v>6850.36</v>
      </c>
      <c r="N122" s="853">
        <v>9</v>
      </c>
      <c r="O122" s="853">
        <v>61653.24</v>
      </c>
      <c r="P122" s="838">
        <v>2.25</v>
      </c>
      <c r="Q122" s="854">
        <v>6850.36</v>
      </c>
    </row>
    <row r="123" spans="1:17" ht="14.45" customHeight="1" x14ac:dyDescent="0.2">
      <c r="A123" s="832" t="s">
        <v>573</v>
      </c>
      <c r="B123" s="833" t="s">
        <v>3967</v>
      </c>
      <c r="C123" s="833" t="s">
        <v>4035</v>
      </c>
      <c r="D123" s="833" t="s">
        <v>4094</v>
      </c>
      <c r="E123" s="833" t="s">
        <v>4095</v>
      </c>
      <c r="F123" s="853">
        <v>38</v>
      </c>
      <c r="G123" s="853">
        <v>309054</v>
      </c>
      <c r="H123" s="853"/>
      <c r="I123" s="853">
        <v>8133</v>
      </c>
      <c r="J123" s="853"/>
      <c r="K123" s="853"/>
      <c r="L123" s="853"/>
      <c r="M123" s="853"/>
      <c r="N123" s="853"/>
      <c r="O123" s="853"/>
      <c r="P123" s="838"/>
      <c r="Q123" s="854"/>
    </row>
    <row r="124" spans="1:17" ht="14.45" customHeight="1" x14ac:dyDescent="0.2">
      <c r="A124" s="832" t="s">
        <v>573</v>
      </c>
      <c r="B124" s="833" t="s">
        <v>3967</v>
      </c>
      <c r="C124" s="833" t="s">
        <v>4035</v>
      </c>
      <c r="D124" s="833" t="s">
        <v>4096</v>
      </c>
      <c r="E124" s="833" t="s">
        <v>4095</v>
      </c>
      <c r="F124" s="853">
        <v>18</v>
      </c>
      <c r="G124" s="853">
        <v>103482</v>
      </c>
      <c r="H124" s="853"/>
      <c r="I124" s="853">
        <v>5749</v>
      </c>
      <c r="J124" s="853"/>
      <c r="K124" s="853"/>
      <c r="L124" s="853"/>
      <c r="M124" s="853"/>
      <c r="N124" s="853"/>
      <c r="O124" s="853"/>
      <c r="P124" s="838"/>
      <c r="Q124" s="854"/>
    </row>
    <row r="125" spans="1:17" ht="14.45" customHeight="1" x14ac:dyDescent="0.2">
      <c r="A125" s="832" t="s">
        <v>573</v>
      </c>
      <c r="B125" s="833" t="s">
        <v>3967</v>
      </c>
      <c r="C125" s="833" t="s">
        <v>4035</v>
      </c>
      <c r="D125" s="833" t="s">
        <v>4097</v>
      </c>
      <c r="E125" s="833" t="s">
        <v>4098</v>
      </c>
      <c r="F125" s="853">
        <v>38</v>
      </c>
      <c r="G125" s="853">
        <v>103436</v>
      </c>
      <c r="H125" s="853"/>
      <c r="I125" s="853">
        <v>2722</v>
      </c>
      <c r="J125" s="853"/>
      <c r="K125" s="853"/>
      <c r="L125" s="853"/>
      <c r="M125" s="853"/>
      <c r="N125" s="853"/>
      <c r="O125" s="853"/>
      <c r="P125" s="838"/>
      <c r="Q125" s="854"/>
    </row>
    <row r="126" spans="1:17" ht="14.45" customHeight="1" x14ac:dyDescent="0.2">
      <c r="A126" s="832" t="s">
        <v>573</v>
      </c>
      <c r="B126" s="833" t="s">
        <v>3967</v>
      </c>
      <c r="C126" s="833" t="s">
        <v>4035</v>
      </c>
      <c r="D126" s="833" t="s">
        <v>4099</v>
      </c>
      <c r="E126" s="833" t="s">
        <v>4100</v>
      </c>
      <c r="F126" s="853">
        <v>11</v>
      </c>
      <c r="G126" s="853">
        <v>67795.75</v>
      </c>
      <c r="H126" s="853">
        <v>1.8333333333333333</v>
      </c>
      <c r="I126" s="853">
        <v>6163.25</v>
      </c>
      <c r="J126" s="853">
        <v>6</v>
      </c>
      <c r="K126" s="853">
        <v>36979.5</v>
      </c>
      <c r="L126" s="853">
        <v>1</v>
      </c>
      <c r="M126" s="853">
        <v>6163.25</v>
      </c>
      <c r="N126" s="853"/>
      <c r="O126" s="853"/>
      <c r="P126" s="838"/>
      <c r="Q126" s="854"/>
    </row>
    <row r="127" spans="1:17" ht="14.45" customHeight="1" x14ac:dyDescent="0.2">
      <c r="A127" s="832" t="s">
        <v>573</v>
      </c>
      <c r="B127" s="833" t="s">
        <v>3967</v>
      </c>
      <c r="C127" s="833" t="s">
        <v>4035</v>
      </c>
      <c r="D127" s="833" t="s">
        <v>4101</v>
      </c>
      <c r="E127" s="833" t="s">
        <v>4100</v>
      </c>
      <c r="F127" s="853">
        <v>16</v>
      </c>
      <c r="G127" s="853">
        <v>17145.599999999999</v>
      </c>
      <c r="H127" s="853">
        <v>2</v>
      </c>
      <c r="I127" s="853">
        <v>1071.5999999999999</v>
      </c>
      <c r="J127" s="853">
        <v>8</v>
      </c>
      <c r="K127" s="853">
        <v>8572.7999999999993</v>
      </c>
      <c r="L127" s="853">
        <v>1</v>
      </c>
      <c r="M127" s="853">
        <v>1071.5999999999999</v>
      </c>
      <c r="N127" s="853"/>
      <c r="O127" s="853"/>
      <c r="P127" s="838"/>
      <c r="Q127" s="854"/>
    </row>
    <row r="128" spans="1:17" ht="14.45" customHeight="1" x14ac:dyDescent="0.2">
      <c r="A128" s="832" t="s">
        <v>573</v>
      </c>
      <c r="B128" s="833" t="s">
        <v>3967</v>
      </c>
      <c r="C128" s="833" t="s">
        <v>4035</v>
      </c>
      <c r="D128" s="833" t="s">
        <v>4102</v>
      </c>
      <c r="E128" s="833" t="s">
        <v>4103</v>
      </c>
      <c r="F128" s="853"/>
      <c r="G128" s="853"/>
      <c r="H128" s="853"/>
      <c r="I128" s="853"/>
      <c r="J128" s="853">
        <v>1</v>
      </c>
      <c r="K128" s="853">
        <v>55245</v>
      </c>
      <c r="L128" s="853">
        <v>1</v>
      </c>
      <c r="M128" s="853">
        <v>55245</v>
      </c>
      <c r="N128" s="853">
        <v>1</v>
      </c>
      <c r="O128" s="853">
        <v>55245</v>
      </c>
      <c r="P128" s="838">
        <v>1</v>
      </c>
      <c r="Q128" s="854">
        <v>55245</v>
      </c>
    </row>
    <row r="129" spans="1:17" ht="14.45" customHeight="1" x14ac:dyDescent="0.2">
      <c r="A129" s="832" t="s">
        <v>573</v>
      </c>
      <c r="B129" s="833" t="s">
        <v>3967</v>
      </c>
      <c r="C129" s="833" t="s">
        <v>4035</v>
      </c>
      <c r="D129" s="833" t="s">
        <v>4104</v>
      </c>
      <c r="E129" s="833" t="s">
        <v>4103</v>
      </c>
      <c r="F129" s="853">
        <v>7</v>
      </c>
      <c r="G129" s="853">
        <v>438606</v>
      </c>
      <c r="H129" s="853">
        <v>2.3333333333333335</v>
      </c>
      <c r="I129" s="853">
        <v>62658</v>
      </c>
      <c r="J129" s="853">
        <v>3</v>
      </c>
      <c r="K129" s="853">
        <v>187974</v>
      </c>
      <c r="L129" s="853">
        <v>1</v>
      </c>
      <c r="M129" s="853">
        <v>62658</v>
      </c>
      <c r="N129" s="853">
        <v>5</v>
      </c>
      <c r="O129" s="853">
        <v>313290</v>
      </c>
      <c r="P129" s="838">
        <v>1.6666666666666667</v>
      </c>
      <c r="Q129" s="854">
        <v>62658</v>
      </c>
    </row>
    <row r="130" spans="1:17" ht="14.45" customHeight="1" x14ac:dyDescent="0.2">
      <c r="A130" s="832" t="s">
        <v>573</v>
      </c>
      <c r="B130" s="833" t="s">
        <v>3967</v>
      </c>
      <c r="C130" s="833" t="s">
        <v>4035</v>
      </c>
      <c r="D130" s="833" t="s">
        <v>4105</v>
      </c>
      <c r="E130" s="833" t="s">
        <v>4103</v>
      </c>
      <c r="F130" s="853">
        <v>1</v>
      </c>
      <c r="G130" s="853">
        <v>61920</v>
      </c>
      <c r="H130" s="853"/>
      <c r="I130" s="853">
        <v>61920</v>
      </c>
      <c r="J130" s="853"/>
      <c r="K130" s="853"/>
      <c r="L130" s="853"/>
      <c r="M130" s="853"/>
      <c r="N130" s="853"/>
      <c r="O130" s="853"/>
      <c r="P130" s="838"/>
      <c r="Q130" s="854"/>
    </row>
    <row r="131" spans="1:17" ht="14.45" customHeight="1" x14ac:dyDescent="0.2">
      <c r="A131" s="832" t="s">
        <v>573</v>
      </c>
      <c r="B131" s="833" t="s">
        <v>3967</v>
      </c>
      <c r="C131" s="833" t="s">
        <v>4035</v>
      </c>
      <c r="D131" s="833" t="s">
        <v>4106</v>
      </c>
      <c r="E131" s="833" t="s">
        <v>4107</v>
      </c>
      <c r="F131" s="853">
        <v>4</v>
      </c>
      <c r="G131" s="853">
        <v>23343.040000000001</v>
      </c>
      <c r="H131" s="853"/>
      <c r="I131" s="853">
        <v>5835.76</v>
      </c>
      <c r="J131" s="853"/>
      <c r="K131" s="853"/>
      <c r="L131" s="853"/>
      <c r="M131" s="853"/>
      <c r="N131" s="853">
        <v>1</v>
      </c>
      <c r="O131" s="853">
        <v>5835.76</v>
      </c>
      <c r="P131" s="838"/>
      <c r="Q131" s="854">
        <v>5835.76</v>
      </c>
    </row>
    <row r="132" spans="1:17" ht="14.45" customHeight="1" x14ac:dyDescent="0.2">
      <c r="A132" s="832" t="s">
        <v>573</v>
      </c>
      <c r="B132" s="833" t="s">
        <v>3967</v>
      </c>
      <c r="C132" s="833" t="s">
        <v>4035</v>
      </c>
      <c r="D132" s="833" t="s">
        <v>3980</v>
      </c>
      <c r="E132" s="833" t="s">
        <v>4108</v>
      </c>
      <c r="F132" s="853">
        <v>0.6</v>
      </c>
      <c r="G132" s="853">
        <v>2874.37</v>
      </c>
      <c r="H132" s="853"/>
      <c r="I132" s="853">
        <v>4790.6166666666668</v>
      </c>
      <c r="J132" s="853"/>
      <c r="K132" s="853"/>
      <c r="L132" s="853"/>
      <c r="M132" s="853"/>
      <c r="N132" s="853"/>
      <c r="O132" s="853"/>
      <c r="P132" s="838"/>
      <c r="Q132" s="854"/>
    </row>
    <row r="133" spans="1:17" ht="14.45" customHeight="1" x14ac:dyDescent="0.2">
      <c r="A133" s="832" t="s">
        <v>573</v>
      </c>
      <c r="B133" s="833" t="s">
        <v>3967</v>
      </c>
      <c r="C133" s="833" t="s">
        <v>4035</v>
      </c>
      <c r="D133" s="833" t="s">
        <v>4109</v>
      </c>
      <c r="E133" s="833" t="s">
        <v>4110</v>
      </c>
      <c r="F133" s="853"/>
      <c r="G133" s="853"/>
      <c r="H133" s="853"/>
      <c r="I133" s="853"/>
      <c r="J133" s="853"/>
      <c r="K133" s="853"/>
      <c r="L133" s="853"/>
      <c r="M133" s="853"/>
      <c r="N133" s="853">
        <v>1</v>
      </c>
      <c r="O133" s="853">
        <v>5610</v>
      </c>
      <c r="P133" s="838"/>
      <c r="Q133" s="854">
        <v>5610</v>
      </c>
    </row>
    <row r="134" spans="1:17" ht="14.45" customHeight="1" x14ac:dyDescent="0.2">
      <c r="A134" s="832" t="s">
        <v>573</v>
      </c>
      <c r="B134" s="833" t="s">
        <v>3967</v>
      </c>
      <c r="C134" s="833" t="s">
        <v>4035</v>
      </c>
      <c r="D134" s="833" t="s">
        <v>4111</v>
      </c>
      <c r="E134" s="833" t="s">
        <v>4110</v>
      </c>
      <c r="F134" s="853"/>
      <c r="G134" s="853"/>
      <c r="H134" s="853"/>
      <c r="I134" s="853"/>
      <c r="J134" s="853"/>
      <c r="K134" s="853"/>
      <c r="L134" s="853"/>
      <c r="M134" s="853"/>
      <c r="N134" s="853">
        <v>1</v>
      </c>
      <c r="O134" s="853">
        <v>6154</v>
      </c>
      <c r="P134" s="838"/>
      <c r="Q134" s="854">
        <v>6154</v>
      </c>
    </row>
    <row r="135" spans="1:17" ht="14.45" customHeight="1" x14ac:dyDescent="0.2">
      <c r="A135" s="832" t="s">
        <v>573</v>
      </c>
      <c r="B135" s="833" t="s">
        <v>3967</v>
      </c>
      <c r="C135" s="833" t="s">
        <v>4035</v>
      </c>
      <c r="D135" s="833" t="s">
        <v>4112</v>
      </c>
      <c r="E135" s="833" t="s">
        <v>4113</v>
      </c>
      <c r="F135" s="853">
        <v>1</v>
      </c>
      <c r="G135" s="853">
        <v>37620.9</v>
      </c>
      <c r="H135" s="853"/>
      <c r="I135" s="853">
        <v>37620.9</v>
      </c>
      <c r="J135" s="853"/>
      <c r="K135" s="853"/>
      <c r="L135" s="853"/>
      <c r="M135" s="853"/>
      <c r="N135" s="853"/>
      <c r="O135" s="853"/>
      <c r="P135" s="838"/>
      <c r="Q135" s="854"/>
    </row>
    <row r="136" spans="1:17" ht="14.45" customHeight="1" x14ac:dyDescent="0.2">
      <c r="A136" s="832" t="s">
        <v>573</v>
      </c>
      <c r="B136" s="833" t="s">
        <v>3967</v>
      </c>
      <c r="C136" s="833" t="s">
        <v>4035</v>
      </c>
      <c r="D136" s="833" t="s">
        <v>4114</v>
      </c>
      <c r="E136" s="833" t="s">
        <v>4115</v>
      </c>
      <c r="F136" s="853">
        <v>2</v>
      </c>
      <c r="G136" s="853">
        <v>31961.46</v>
      </c>
      <c r="H136" s="853">
        <v>2</v>
      </c>
      <c r="I136" s="853">
        <v>15980.73</v>
      </c>
      <c r="J136" s="853">
        <v>1</v>
      </c>
      <c r="K136" s="853">
        <v>15980.73</v>
      </c>
      <c r="L136" s="853">
        <v>1</v>
      </c>
      <c r="M136" s="853">
        <v>15980.73</v>
      </c>
      <c r="N136" s="853"/>
      <c r="O136" s="853"/>
      <c r="P136" s="838"/>
      <c r="Q136" s="854"/>
    </row>
    <row r="137" spans="1:17" ht="14.45" customHeight="1" x14ac:dyDescent="0.2">
      <c r="A137" s="832" t="s">
        <v>573</v>
      </c>
      <c r="B137" s="833" t="s">
        <v>3967</v>
      </c>
      <c r="C137" s="833" t="s">
        <v>4035</v>
      </c>
      <c r="D137" s="833" t="s">
        <v>4116</v>
      </c>
      <c r="E137" s="833" t="s">
        <v>4115</v>
      </c>
      <c r="F137" s="853">
        <v>5</v>
      </c>
      <c r="G137" s="853">
        <v>4104</v>
      </c>
      <c r="H137" s="853">
        <v>1.25</v>
      </c>
      <c r="I137" s="853">
        <v>820.8</v>
      </c>
      <c r="J137" s="853">
        <v>4</v>
      </c>
      <c r="K137" s="853">
        <v>3283.2</v>
      </c>
      <c r="L137" s="853">
        <v>1</v>
      </c>
      <c r="M137" s="853">
        <v>820.8</v>
      </c>
      <c r="N137" s="853"/>
      <c r="O137" s="853"/>
      <c r="P137" s="838"/>
      <c r="Q137" s="854"/>
    </row>
    <row r="138" spans="1:17" ht="14.45" customHeight="1" x14ac:dyDescent="0.2">
      <c r="A138" s="832" t="s">
        <v>573</v>
      </c>
      <c r="B138" s="833" t="s">
        <v>3967</v>
      </c>
      <c r="C138" s="833" t="s">
        <v>4035</v>
      </c>
      <c r="D138" s="833" t="s">
        <v>4117</v>
      </c>
      <c r="E138" s="833" t="s">
        <v>4115</v>
      </c>
      <c r="F138" s="853">
        <v>4</v>
      </c>
      <c r="G138" s="853">
        <v>27260.52</v>
      </c>
      <c r="H138" s="853">
        <v>2</v>
      </c>
      <c r="I138" s="853">
        <v>6815.13</v>
      </c>
      <c r="J138" s="853">
        <v>2</v>
      </c>
      <c r="K138" s="853">
        <v>13630.26</v>
      </c>
      <c r="L138" s="853">
        <v>1</v>
      </c>
      <c r="M138" s="853">
        <v>6815.13</v>
      </c>
      <c r="N138" s="853"/>
      <c r="O138" s="853"/>
      <c r="P138" s="838"/>
      <c r="Q138" s="854"/>
    </row>
    <row r="139" spans="1:17" ht="14.45" customHeight="1" x14ac:dyDescent="0.2">
      <c r="A139" s="832" t="s">
        <v>573</v>
      </c>
      <c r="B139" s="833" t="s">
        <v>3967</v>
      </c>
      <c r="C139" s="833" t="s">
        <v>4035</v>
      </c>
      <c r="D139" s="833" t="s">
        <v>4118</v>
      </c>
      <c r="E139" s="833" t="s">
        <v>4119</v>
      </c>
      <c r="F139" s="853">
        <v>1</v>
      </c>
      <c r="G139" s="853">
        <v>5983</v>
      </c>
      <c r="H139" s="853"/>
      <c r="I139" s="853">
        <v>5983</v>
      </c>
      <c r="J139" s="853"/>
      <c r="K139" s="853"/>
      <c r="L139" s="853"/>
      <c r="M139" s="853"/>
      <c r="N139" s="853"/>
      <c r="O139" s="853"/>
      <c r="P139" s="838"/>
      <c r="Q139" s="854"/>
    </row>
    <row r="140" spans="1:17" ht="14.45" customHeight="1" x14ac:dyDescent="0.2">
      <c r="A140" s="832" t="s">
        <v>573</v>
      </c>
      <c r="B140" s="833" t="s">
        <v>3967</v>
      </c>
      <c r="C140" s="833" t="s">
        <v>4035</v>
      </c>
      <c r="D140" s="833" t="s">
        <v>4120</v>
      </c>
      <c r="E140" s="833" t="s">
        <v>4119</v>
      </c>
      <c r="F140" s="853">
        <v>4</v>
      </c>
      <c r="G140" s="853">
        <v>26068</v>
      </c>
      <c r="H140" s="853">
        <v>1.4035306862160235</v>
      </c>
      <c r="I140" s="853">
        <v>6517</v>
      </c>
      <c r="J140" s="853">
        <v>3</v>
      </c>
      <c r="K140" s="853">
        <v>18573.16</v>
      </c>
      <c r="L140" s="853">
        <v>1</v>
      </c>
      <c r="M140" s="853">
        <v>6191.0533333333333</v>
      </c>
      <c r="N140" s="853"/>
      <c r="O140" s="853"/>
      <c r="P140" s="838"/>
      <c r="Q140" s="854"/>
    </row>
    <row r="141" spans="1:17" ht="14.45" customHeight="1" x14ac:dyDescent="0.2">
      <c r="A141" s="832" t="s">
        <v>573</v>
      </c>
      <c r="B141" s="833" t="s">
        <v>3967</v>
      </c>
      <c r="C141" s="833" t="s">
        <v>4035</v>
      </c>
      <c r="D141" s="833" t="s">
        <v>4121</v>
      </c>
      <c r="E141" s="833" t="s">
        <v>4122</v>
      </c>
      <c r="F141" s="853">
        <v>2</v>
      </c>
      <c r="G141" s="853">
        <v>733256.3</v>
      </c>
      <c r="H141" s="853"/>
      <c r="I141" s="853">
        <v>366628.15</v>
      </c>
      <c r="J141" s="853"/>
      <c r="K141" s="853"/>
      <c r="L141" s="853"/>
      <c r="M141" s="853"/>
      <c r="N141" s="853"/>
      <c r="O141" s="853"/>
      <c r="P141" s="838"/>
      <c r="Q141" s="854"/>
    </row>
    <row r="142" spans="1:17" ht="14.45" customHeight="1" x14ac:dyDescent="0.2">
      <c r="A142" s="832" t="s">
        <v>573</v>
      </c>
      <c r="B142" s="833" t="s">
        <v>3967</v>
      </c>
      <c r="C142" s="833" t="s">
        <v>4035</v>
      </c>
      <c r="D142" s="833" t="s">
        <v>4123</v>
      </c>
      <c r="E142" s="833" t="s">
        <v>4124</v>
      </c>
      <c r="F142" s="853">
        <v>30</v>
      </c>
      <c r="G142" s="853">
        <v>507390</v>
      </c>
      <c r="H142" s="853">
        <v>1.2780401077746064</v>
      </c>
      <c r="I142" s="853">
        <v>16913</v>
      </c>
      <c r="J142" s="853">
        <v>26</v>
      </c>
      <c r="K142" s="853">
        <v>397006.32000000007</v>
      </c>
      <c r="L142" s="853">
        <v>1</v>
      </c>
      <c r="M142" s="853">
        <v>15269.473846153849</v>
      </c>
      <c r="N142" s="853">
        <v>26</v>
      </c>
      <c r="O142" s="853">
        <v>263751.44999999995</v>
      </c>
      <c r="P142" s="838">
        <v>0.6643507589501344</v>
      </c>
      <c r="Q142" s="854">
        <v>10144.286538461536</v>
      </c>
    </row>
    <row r="143" spans="1:17" ht="14.45" customHeight="1" x14ac:dyDescent="0.2">
      <c r="A143" s="832" t="s">
        <v>573</v>
      </c>
      <c r="B143" s="833" t="s">
        <v>3967</v>
      </c>
      <c r="C143" s="833" t="s">
        <v>4035</v>
      </c>
      <c r="D143" s="833" t="s">
        <v>4031</v>
      </c>
      <c r="E143" s="833" t="s">
        <v>4125</v>
      </c>
      <c r="F143" s="853">
        <v>1</v>
      </c>
      <c r="G143" s="853">
        <v>31465.87</v>
      </c>
      <c r="H143" s="853"/>
      <c r="I143" s="853">
        <v>31465.87</v>
      </c>
      <c r="J143" s="853"/>
      <c r="K143" s="853"/>
      <c r="L143" s="853"/>
      <c r="M143" s="853"/>
      <c r="N143" s="853"/>
      <c r="O143" s="853"/>
      <c r="P143" s="838"/>
      <c r="Q143" s="854"/>
    </row>
    <row r="144" spans="1:17" ht="14.45" customHeight="1" x14ac:dyDescent="0.2">
      <c r="A144" s="832" t="s">
        <v>573</v>
      </c>
      <c r="B144" s="833" t="s">
        <v>3967</v>
      </c>
      <c r="C144" s="833" t="s">
        <v>4035</v>
      </c>
      <c r="D144" s="833" t="s">
        <v>3993</v>
      </c>
      <c r="E144" s="833" t="s">
        <v>4126</v>
      </c>
      <c r="F144" s="853">
        <v>0.2</v>
      </c>
      <c r="G144" s="853">
        <v>316.2</v>
      </c>
      <c r="H144" s="853"/>
      <c r="I144" s="853">
        <v>1580.9999999999998</v>
      </c>
      <c r="J144" s="853"/>
      <c r="K144" s="853"/>
      <c r="L144" s="853"/>
      <c r="M144" s="853"/>
      <c r="N144" s="853"/>
      <c r="O144" s="853"/>
      <c r="P144" s="838"/>
      <c r="Q144" s="854"/>
    </row>
    <row r="145" spans="1:17" ht="14.45" customHeight="1" x14ac:dyDescent="0.2">
      <c r="A145" s="832" t="s">
        <v>573</v>
      </c>
      <c r="B145" s="833" t="s">
        <v>3967</v>
      </c>
      <c r="C145" s="833" t="s">
        <v>4035</v>
      </c>
      <c r="D145" s="833" t="s">
        <v>4127</v>
      </c>
      <c r="E145" s="833" t="s">
        <v>4128</v>
      </c>
      <c r="F145" s="853"/>
      <c r="G145" s="853"/>
      <c r="H145" s="853"/>
      <c r="I145" s="853"/>
      <c r="J145" s="853"/>
      <c r="K145" s="853"/>
      <c r="L145" s="853"/>
      <c r="M145" s="853"/>
      <c r="N145" s="853">
        <v>1</v>
      </c>
      <c r="O145" s="853">
        <v>11282</v>
      </c>
      <c r="P145" s="838"/>
      <c r="Q145" s="854">
        <v>11282</v>
      </c>
    </row>
    <row r="146" spans="1:17" ht="14.45" customHeight="1" x14ac:dyDescent="0.2">
      <c r="A146" s="832" t="s">
        <v>573</v>
      </c>
      <c r="B146" s="833" t="s">
        <v>3967</v>
      </c>
      <c r="C146" s="833" t="s">
        <v>4035</v>
      </c>
      <c r="D146" s="833" t="s">
        <v>4129</v>
      </c>
      <c r="E146" s="833" t="s">
        <v>4130</v>
      </c>
      <c r="F146" s="853">
        <v>1</v>
      </c>
      <c r="G146" s="853">
        <v>3072.82</v>
      </c>
      <c r="H146" s="853"/>
      <c r="I146" s="853">
        <v>3072.82</v>
      </c>
      <c r="J146" s="853"/>
      <c r="K146" s="853"/>
      <c r="L146" s="853"/>
      <c r="M146" s="853"/>
      <c r="N146" s="853"/>
      <c r="O146" s="853"/>
      <c r="P146" s="838"/>
      <c r="Q146" s="854"/>
    </row>
    <row r="147" spans="1:17" ht="14.45" customHeight="1" x14ac:dyDescent="0.2">
      <c r="A147" s="832" t="s">
        <v>573</v>
      </c>
      <c r="B147" s="833" t="s">
        <v>3967</v>
      </c>
      <c r="C147" s="833" t="s">
        <v>4035</v>
      </c>
      <c r="D147" s="833" t="s">
        <v>4131</v>
      </c>
      <c r="E147" s="833" t="s">
        <v>4130</v>
      </c>
      <c r="F147" s="853">
        <v>14</v>
      </c>
      <c r="G147" s="853">
        <v>6645.1</v>
      </c>
      <c r="H147" s="853">
        <v>1.5555555555555556</v>
      </c>
      <c r="I147" s="853">
        <v>474.65000000000003</v>
      </c>
      <c r="J147" s="853">
        <v>9</v>
      </c>
      <c r="K147" s="853">
        <v>4271.8500000000004</v>
      </c>
      <c r="L147" s="853">
        <v>1</v>
      </c>
      <c r="M147" s="853">
        <v>474.65000000000003</v>
      </c>
      <c r="N147" s="853">
        <v>4</v>
      </c>
      <c r="O147" s="853">
        <v>1898.6</v>
      </c>
      <c r="P147" s="838">
        <v>0.44444444444444436</v>
      </c>
      <c r="Q147" s="854">
        <v>474.65</v>
      </c>
    </row>
    <row r="148" spans="1:17" ht="14.45" customHeight="1" x14ac:dyDescent="0.2">
      <c r="A148" s="832" t="s">
        <v>573</v>
      </c>
      <c r="B148" s="833" t="s">
        <v>3967</v>
      </c>
      <c r="C148" s="833" t="s">
        <v>4035</v>
      </c>
      <c r="D148" s="833" t="s">
        <v>4132</v>
      </c>
      <c r="E148" s="833" t="s">
        <v>4089</v>
      </c>
      <c r="F148" s="853">
        <v>2</v>
      </c>
      <c r="G148" s="853">
        <v>21311.78</v>
      </c>
      <c r="H148" s="853"/>
      <c r="I148" s="853">
        <v>10655.89</v>
      </c>
      <c r="J148" s="853"/>
      <c r="K148" s="853"/>
      <c r="L148" s="853"/>
      <c r="M148" s="853"/>
      <c r="N148" s="853"/>
      <c r="O148" s="853"/>
      <c r="P148" s="838"/>
      <c r="Q148" s="854"/>
    </row>
    <row r="149" spans="1:17" ht="14.45" customHeight="1" x14ac:dyDescent="0.2">
      <c r="A149" s="832" t="s">
        <v>573</v>
      </c>
      <c r="B149" s="833" t="s">
        <v>3967</v>
      </c>
      <c r="C149" s="833" t="s">
        <v>4035</v>
      </c>
      <c r="D149" s="833" t="s">
        <v>4133</v>
      </c>
      <c r="E149" s="833" t="s">
        <v>4072</v>
      </c>
      <c r="F149" s="853"/>
      <c r="G149" s="853"/>
      <c r="H149" s="853"/>
      <c r="I149" s="853"/>
      <c r="J149" s="853"/>
      <c r="K149" s="853"/>
      <c r="L149" s="853"/>
      <c r="M149" s="853"/>
      <c r="N149" s="853">
        <v>1</v>
      </c>
      <c r="O149" s="853">
        <v>6919</v>
      </c>
      <c r="P149" s="838"/>
      <c r="Q149" s="854">
        <v>6919</v>
      </c>
    </row>
    <row r="150" spans="1:17" ht="14.45" customHeight="1" x14ac:dyDescent="0.2">
      <c r="A150" s="832" t="s">
        <v>573</v>
      </c>
      <c r="B150" s="833" t="s">
        <v>3967</v>
      </c>
      <c r="C150" s="833" t="s">
        <v>4035</v>
      </c>
      <c r="D150" s="833" t="s">
        <v>4134</v>
      </c>
      <c r="E150" s="833" t="s">
        <v>4135</v>
      </c>
      <c r="F150" s="853">
        <v>10</v>
      </c>
      <c r="G150" s="853">
        <v>596838.19999999984</v>
      </c>
      <c r="H150" s="853">
        <v>1.9999999999999996</v>
      </c>
      <c r="I150" s="853">
        <v>59683.819999999985</v>
      </c>
      <c r="J150" s="853">
        <v>5</v>
      </c>
      <c r="K150" s="853">
        <v>298419.09999999998</v>
      </c>
      <c r="L150" s="853">
        <v>1</v>
      </c>
      <c r="M150" s="853">
        <v>59683.819999999992</v>
      </c>
      <c r="N150" s="853"/>
      <c r="O150" s="853"/>
      <c r="P150" s="838"/>
      <c r="Q150" s="854"/>
    </row>
    <row r="151" spans="1:17" ht="14.45" customHeight="1" x14ac:dyDescent="0.2">
      <c r="A151" s="832" t="s">
        <v>573</v>
      </c>
      <c r="B151" s="833" t="s">
        <v>3967</v>
      </c>
      <c r="C151" s="833" t="s">
        <v>4035</v>
      </c>
      <c r="D151" s="833" t="s">
        <v>4136</v>
      </c>
      <c r="E151" s="833" t="s">
        <v>4137</v>
      </c>
      <c r="F151" s="853">
        <v>4</v>
      </c>
      <c r="G151" s="853">
        <v>1447205.28</v>
      </c>
      <c r="H151" s="853">
        <v>0.80000014151415766</v>
      </c>
      <c r="I151" s="853">
        <v>361801.32</v>
      </c>
      <c r="J151" s="853">
        <v>5</v>
      </c>
      <c r="K151" s="853">
        <v>1809006.28</v>
      </c>
      <c r="L151" s="853">
        <v>1</v>
      </c>
      <c r="M151" s="853">
        <v>361801.25599999999</v>
      </c>
      <c r="N151" s="853">
        <v>5</v>
      </c>
      <c r="O151" s="853">
        <v>1664105.3199999998</v>
      </c>
      <c r="P151" s="838">
        <v>0.91990024490130562</v>
      </c>
      <c r="Q151" s="854">
        <v>332821.06399999995</v>
      </c>
    </row>
    <row r="152" spans="1:17" ht="14.45" customHeight="1" x14ac:dyDescent="0.2">
      <c r="A152" s="832" t="s">
        <v>573</v>
      </c>
      <c r="B152" s="833" t="s">
        <v>3967</v>
      </c>
      <c r="C152" s="833" t="s">
        <v>4035</v>
      </c>
      <c r="D152" s="833" t="s">
        <v>4138</v>
      </c>
      <c r="E152" s="833" t="s">
        <v>4139</v>
      </c>
      <c r="F152" s="853"/>
      <c r="G152" s="853"/>
      <c r="H152" s="853"/>
      <c r="I152" s="853"/>
      <c r="J152" s="853"/>
      <c r="K152" s="853"/>
      <c r="L152" s="853"/>
      <c r="M152" s="853"/>
      <c r="N152" s="853">
        <v>261</v>
      </c>
      <c r="O152" s="853">
        <v>91964.040000000037</v>
      </c>
      <c r="P152" s="838"/>
      <c r="Q152" s="854">
        <v>352.35264367816109</v>
      </c>
    </row>
    <row r="153" spans="1:17" ht="14.45" customHeight="1" x14ac:dyDescent="0.2">
      <c r="A153" s="832" t="s">
        <v>573</v>
      </c>
      <c r="B153" s="833" t="s">
        <v>3967</v>
      </c>
      <c r="C153" s="833" t="s">
        <v>4035</v>
      </c>
      <c r="D153" s="833" t="s">
        <v>4140</v>
      </c>
      <c r="E153" s="833" t="s">
        <v>4141</v>
      </c>
      <c r="F153" s="853">
        <v>2.5</v>
      </c>
      <c r="G153" s="853">
        <v>134215</v>
      </c>
      <c r="H153" s="853"/>
      <c r="I153" s="853">
        <v>53686</v>
      </c>
      <c r="J153" s="853"/>
      <c r="K153" s="853"/>
      <c r="L153" s="853"/>
      <c r="M153" s="853"/>
      <c r="N153" s="853">
        <v>1</v>
      </c>
      <c r="O153" s="853">
        <v>44351.88</v>
      </c>
      <c r="P153" s="838"/>
      <c r="Q153" s="854">
        <v>44351.88</v>
      </c>
    </row>
    <row r="154" spans="1:17" ht="14.45" customHeight="1" x14ac:dyDescent="0.2">
      <c r="A154" s="832" t="s">
        <v>573</v>
      </c>
      <c r="B154" s="833" t="s">
        <v>3967</v>
      </c>
      <c r="C154" s="833" t="s">
        <v>4035</v>
      </c>
      <c r="D154" s="833" t="s">
        <v>4142</v>
      </c>
      <c r="E154" s="833" t="s">
        <v>4078</v>
      </c>
      <c r="F154" s="853">
        <v>6</v>
      </c>
      <c r="G154" s="853">
        <v>25363.980000000003</v>
      </c>
      <c r="H154" s="853">
        <v>1.2000000000000002</v>
      </c>
      <c r="I154" s="853">
        <v>4227.3300000000008</v>
      </c>
      <c r="J154" s="853">
        <v>5</v>
      </c>
      <c r="K154" s="853">
        <v>21136.65</v>
      </c>
      <c r="L154" s="853">
        <v>1</v>
      </c>
      <c r="M154" s="853">
        <v>4227.33</v>
      </c>
      <c r="N154" s="853">
        <v>5</v>
      </c>
      <c r="O154" s="853">
        <v>21136.65</v>
      </c>
      <c r="P154" s="838">
        <v>1</v>
      </c>
      <c r="Q154" s="854">
        <v>4227.33</v>
      </c>
    </row>
    <row r="155" spans="1:17" ht="14.45" customHeight="1" x14ac:dyDescent="0.2">
      <c r="A155" s="832" t="s">
        <v>573</v>
      </c>
      <c r="B155" s="833" t="s">
        <v>3967</v>
      </c>
      <c r="C155" s="833" t="s">
        <v>4035</v>
      </c>
      <c r="D155" s="833" t="s">
        <v>4143</v>
      </c>
      <c r="E155" s="833" t="s">
        <v>4144</v>
      </c>
      <c r="F155" s="853">
        <v>2</v>
      </c>
      <c r="G155" s="853">
        <v>29501.119999999999</v>
      </c>
      <c r="H155" s="853"/>
      <c r="I155" s="853">
        <v>14750.56</v>
      </c>
      <c r="J155" s="853"/>
      <c r="K155" s="853"/>
      <c r="L155" s="853"/>
      <c r="M155" s="853"/>
      <c r="N155" s="853"/>
      <c r="O155" s="853"/>
      <c r="P155" s="838"/>
      <c r="Q155" s="854"/>
    </row>
    <row r="156" spans="1:17" ht="14.45" customHeight="1" x14ac:dyDescent="0.2">
      <c r="A156" s="832" t="s">
        <v>573</v>
      </c>
      <c r="B156" s="833" t="s">
        <v>3967</v>
      </c>
      <c r="C156" s="833" t="s">
        <v>4035</v>
      </c>
      <c r="D156" s="833" t="s">
        <v>4145</v>
      </c>
      <c r="E156" s="833" t="s">
        <v>4146</v>
      </c>
      <c r="F156" s="853">
        <v>20</v>
      </c>
      <c r="G156" s="853">
        <v>191843.4</v>
      </c>
      <c r="H156" s="853">
        <v>0.45454556224351411</v>
      </c>
      <c r="I156" s="853">
        <v>9592.17</v>
      </c>
      <c r="J156" s="853">
        <v>44</v>
      </c>
      <c r="K156" s="853">
        <v>422055.38</v>
      </c>
      <c r="L156" s="853">
        <v>1</v>
      </c>
      <c r="M156" s="853">
        <v>9592.1677272727266</v>
      </c>
      <c r="N156" s="853">
        <v>14.5</v>
      </c>
      <c r="O156" s="853">
        <v>139086.20000000001</v>
      </c>
      <c r="P156" s="838">
        <v>0.32954490474686049</v>
      </c>
      <c r="Q156" s="854">
        <v>9592.1517241379315</v>
      </c>
    </row>
    <row r="157" spans="1:17" ht="14.45" customHeight="1" x14ac:dyDescent="0.2">
      <c r="A157" s="832" t="s">
        <v>573</v>
      </c>
      <c r="B157" s="833" t="s">
        <v>3967</v>
      </c>
      <c r="C157" s="833" t="s">
        <v>4035</v>
      </c>
      <c r="D157" s="833" t="s">
        <v>4147</v>
      </c>
      <c r="E157" s="833" t="s">
        <v>4148</v>
      </c>
      <c r="F157" s="853"/>
      <c r="G157" s="853"/>
      <c r="H157" s="853"/>
      <c r="I157" s="853"/>
      <c r="J157" s="853">
        <v>4</v>
      </c>
      <c r="K157" s="853">
        <v>243939.28</v>
      </c>
      <c r="L157" s="853">
        <v>1</v>
      </c>
      <c r="M157" s="853">
        <v>60984.82</v>
      </c>
      <c r="N157" s="853"/>
      <c r="O157" s="853"/>
      <c r="P157" s="838"/>
      <c r="Q157" s="854"/>
    </row>
    <row r="158" spans="1:17" ht="14.45" customHeight="1" x14ac:dyDescent="0.2">
      <c r="A158" s="832" t="s">
        <v>573</v>
      </c>
      <c r="B158" s="833" t="s">
        <v>3967</v>
      </c>
      <c r="C158" s="833" t="s">
        <v>4035</v>
      </c>
      <c r="D158" s="833" t="s">
        <v>4149</v>
      </c>
      <c r="E158" s="833" t="s">
        <v>4150</v>
      </c>
      <c r="F158" s="853">
        <v>1</v>
      </c>
      <c r="G158" s="853">
        <v>20152.09</v>
      </c>
      <c r="H158" s="853">
        <v>1</v>
      </c>
      <c r="I158" s="853">
        <v>20152.09</v>
      </c>
      <c r="J158" s="853">
        <v>1</v>
      </c>
      <c r="K158" s="853">
        <v>20152.09</v>
      </c>
      <c r="L158" s="853">
        <v>1</v>
      </c>
      <c r="M158" s="853">
        <v>20152.09</v>
      </c>
      <c r="N158" s="853">
        <v>1</v>
      </c>
      <c r="O158" s="853">
        <v>20152.09</v>
      </c>
      <c r="P158" s="838">
        <v>1</v>
      </c>
      <c r="Q158" s="854">
        <v>20152.09</v>
      </c>
    </row>
    <row r="159" spans="1:17" ht="14.45" customHeight="1" x14ac:dyDescent="0.2">
      <c r="A159" s="832" t="s">
        <v>573</v>
      </c>
      <c r="B159" s="833" t="s">
        <v>3967</v>
      </c>
      <c r="C159" s="833" t="s">
        <v>4035</v>
      </c>
      <c r="D159" s="833" t="s">
        <v>4151</v>
      </c>
      <c r="E159" s="833" t="s">
        <v>4152</v>
      </c>
      <c r="F159" s="853">
        <v>5</v>
      </c>
      <c r="G159" s="853">
        <v>162185</v>
      </c>
      <c r="H159" s="853">
        <v>0.55555555555555558</v>
      </c>
      <c r="I159" s="853">
        <v>32437</v>
      </c>
      <c r="J159" s="853">
        <v>9</v>
      </c>
      <c r="K159" s="853">
        <v>291933</v>
      </c>
      <c r="L159" s="853">
        <v>1</v>
      </c>
      <c r="M159" s="853">
        <v>32437</v>
      </c>
      <c r="N159" s="853">
        <v>18</v>
      </c>
      <c r="O159" s="853">
        <v>564762</v>
      </c>
      <c r="P159" s="838">
        <v>1.934560327198364</v>
      </c>
      <c r="Q159" s="854">
        <v>31375.666666666668</v>
      </c>
    </row>
    <row r="160" spans="1:17" ht="14.45" customHeight="1" x14ac:dyDescent="0.2">
      <c r="A160" s="832" t="s">
        <v>573</v>
      </c>
      <c r="B160" s="833" t="s">
        <v>3967</v>
      </c>
      <c r="C160" s="833" t="s">
        <v>4035</v>
      </c>
      <c r="D160" s="833" t="s">
        <v>4153</v>
      </c>
      <c r="E160" s="833" t="s">
        <v>4154</v>
      </c>
      <c r="F160" s="853">
        <v>217</v>
      </c>
      <c r="G160" s="853">
        <v>1920450</v>
      </c>
      <c r="H160" s="853">
        <v>7.9709874237330345</v>
      </c>
      <c r="I160" s="853">
        <v>8850</v>
      </c>
      <c r="J160" s="853">
        <v>32</v>
      </c>
      <c r="K160" s="853">
        <v>240930</v>
      </c>
      <c r="L160" s="853">
        <v>1</v>
      </c>
      <c r="M160" s="853">
        <v>7529.0625</v>
      </c>
      <c r="N160" s="853"/>
      <c r="O160" s="853"/>
      <c r="P160" s="838"/>
      <c r="Q160" s="854"/>
    </row>
    <row r="161" spans="1:17" ht="14.45" customHeight="1" x14ac:dyDescent="0.2">
      <c r="A161" s="832" t="s">
        <v>573</v>
      </c>
      <c r="B161" s="833" t="s">
        <v>3967</v>
      </c>
      <c r="C161" s="833" t="s">
        <v>4035</v>
      </c>
      <c r="D161" s="833" t="s">
        <v>4155</v>
      </c>
      <c r="E161" s="833" t="s">
        <v>4154</v>
      </c>
      <c r="F161" s="853">
        <v>51</v>
      </c>
      <c r="G161" s="853">
        <v>231081</v>
      </c>
      <c r="H161" s="853">
        <v>1.8888888888888888</v>
      </c>
      <c r="I161" s="853">
        <v>4531</v>
      </c>
      <c r="J161" s="853">
        <v>27</v>
      </c>
      <c r="K161" s="853">
        <v>122337</v>
      </c>
      <c r="L161" s="853">
        <v>1</v>
      </c>
      <c r="M161" s="853">
        <v>4531</v>
      </c>
      <c r="N161" s="853"/>
      <c r="O161" s="853"/>
      <c r="P161" s="838"/>
      <c r="Q161" s="854"/>
    </row>
    <row r="162" spans="1:17" ht="14.45" customHeight="1" x14ac:dyDescent="0.2">
      <c r="A162" s="832" t="s">
        <v>573</v>
      </c>
      <c r="B162" s="833" t="s">
        <v>3967</v>
      </c>
      <c r="C162" s="833" t="s">
        <v>4035</v>
      </c>
      <c r="D162" s="833" t="s">
        <v>4156</v>
      </c>
      <c r="E162" s="833" t="s">
        <v>4157</v>
      </c>
      <c r="F162" s="853">
        <v>203</v>
      </c>
      <c r="G162" s="853">
        <v>3711855</v>
      </c>
      <c r="H162" s="853">
        <v>1.1610849311126299</v>
      </c>
      <c r="I162" s="853">
        <v>18285</v>
      </c>
      <c r="J162" s="853">
        <v>181</v>
      </c>
      <c r="K162" s="853">
        <v>3196885</v>
      </c>
      <c r="L162" s="853">
        <v>1</v>
      </c>
      <c r="M162" s="853">
        <v>17662.348066298342</v>
      </c>
      <c r="N162" s="853">
        <v>203</v>
      </c>
      <c r="O162" s="853">
        <v>2614405.3000000003</v>
      </c>
      <c r="P162" s="838">
        <v>0.81779773122899335</v>
      </c>
      <c r="Q162" s="854">
        <v>12878.843842364533</v>
      </c>
    </row>
    <row r="163" spans="1:17" ht="14.45" customHeight="1" x14ac:dyDescent="0.2">
      <c r="A163" s="832" t="s">
        <v>573</v>
      </c>
      <c r="B163" s="833" t="s">
        <v>3967</v>
      </c>
      <c r="C163" s="833" t="s">
        <v>4035</v>
      </c>
      <c r="D163" s="833" t="s">
        <v>4158</v>
      </c>
      <c r="E163" s="833" t="s">
        <v>4154</v>
      </c>
      <c r="F163" s="853">
        <v>236</v>
      </c>
      <c r="G163" s="853">
        <v>471056</v>
      </c>
      <c r="H163" s="853">
        <v>23.6</v>
      </c>
      <c r="I163" s="853">
        <v>1996</v>
      </c>
      <c r="J163" s="853">
        <v>10</v>
      </c>
      <c r="K163" s="853">
        <v>19960</v>
      </c>
      <c r="L163" s="853">
        <v>1</v>
      </c>
      <c r="M163" s="853">
        <v>1996</v>
      </c>
      <c r="N163" s="853"/>
      <c r="O163" s="853"/>
      <c r="P163" s="838"/>
      <c r="Q163" s="854"/>
    </row>
    <row r="164" spans="1:17" ht="14.45" customHeight="1" x14ac:dyDescent="0.2">
      <c r="A164" s="832" t="s">
        <v>573</v>
      </c>
      <c r="B164" s="833" t="s">
        <v>3967</v>
      </c>
      <c r="C164" s="833" t="s">
        <v>4035</v>
      </c>
      <c r="D164" s="833" t="s">
        <v>4159</v>
      </c>
      <c r="E164" s="833" t="s">
        <v>4154</v>
      </c>
      <c r="F164" s="853">
        <v>1</v>
      </c>
      <c r="G164" s="853">
        <v>10110</v>
      </c>
      <c r="H164" s="853"/>
      <c r="I164" s="853">
        <v>10110</v>
      </c>
      <c r="J164" s="853"/>
      <c r="K164" s="853"/>
      <c r="L164" s="853"/>
      <c r="M164" s="853"/>
      <c r="N164" s="853"/>
      <c r="O164" s="853"/>
      <c r="P164" s="838"/>
      <c r="Q164" s="854"/>
    </row>
    <row r="165" spans="1:17" ht="14.45" customHeight="1" x14ac:dyDescent="0.2">
      <c r="A165" s="832" t="s">
        <v>573</v>
      </c>
      <c r="B165" s="833" t="s">
        <v>3967</v>
      </c>
      <c r="C165" s="833" t="s">
        <v>4035</v>
      </c>
      <c r="D165" s="833" t="s">
        <v>4160</v>
      </c>
      <c r="E165" s="833" t="s">
        <v>4161</v>
      </c>
      <c r="F165" s="853">
        <v>8</v>
      </c>
      <c r="G165" s="853">
        <v>20520</v>
      </c>
      <c r="H165" s="853">
        <v>0.5</v>
      </c>
      <c r="I165" s="853">
        <v>2565</v>
      </c>
      <c r="J165" s="853">
        <v>16</v>
      </c>
      <c r="K165" s="853">
        <v>41040</v>
      </c>
      <c r="L165" s="853">
        <v>1</v>
      </c>
      <c r="M165" s="853">
        <v>2565</v>
      </c>
      <c r="N165" s="853">
        <v>20</v>
      </c>
      <c r="O165" s="853">
        <v>51300</v>
      </c>
      <c r="P165" s="838">
        <v>1.25</v>
      </c>
      <c r="Q165" s="854">
        <v>2565</v>
      </c>
    </row>
    <row r="166" spans="1:17" ht="14.45" customHeight="1" x14ac:dyDescent="0.2">
      <c r="A166" s="832" t="s">
        <v>573</v>
      </c>
      <c r="B166" s="833" t="s">
        <v>3967</v>
      </c>
      <c r="C166" s="833" t="s">
        <v>4035</v>
      </c>
      <c r="D166" s="833" t="s">
        <v>4162</v>
      </c>
      <c r="E166" s="833" t="s">
        <v>4161</v>
      </c>
      <c r="F166" s="853">
        <v>17</v>
      </c>
      <c r="G166" s="853">
        <v>197455</v>
      </c>
      <c r="H166" s="853">
        <v>1.5454545454545454</v>
      </c>
      <c r="I166" s="853">
        <v>11615</v>
      </c>
      <c r="J166" s="853">
        <v>11</v>
      </c>
      <c r="K166" s="853">
        <v>127765</v>
      </c>
      <c r="L166" s="853">
        <v>1</v>
      </c>
      <c r="M166" s="853">
        <v>11615</v>
      </c>
      <c r="N166" s="853">
        <v>16</v>
      </c>
      <c r="O166" s="853">
        <v>185840</v>
      </c>
      <c r="P166" s="838">
        <v>1.4545454545454546</v>
      </c>
      <c r="Q166" s="854">
        <v>11615</v>
      </c>
    </row>
    <row r="167" spans="1:17" ht="14.45" customHeight="1" x14ac:dyDescent="0.2">
      <c r="A167" s="832" t="s">
        <v>573</v>
      </c>
      <c r="B167" s="833" t="s">
        <v>3967</v>
      </c>
      <c r="C167" s="833" t="s">
        <v>4035</v>
      </c>
      <c r="D167" s="833" t="s">
        <v>4163</v>
      </c>
      <c r="E167" s="833" t="s">
        <v>4161</v>
      </c>
      <c r="F167" s="853">
        <v>69</v>
      </c>
      <c r="G167" s="853">
        <v>172189.5</v>
      </c>
      <c r="H167" s="853">
        <v>13.8</v>
      </c>
      <c r="I167" s="853">
        <v>2495.5</v>
      </c>
      <c r="J167" s="853">
        <v>5</v>
      </c>
      <c r="K167" s="853">
        <v>12477.5</v>
      </c>
      <c r="L167" s="853">
        <v>1</v>
      </c>
      <c r="M167" s="853">
        <v>2495.5</v>
      </c>
      <c r="N167" s="853">
        <v>6</v>
      </c>
      <c r="O167" s="853">
        <v>14973</v>
      </c>
      <c r="P167" s="838">
        <v>1.2</v>
      </c>
      <c r="Q167" s="854">
        <v>2495.5</v>
      </c>
    </row>
    <row r="168" spans="1:17" ht="14.45" customHeight="1" x14ac:dyDescent="0.2">
      <c r="A168" s="832" t="s">
        <v>573</v>
      </c>
      <c r="B168" s="833" t="s">
        <v>3967</v>
      </c>
      <c r="C168" s="833" t="s">
        <v>4035</v>
      </c>
      <c r="D168" s="833" t="s">
        <v>4164</v>
      </c>
      <c r="E168" s="833" t="s">
        <v>4165</v>
      </c>
      <c r="F168" s="853">
        <v>14</v>
      </c>
      <c r="G168" s="853">
        <v>296968</v>
      </c>
      <c r="H168" s="853">
        <v>0.54291660633609906</v>
      </c>
      <c r="I168" s="853">
        <v>21212</v>
      </c>
      <c r="J168" s="853">
        <v>29</v>
      </c>
      <c r="K168" s="853">
        <v>546986.4</v>
      </c>
      <c r="L168" s="853">
        <v>1</v>
      </c>
      <c r="M168" s="853">
        <v>18861.600000000002</v>
      </c>
      <c r="N168" s="853">
        <v>30</v>
      </c>
      <c r="O168" s="853">
        <v>495250.21999999991</v>
      </c>
      <c r="P168" s="838">
        <v>0.90541596646644207</v>
      </c>
      <c r="Q168" s="854">
        <v>16508.340666666663</v>
      </c>
    </row>
    <row r="169" spans="1:17" ht="14.45" customHeight="1" x14ac:dyDescent="0.2">
      <c r="A169" s="832" t="s">
        <v>573</v>
      </c>
      <c r="B169" s="833" t="s">
        <v>3967</v>
      </c>
      <c r="C169" s="833" t="s">
        <v>4035</v>
      </c>
      <c r="D169" s="833" t="s">
        <v>4166</v>
      </c>
      <c r="E169" s="833" t="s">
        <v>4107</v>
      </c>
      <c r="F169" s="853">
        <v>1</v>
      </c>
      <c r="G169" s="853">
        <v>3122.56</v>
      </c>
      <c r="H169" s="853"/>
      <c r="I169" s="853">
        <v>3122.56</v>
      </c>
      <c r="J169" s="853"/>
      <c r="K169" s="853"/>
      <c r="L169" s="853"/>
      <c r="M169" s="853"/>
      <c r="N169" s="853"/>
      <c r="O169" s="853"/>
      <c r="P169" s="838"/>
      <c r="Q169" s="854"/>
    </row>
    <row r="170" spans="1:17" ht="14.45" customHeight="1" x14ac:dyDescent="0.2">
      <c r="A170" s="832" t="s">
        <v>573</v>
      </c>
      <c r="B170" s="833" t="s">
        <v>3967</v>
      </c>
      <c r="C170" s="833" t="s">
        <v>4035</v>
      </c>
      <c r="D170" s="833" t="s">
        <v>4167</v>
      </c>
      <c r="E170" s="833" t="s">
        <v>4168</v>
      </c>
      <c r="F170" s="853">
        <v>3</v>
      </c>
      <c r="G170" s="853">
        <v>61622.94</v>
      </c>
      <c r="H170" s="853">
        <v>3</v>
      </c>
      <c r="I170" s="853">
        <v>20540.98</v>
      </c>
      <c r="J170" s="853">
        <v>1</v>
      </c>
      <c r="K170" s="853">
        <v>20540.98</v>
      </c>
      <c r="L170" s="853">
        <v>1</v>
      </c>
      <c r="M170" s="853">
        <v>20540.98</v>
      </c>
      <c r="N170" s="853"/>
      <c r="O170" s="853"/>
      <c r="P170" s="838"/>
      <c r="Q170" s="854"/>
    </row>
    <row r="171" spans="1:17" ht="14.45" customHeight="1" x14ac:dyDescent="0.2">
      <c r="A171" s="832" t="s">
        <v>573</v>
      </c>
      <c r="B171" s="833" t="s">
        <v>3967</v>
      </c>
      <c r="C171" s="833" t="s">
        <v>4035</v>
      </c>
      <c r="D171" s="833" t="s">
        <v>4169</v>
      </c>
      <c r="E171" s="833" t="s">
        <v>4170</v>
      </c>
      <c r="F171" s="853">
        <v>3</v>
      </c>
      <c r="G171" s="853">
        <v>119970</v>
      </c>
      <c r="H171" s="853">
        <v>0.5</v>
      </c>
      <c r="I171" s="853">
        <v>39990</v>
      </c>
      <c r="J171" s="853">
        <v>6</v>
      </c>
      <c r="K171" s="853">
        <v>239940</v>
      </c>
      <c r="L171" s="853">
        <v>1</v>
      </c>
      <c r="M171" s="853">
        <v>39990</v>
      </c>
      <c r="N171" s="853">
        <v>14</v>
      </c>
      <c r="O171" s="853">
        <v>556395</v>
      </c>
      <c r="P171" s="838">
        <v>2.318892223055764</v>
      </c>
      <c r="Q171" s="854">
        <v>39742.5</v>
      </c>
    </row>
    <row r="172" spans="1:17" ht="14.45" customHeight="1" x14ac:dyDescent="0.2">
      <c r="A172" s="832" t="s">
        <v>573</v>
      </c>
      <c r="B172" s="833" t="s">
        <v>3967</v>
      </c>
      <c r="C172" s="833" t="s">
        <v>4035</v>
      </c>
      <c r="D172" s="833" t="s">
        <v>4171</v>
      </c>
      <c r="E172" s="833" t="s">
        <v>4172</v>
      </c>
      <c r="F172" s="853"/>
      <c r="G172" s="853"/>
      <c r="H172" s="853"/>
      <c r="I172" s="853"/>
      <c r="J172" s="853">
        <v>1</v>
      </c>
      <c r="K172" s="853">
        <v>65000</v>
      </c>
      <c r="L172" s="853">
        <v>1</v>
      </c>
      <c r="M172" s="853">
        <v>65000</v>
      </c>
      <c r="N172" s="853"/>
      <c r="O172" s="853"/>
      <c r="P172" s="838"/>
      <c r="Q172" s="854"/>
    </row>
    <row r="173" spans="1:17" ht="14.45" customHeight="1" x14ac:dyDescent="0.2">
      <c r="A173" s="832" t="s">
        <v>573</v>
      </c>
      <c r="B173" s="833" t="s">
        <v>3967</v>
      </c>
      <c r="C173" s="833" t="s">
        <v>4035</v>
      </c>
      <c r="D173" s="833" t="s">
        <v>4173</v>
      </c>
      <c r="E173" s="833" t="s">
        <v>4174</v>
      </c>
      <c r="F173" s="853">
        <v>4</v>
      </c>
      <c r="G173" s="853">
        <v>51382</v>
      </c>
      <c r="H173" s="853">
        <v>1.0810813085413882</v>
      </c>
      <c r="I173" s="853">
        <v>12845.5</v>
      </c>
      <c r="J173" s="853">
        <v>4</v>
      </c>
      <c r="K173" s="853">
        <v>47528.34</v>
      </c>
      <c r="L173" s="853">
        <v>1</v>
      </c>
      <c r="M173" s="853">
        <v>11882.084999999999</v>
      </c>
      <c r="N173" s="853"/>
      <c r="O173" s="853"/>
      <c r="P173" s="838"/>
      <c r="Q173" s="854"/>
    </row>
    <row r="174" spans="1:17" ht="14.45" customHeight="1" x14ac:dyDescent="0.2">
      <c r="A174" s="832" t="s">
        <v>573</v>
      </c>
      <c r="B174" s="833" t="s">
        <v>3967</v>
      </c>
      <c r="C174" s="833" t="s">
        <v>4035</v>
      </c>
      <c r="D174" s="833" t="s">
        <v>4175</v>
      </c>
      <c r="E174" s="833" t="s">
        <v>4174</v>
      </c>
      <c r="F174" s="853">
        <v>3</v>
      </c>
      <c r="G174" s="853">
        <v>193701.90000000002</v>
      </c>
      <c r="H174" s="853">
        <v>1.0600725220404812</v>
      </c>
      <c r="I174" s="853">
        <v>64567.30000000001</v>
      </c>
      <c r="J174" s="853">
        <v>3</v>
      </c>
      <c r="K174" s="853">
        <v>182725.14</v>
      </c>
      <c r="L174" s="853">
        <v>1</v>
      </c>
      <c r="M174" s="853">
        <v>60908.380000000005</v>
      </c>
      <c r="N174" s="853">
        <v>3</v>
      </c>
      <c r="O174" s="853">
        <v>167876.14</v>
      </c>
      <c r="P174" s="838">
        <v>0.91873586743455227</v>
      </c>
      <c r="Q174" s="854">
        <v>55958.71333333334</v>
      </c>
    </row>
    <row r="175" spans="1:17" ht="14.45" customHeight="1" x14ac:dyDescent="0.2">
      <c r="A175" s="832" t="s">
        <v>573</v>
      </c>
      <c r="B175" s="833" t="s">
        <v>3967</v>
      </c>
      <c r="C175" s="833" t="s">
        <v>4035</v>
      </c>
      <c r="D175" s="833" t="s">
        <v>4176</v>
      </c>
      <c r="E175" s="833" t="s">
        <v>4177</v>
      </c>
      <c r="F175" s="853"/>
      <c r="G175" s="853"/>
      <c r="H175" s="853"/>
      <c r="I175" s="853"/>
      <c r="J175" s="853">
        <v>2</v>
      </c>
      <c r="K175" s="853">
        <v>1483610.5</v>
      </c>
      <c r="L175" s="853">
        <v>1</v>
      </c>
      <c r="M175" s="853">
        <v>741805.25</v>
      </c>
      <c r="N175" s="853"/>
      <c r="O175" s="853"/>
      <c r="P175" s="838"/>
      <c r="Q175" s="854"/>
    </row>
    <row r="176" spans="1:17" ht="14.45" customHeight="1" x14ac:dyDescent="0.2">
      <c r="A176" s="832" t="s">
        <v>573</v>
      </c>
      <c r="B176" s="833" t="s">
        <v>3967</v>
      </c>
      <c r="C176" s="833" t="s">
        <v>4035</v>
      </c>
      <c r="D176" s="833" t="s">
        <v>4178</v>
      </c>
      <c r="E176" s="833" t="s">
        <v>4107</v>
      </c>
      <c r="F176" s="853">
        <v>1</v>
      </c>
      <c r="G176" s="853">
        <v>8630.84</v>
      </c>
      <c r="H176" s="853">
        <v>1</v>
      </c>
      <c r="I176" s="853">
        <v>8630.84</v>
      </c>
      <c r="J176" s="853">
        <v>1</v>
      </c>
      <c r="K176" s="853">
        <v>8630.84</v>
      </c>
      <c r="L176" s="853">
        <v>1</v>
      </c>
      <c r="M176" s="853">
        <v>8630.84</v>
      </c>
      <c r="N176" s="853"/>
      <c r="O176" s="853"/>
      <c r="P176" s="838"/>
      <c r="Q176" s="854"/>
    </row>
    <row r="177" spans="1:17" ht="14.45" customHeight="1" x14ac:dyDescent="0.2">
      <c r="A177" s="832" t="s">
        <v>573</v>
      </c>
      <c r="B177" s="833" t="s">
        <v>3967</v>
      </c>
      <c r="C177" s="833" t="s">
        <v>4035</v>
      </c>
      <c r="D177" s="833" t="s">
        <v>4179</v>
      </c>
      <c r="E177" s="833" t="s">
        <v>4180</v>
      </c>
      <c r="F177" s="853">
        <v>34</v>
      </c>
      <c r="G177" s="853">
        <v>132549</v>
      </c>
      <c r="H177" s="853">
        <v>0.18383654720321546</v>
      </c>
      <c r="I177" s="853">
        <v>3898.5</v>
      </c>
      <c r="J177" s="853">
        <v>221</v>
      </c>
      <c r="K177" s="853">
        <v>721015.5</v>
      </c>
      <c r="L177" s="853">
        <v>1</v>
      </c>
      <c r="M177" s="853">
        <v>3262.5135746606334</v>
      </c>
      <c r="N177" s="853">
        <v>224</v>
      </c>
      <c r="O177" s="853">
        <v>237429</v>
      </c>
      <c r="P177" s="838">
        <v>0.32929805253839894</v>
      </c>
      <c r="Q177" s="854">
        <v>1059.9508928571429</v>
      </c>
    </row>
    <row r="178" spans="1:17" ht="14.45" customHeight="1" x14ac:dyDescent="0.2">
      <c r="A178" s="832" t="s">
        <v>573</v>
      </c>
      <c r="B178" s="833" t="s">
        <v>3967</v>
      </c>
      <c r="C178" s="833" t="s">
        <v>4035</v>
      </c>
      <c r="D178" s="833" t="s">
        <v>4181</v>
      </c>
      <c r="E178" s="833" t="s">
        <v>4182</v>
      </c>
      <c r="F178" s="853">
        <v>47</v>
      </c>
      <c r="G178" s="853">
        <v>109463</v>
      </c>
      <c r="H178" s="853">
        <v>0.10681958903982594</v>
      </c>
      <c r="I178" s="853">
        <v>2329</v>
      </c>
      <c r="J178" s="853">
        <v>467</v>
      </c>
      <c r="K178" s="853">
        <v>1024746.5</v>
      </c>
      <c r="L178" s="853">
        <v>1</v>
      </c>
      <c r="M178" s="853">
        <v>2194.3179871520342</v>
      </c>
      <c r="N178" s="853">
        <v>475</v>
      </c>
      <c r="O178" s="853">
        <v>567380.26</v>
      </c>
      <c r="P178" s="838">
        <v>0.5536786512566767</v>
      </c>
      <c r="Q178" s="854">
        <v>1194.484757894737</v>
      </c>
    </row>
    <row r="179" spans="1:17" ht="14.45" customHeight="1" x14ac:dyDescent="0.2">
      <c r="A179" s="832" t="s">
        <v>573</v>
      </c>
      <c r="B179" s="833" t="s">
        <v>3967</v>
      </c>
      <c r="C179" s="833" t="s">
        <v>4035</v>
      </c>
      <c r="D179" s="833" t="s">
        <v>4183</v>
      </c>
      <c r="E179" s="833" t="s">
        <v>4182</v>
      </c>
      <c r="F179" s="853">
        <v>23</v>
      </c>
      <c r="G179" s="853">
        <v>215073</v>
      </c>
      <c r="H179" s="853">
        <v>6.3034746502695235E-2</v>
      </c>
      <c r="I179" s="853">
        <v>9351</v>
      </c>
      <c r="J179" s="853">
        <v>401</v>
      </c>
      <c r="K179" s="853">
        <v>3411975.330000001</v>
      </c>
      <c r="L179" s="853">
        <v>1</v>
      </c>
      <c r="M179" s="853">
        <v>8508.6666583541173</v>
      </c>
      <c r="N179" s="853">
        <v>476</v>
      </c>
      <c r="O179" s="853">
        <v>2729830.17</v>
      </c>
      <c r="P179" s="838">
        <v>0.80007324378866451</v>
      </c>
      <c r="Q179" s="854">
        <v>5734.9373319327733</v>
      </c>
    </row>
    <row r="180" spans="1:17" ht="14.45" customHeight="1" x14ac:dyDescent="0.2">
      <c r="A180" s="832" t="s">
        <v>573</v>
      </c>
      <c r="B180" s="833" t="s">
        <v>3967</v>
      </c>
      <c r="C180" s="833" t="s">
        <v>4035</v>
      </c>
      <c r="D180" s="833" t="s">
        <v>4184</v>
      </c>
      <c r="E180" s="833" t="s">
        <v>4154</v>
      </c>
      <c r="F180" s="853">
        <v>23</v>
      </c>
      <c r="G180" s="853">
        <v>228114</v>
      </c>
      <c r="H180" s="853"/>
      <c r="I180" s="853">
        <v>9918</v>
      </c>
      <c r="J180" s="853"/>
      <c r="K180" s="853"/>
      <c r="L180" s="853"/>
      <c r="M180" s="853"/>
      <c r="N180" s="853"/>
      <c r="O180" s="853"/>
      <c r="P180" s="838"/>
      <c r="Q180" s="854"/>
    </row>
    <row r="181" spans="1:17" ht="14.45" customHeight="1" x14ac:dyDescent="0.2">
      <c r="A181" s="832" t="s">
        <v>573</v>
      </c>
      <c r="B181" s="833" t="s">
        <v>3967</v>
      </c>
      <c r="C181" s="833" t="s">
        <v>4035</v>
      </c>
      <c r="D181" s="833" t="s">
        <v>4185</v>
      </c>
      <c r="E181" s="833" t="s">
        <v>4186</v>
      </c>
      <c r="F181" s="853">
        <v>9</v>
      </c>
      <c r="G181" s="853">
        <v>23180.670000000002</v>
      </c>
      <c r="H181" s="853"/>
      <c r="I181" s="853">
        <v>2575.63</v>
      </c>
      <c r="J181" s="853"/>
      <c r="K181" s="853"/>
      <c r="L181" s="853"/>
      <c r="M181" s="853"/>
      <c r="N181" s="853"/>
      <c r="O181" s="853"/>
      <c r="P181" s="838"/>
      <c r="Q181" s="854"/>
    </row>
    <row r="182" spans="1:17" ht="14.45" customHeight="1" x14ac:dyDescent="0.2">
      <c r="A182" s="832" t="s">
        <v>573</v>
      </c>
      <c r="B182" s="833" t="s">
        <v>3967</v>
      </c>
      <c r="C182" s="833" t="s">
        <v>4035</v>
      </c>
      <c r="D182" s="833" t="s">
        <v>4187</v>
      </c>
      <c r="E182" s="833" t="s">
        <v>4182</v>
      </c>
      <c r="F182" s="853">
        <v>6</v>
      </c>
      <c r="G182" s="853">
        <v>56898</v>
      </c>
      <c r="H182" s="853">
        <v>0.23076923076923078</v>
      </c>
      <c r="I182" s="853">
        <v>9483</v>
      </c>
      <c r="J182" s="853">
        <v>26</v>
      </c>
      <c r="K182" s="853">
        <v>246558</v>
      </c>
      <c r="L182" s="853">
        <v>1</v>
      </c>
      <c r="M182" s="853">
        <v>9483</v>
      </c>
      <c r="N182" s="853">
        <v>8</v>
      </c>
      <c r="O182" s="853">
        <v>75864</v>
      </c>
      <c r="P182" s="838">
        <v>0.30769230769230771</v>
      </c>
      <c r="Q182" s="854">
        <v>9483</v>
      </c>
    </row>
    <row r="183" spans="1:17" ht="14.45" customHeight="1" x14ac:dyDescent="0.2">
      <c r="A183" s="832" t="s">
        <v>573</v>
      </c>
      <c r="B183" s="833" t="s">
        <v>3967</v>
      </c>
      <c r="C183" s="833" t="s">
        <v>4035</v>
      </c>
      <c r="D183" s="833" t="s">
        <v>4188</v>
      </c>
      <c r="E183" s="833" t="s">
        <v>4161</v>
      </c>
      <c r="F183" s="853">
        <v>1</v>
      </c>
      <c r="G183" s="853">
        <v>11255</v>
      </c>
      <c r="H183" s="853"/>
      <c r="I183" s="853">
        <v>11255</v>
      </c>
      <c r="J183" s="853"/>
      <c r="K183" s="853"/>
      <c r="L183" s="853"/>
      <c r="M183" s="853"/>
      <c r="N183" s="853"/>
      <c r="O183" s="853"/>
      <c r="P183" s="838"/>
      <c r="Q183" s="854"/>
    </row>
    <row r="184" spans="1:17" ht="14.45" customHeight="1" x14ac:dyDescent="0.2">
      <c r="A184" s="832" t="s">
        <v>573</v>
      </c>
      <c r="B184" s="833" t="s">
        <v>3967</v>
      </c>
      <c r="C184" s="833" t="s">
        <v>4035</v>
      </c>
      <c r="D184" s="833" t="s">
        <v>4189</v>
      </c>
      <c r="E184" s="833" t="s">
        <v>4190</v>
      </c>
      <c r="F184" s="853">
        <v>8</v>
      </c>
      <c r="G184" s="853">
        <v>96320</v>
      </c>
      <c r="H184" s="853"/>
      <c r="I184" s="853">
        <v>12040</v>
      </c>
      <c r="J184" s="853"/>
      <c r="K184" s="853"/>
      <c r="L184" s="853"/>
      <c r="M184" s="853"/>
      <c r="N184" s="853"/>
      <c r="O184" s="853"/>
      <c r="P184" s="838"/>
      <c r="Q184" s="854"/>
    </row>
    <row r="185" spans="1:17" ht="14.45" customHeight="1" x14ac:dyDescent="0.2">
      <c r="A185" s="832" t="s">
        <v>573</v>
      </c>
      <c r="B185" s="833" t="s">
        <v>3967</v>
      </c>
      <c r="C185" s="833" t="s">
        <v>4035</v>
      </c>
      <c r="D185" s="833" t="s">
        <v>4191</v>
      </c>
      <c r="E185" s="833" t="s">
        <v>4192</v>
      </c>
      <c r="F185" s="853">
        <v>54</v>
      </c>
      <c r="G185" s="853">
        <v>652408.56000000006</v>
      </c>
      <c r="H185" s="853">
        <v>2.3731427782400654</v>
      </c>
      <c r="I185" s="853">
        <v>12081.640000000001</v>
      </c>
      <c r="J185" s="853">
        <v>24</v>
      </c>
      <c r="K185" s="853">
        <v>274913.31999999995</v>
      </c>
      <c r="L185" s="853">
        <v>1</v>
      </c>
      <c r="M185" s="853">
        <v>11454.721666666665</v>
      </c>
      <c r="N185" s="853">
        <v>19</v>
      </c>
      <c r="O185" s="853">
        <v>214298.12</v>
      </c>
      <c r="P185" s="838">
        <v>0.77951159296319306</v>
      </c>
      <c r="Q185" s="854">
        <v>11278.848421052631</v>
      </c>
    </row>
    <row r="186" spans="1:17" ht="14.45" customHeight="1" x14ac:dyDescent="0.2">
      <c r="A186" s="832" t="s">
        <v>573</v>
      </c>
      <c r="B186" s="833" t="s">
        <v>3967</v>
      </c>
      <c r="C186" s="833" t="s">
        <v>4035</v>
      </c>
      <c r="D186" s="833" t="s">
        <v>4193</v>
      </c>
      <c r="E186" s="833" t="s">
        <v>4190</v>
      </c>
      <c r="F186" s="853">
        <v>2</v>
      </c>
      <c r="G186" s="853">
        <v>17294</v>
      </c>
      <c r="H186" s="853"/>
      <c r="I186" s="853">
        <v>8647</v>
      </c>
      <c r="J186" s="853"/>
      <c r="K186" s="853"/>
      <c r="L186" s="853"/>
      <c r="M186" s="853"/>
      <c r="N186" s="853"/>
      <c r="O186" s="853"/>
      <c r="P186" s="838"/>
      <c r="Q186" s="854"/>
    </row>
    <row r="187" spans="1:17" ht="14.45" customHeight="1" x14ac:dyDescent="0.2">
      <c r="A187" s="832" t="s">
        <v>573</v>
      </c>
      <c r="B187" s="833" t="s">
        <v>3967</v>
      </c>
      <c r="C187" s="833" t="s">
        <v>4035</v>
      </c>
      <c r="D187" s="833" t="s">
        <v>4194</v>
      </c>
      <c r="E187" s="833" t="s">
        <v>4195</v>
      </c>
      <c r="F187" s="853">
        <v>1</v>
      </c>
      <c r="G187" s="853">
        <v>7199.62</v>
      </c>
      <c r="H187" s="853"/>
      <c r="I187" s="853">
        <v>7199.62</v>
      </c>
      <c r="J187" s="853"/>
      <c r="K187" s="853"/>
      <c r="L187" s="853"/>
      <c r="M187" s="853"/>
      <c r="N187" s="853"/>
      <c r="O187" s="853"/>
      <c r="P187" s="838"/>
      <c r="Q187" s="854"/>
    </row>
    <row r="188" spans="1:17" ht="14.45" customHeight="1" x14ac:dyDescent="0.2">
      <c r="A188" s="832" t="s">
        <v>573</v>
      </c>
      <c r="B188" s="833" t="s">
        <v>3967</v>
      </c>
      <c r="C188" s="833" t="s">
        <v>4035</v>
      </c>
      <c r="D188" s="833" t="s">
        <v>4196</v>
      </c>
      <c r="E188" s="833" t="s">
        <v>4190</v>
      </c>
      <c r="F188" s="853">
        <v>8</v>
      </c>
      <c r="G188" s="853">
        <v>16288</v>
      </c>
      <c r="H188" s="853"/>
      <c r="I188" s="853">
        <v>2036</v>
      </c>
      <c r="J188" s="853"/>
      <c r="K188" s="853"/>
      <c r="L188" s="853"/>
      <c r="M188" s="853"/>
      <c r="N188" s="853"/>
      <c r="O188" s="853"/>
      <c r="P188" s="838"/>
      <c r="Q188" s="854"/>
    </row>
    <row r="189" spans="1:17" ht="14.45" customHeight="1" x14ac:dyDescent="0.2">
      <c r="A189" s="832" t="s">
        <v>573</v>
      </c>
      <c r="B189" s="833" t="s">
        <v>3967</v>
      </c>
      <c r="C189" s="833" t="s">
        <v>4035</v>
      </c>
      <c r="D189" s="833" t="s">
        <v>4197</v>
      </c>
      <c r="E189" s="833" t="s">
        <v>4198</v>
      </c>
      <c r="F189" s="853">
        <v>4</v>
      </c>
      <c r="G189" s="853">
        <v>30980.48</v>
      </c>
      <c r="H189" s="853"/>
      <c r="I189" s="853">
        <v>7745.12</v>
      </c>
      <c r="J189" s="853"/>
      <c r="K189" s="853"/>
      <c r="L189" s="853"/>
      <c r="M189" s="853"/>
      <c r="N189" s="853"/>
      <c r="O189" s="853"/>
      <c r="P189" s="838"/>
      <c r="Q189" s="854"/>
    </row>
    <row r="190" spans="1:17" ht="14.45" customHeight="1" x14ac:dyDescent="0.2">
      <c r="A190" s="832" t="s">
        <v>573</v>
      </c>
      <c r="B190" s="833" t="s">
        <v>3967</v>
      </c>
      <c r="C190" s="833" t="s">
        <v>4035</v>
      </c>
      <c r="D190" s="833" t="s">
        <v>4199</v>
      </c>
      <c r="E190" s="833" t="s">
        <v>4182</v>
      </c>
      <c r="F190" s="853">
        <v>6</v>
      </c>
      <c r="G190" s="853">
        <v>33120</v>
      </c>
      <c r="H190" s="853">
        <v>0.8571428571428571</v>
      </c>
      <c r="I190" s="853">
        <v>5520</v>
      </c>
      <c r="J190" s="853">
        <v>7</v>
      </c>
      <c r="K190" s="853">
        <v>38640</v>
      </c>
      <c r="L190" s="853">
        <v>1</v>
      </c>
      <c r="M190" s="853">
        <v>5520</v>
      </c>
      <c r="N190" s="853">
        <v>22</v>
      </c>
      <c r="O190" s="853">
        <v>121440</v>
      </c>
      <c r="P190" s="838">
        <v>3.1428571428571428</v>
      </c>
      <c r="Q190" s="854">
        <v>5520</v>
      </c>
    </row>
    <row r="191" spans="1:17" ht="14.45" customHeight="1" x14ac:dyDescent="0.2">
      <c r="A191" s="832" t="s">
        <v>573</v>
      </c>
      <c r="B191" s="833" t="s">
        <v>3967</v>
      </c>
      <c r="C191" s="833" t="s">
        <v>4035</v>
      </c>
      <c r="D191" s="833" t="s">
        <v>4200</v>
      </c>
      <c r="E191" s="833" t="s">
        <v>4182</v>
      </c>
      <c r="F191" s="853">
        <v>3</v>
      </c>
      <c r="G191" s="853">
        <v>5761.5</v>
      </c>
      <c r="H191" s="853">
        <v>0.75</v>
      </c>
      <c r="I191" s="853">
        <v>1920.5</v>
      </c>
      <c r="J191" s="853">
        <v>4</v>
      </c>
      <c r="K191" s="853">
        <v>7682</v>
      </c>
      <c r="L191" s="853">
        <v>1</v>
      </c>
      <c r="M191" s="853">
        <v>1920.5</v>
      </c>
      <c r="N191" s="853">
        <v>11</v>
      </c>
      <c r="O191" s="853">
        <v>21125.21</v>
      </c>
      <c r="P191" s="838">
        <v>2.7499622494142151</v>
      </c>
      <c r="Q191" s="854">
        <v>1920.4736363636364</v>
      </c>
    </row>
    <row r="192" spans="1:17" ht="14.45" customHeight="1" x14ac:dyDescent="0.2">
      <c r="A192" s="832" t="s">
        <v>573</v>
      </c>
      <c r="B192" s="833" t="s">
        <v>3967</v>
      </c>
      <c r="C192" s="833" t="s">
        <v>4035</v>
      </c>
      <c r="D192" s="833" t="s">
        <v>4201</v>
      </c>
      <c r="E192" s="833" t="s">
        <v>4192</v>
      </c>
      <c r="F192" s="853">
        <v>12</v>
      </c>
      <c r="G192" s="853">
        <v>10275</v>
      </c>
      <c r="H192" s="853">
        <v>3</v>
      </c>
      <c r="I192" s="853">
        <v>856.25</v>
      </c>
      <c r="J192" s="853">
        <v>4</v>
      </c>
      <c r="K192" s="853">
        <v>3425</v>
      </c>
      <c r="L192" s="853">
        <v>1</v>
      </c>
      <c r="M192" s="853">
        <v>856.25</v>
      </c>
      <c r="N192" s="853"/>
      <c r="O192" s="853"/>
      <c r="P192" s="838"/>
      <c r="Q192" s="854"/>
    </row>
    <row r="193" spans="1:17" ht="14.45" customHeight="1" x14ac:dyDescent="0.2">
      <c r="A193" s="832" t="s">
        <v>573</v>
      </c>
      <c r="B193" s="833" t="s">
        <v>3967</v>
      </c>
      <c r="C193" s="833" t="s">
        <v>4035</v>
      </c>
      <c r="D193" s="833" t="s">
        <v>4202</v>
      </c>
      <c r="E193" s="833" t="s">
        <v>4083</v>
      </c>
      <c r="F193" s="853"/>
      <c r="G193" s="853"/>
      <c r="H193" s="853"/>
      <c r="I193" s="853"/>
      <c r="J193" s="853">
        <v>1</v>
      </c>
      <c r="K193" s="853">
        <v>6960</v>
      </c>
      <c r="L193" s="853">
        <v>1</v>
      </c>
      <c r="M193" s="853">
        <v>6960</v>
      </c>
      <c r="N193" s="853"/>
      <c r="O193" s="853"/>
      <c r="P193" s="838"/>
      <c r="Q193" s="854"/>
    </row>
    <row r="194" spans="1:17" ht="14.45" customHeight="1" x14ac:dyDescent="0.2">
      <c r="A194" s="832" t="s">
        <v>573</v>
      </c>
      <c r="B194" s="833" t="s">
        <v>3967</v>
      </c>
      <c r="C194" s="833" t="s">
        <v>4035</v>
      </c>
      <c r="D194" s="833" t="s">
        <v>4203</v>
      </c>
      <c r="E194" s="833" t="s">
        <v>4192</v>
      </c>
      <c r="F194" s="853">
        <v>20</v>
      </c>
      <c r="G194" s="853">
        <v>29112.400000000001</v>
      </c>
      <c r="H194" s="853">
        <v>1.0000000000000002</v>
      </c>
      <c r="I194" s="853">
        <v>1455.6200000000001</v>
      </c>
      <c r="J194" s="853">
        <v>20</v>
      </c>
      <c r="K194" s="853">
        <v>29112.399999999998</v>
      </c>
      <c r="L194" s="853">
        <v>1</v>
      </c>
      <c r="M194" s="853">
        <v>1455.62</v>
      </c>
      <c r="N194" s="853">
        <v>15</v>
      </c>
      <c r="O194" s="853">
        <v>21834.3</v>
      </c>
      <c r="P194" s="838">
        <v>0.75</v>
      </c>
      <c r="Q194" s="854">
        <v>1455.62</v>
      </c>
    </row>
    <row r="195" spans="1:17" ht="14.45" customHeight="1" x14ac:dyDescent="0.2">
      <c r="A195" s="832" t="s">
        <v>573</v>
      </c>
      <c r="B195" s="833" t="s">
        <v>3967</v>
      </c>
      <c r="C195" s="833" t="s">
        <v>4035</v>
      </c>
      <c r="D195" s="833" t="s">
        <v>4204</v>
      </c>
      <c r="E195" s="833" t="s">
        <v>4161</v>
      </c>
      <c r="F195" s="853"/>
      <c r="G195" s="853"/>
      <c r="H195" s="853"/>
      <c r="I195" s="853"/>
      <c r="J195" s="853">
        <v>1</v>
      </c>
      <c r="K195" s="853">
        <v>1838</v>
      </c>
      <c r="L195" s="853">
        <v>1</v>
      </c>
      <c r="M195" s="853">
        <v>1838</v>
      </c>
      <c r="N195" s="853">
        <v>2</v>
      </c>
      <c r="O195" s="853">
        <v>3676</v>
      </c>
      <c r="P195" s="838">
        <v>2</v>
      </c>
      <c r="Q195" s="854">
        <v>1838</v>
      </c>
    </row>
    <row r="196" spans="1:17" ht="14.45" customHeight="1" x14ac:dyDescent="0.2">
      <c r="A196" s="832" t="s">
        <v>573</v>
      </c>
      <c r="B196" s="833" t="s">
        <v>3967</v>
      </c>
      <c r="C196" s="833" t="s">
        <v>4035</v>
      </c>
      <c r="D196" s="833" t="s">
        <v>4205</v>
      </c>
      <c r="E196" s="833" t="s">
        <v>4206</v>
      </c>
      <c r="F196" s="853"/>
      <c r="G196" s="853"/>
      <c r="H196" s="853"/>
      <c r="I196" s="853"/>
      <c r="J196" s="853"/>
      <c r="K196" s="853"/>
      <c r="L196" s="853"/>
      <c r="M196" s="853"/>
      <c r="N196" s="853">
        <v>1</v>
      </c>
      <c r="O196" s="853">
        <v>47653</v>
      </c>
      <c r="P196" s="838"/>
      <c r="Q196" s="854">
        <v>47653</v>
      </c>
    </row>
    <row r="197" spans="1:17" ht="14.45" customHeight="1" x14ac:dyDescent="0.2">
      <c r="A197" s="832" t="s">
        <v>573</v>
      </c>
      <c r="B197" s="833" t="s">
        <v>3967</v>
      </c>
      <c r="C197" s="833" t="s">
        <v>4035</v>
      </c>
      <c r="D197" s="833" t="s">
        <v>4207</v>
      </c>
      <c r="E197" s="833" t="s">
        <v>4208</v>
      </c>
      <c r="F197" s="853"/>
      <c r="G197" s="853"/>
      <c r="H197" s="853"/>
      <c r="I197" s="853"/>
      <c r="J197" s="853">
        <v>49</v>
      </c>
      <c r="K197" s="853">
        <v>113544.27</v>
      </c>
      <c r="L197" s="853">
        <v>1</v>
      </c>
      <c r="M197" s="853">
        <v>2317.23</v>
      </c>
      <c r="N197" s="853">
        <v>30</v>
      </c>
      <c r="O197" s="853">
        <v>69516.899999999994</v>
      </c>
      <c r="P197" s="838">
        <v>0.61224489795918358</v>
      </c>
      <c r="Q197" s="854">
        <v>2317.23</v>
      </c>
    </row>
    <row r="198" spans="1:17" ht="14.45" customHeight="1" x14ac:dyDescent="0.2">
      <c r="A198" s="832" t="s">
        <v>573</v>
      </c>
      <c r="B198" s="833" t="s">
        <v>3967</v>
      </c>
      <c r="C198" s="833" t="s">
        <v>4035</v>
      </c>
      <c r="D198" s="833" t="s">
        <v>4209</v>
      </c>
      <c r="E198" s="833" t="s">
        <v>4208</v>
      </c>
      <c r="F198" s="853"/>
      <c r="G198" s="853"/>
      <c r="H198" s="853"/>
      <c r="I198" s="853"/>
      <c r="J198" s="853">
        <v>15</v>
      </c>
      <c r="K198" s="853">
        <v>813346.64999999991</v>
      </c>
      <c r="L198" s="853">
        <v>1</v>
      </c>
      <c r="M198" s="853">
        <v>54223.109999999993</v>
      </c>
      <c r="N198" s="853">
        <v>8</v>
      </c>
      <c r="O198" s="853">
        <v>421879.32999999996</v>
      </c>
      <c r="P198" s="838">
        <v>0.51869560168471829</v>
      </c>
      <c r="Q198" s="854">
        <v>52734.916249999995</v>
      </c>
    </row>
    <row r="199" spans="1:17" ht="14.45" customHeight="1" x14ac:dyDescent="0.2">
      <c r="A199" s="832" t="s">
        <v>573</v>
      </c>
      <c r="B199" s="833" t="s">
        <v>3967</v>
      </c>
      <c r="C199" s="833" t="s">
        <v>4035</v>
      </c>
      <c r="D199" s="833" t="s">
        <v>4210</v>
      </c>
      <c r="E199" s="833" t="s">
        <v>4211</v>
      </c>
      <c r="F199" s="853"/>
      <c r="G199" s="853"/>
      <c r="H199" s="853"/>
      <c r="I199" s="853"/>
      <c r="J199" s="853">
        <v>1</v>
      </c>
      <c r="K199" s="853">
        <v>290170.88</v>
      </c>
      <c r="L199" s="853">
        <v>1</v>
      </c>
      <c r="M199" s="853">
        <v>290170.88</v>
      </c>
      <c r="N199" s="853">
        <v>1</v>
      </c>
      <c r="O199" s="853">
        <v>290170.88</v>
      </c>
      <c r="P199" s="838">
        <v>1</v>
      </c>
      <c r="Q199" s="854">
        <v>290170.88</v>
      </c>
    </row>
    <row r="200" spans="1:17" ht="14.45" customHeight="1" x14ac:dyDescent="0.2">
      <c r="A200" s="832" t="s">
        <v>573</v>
      </c>
      <c r="B200" s="833" t="s">
        <v>3967</v>
      </c>
      <c r="C200" s="833" t="s">
        <v>4035</v>
      </c>
      <c r="D200" s="833" t="s">
        <v>4212</v>
      </c>
      <c r="E200" s="833" t="s">
        <v>4213</v>
      </c>
      <c r="F200" s="853"/>
      <c r="G200" s="853"/>
      <c r="H200" s="853"/>
      <c r="I200" s="853"/>
      <c r="J200" s="853">
        <v>1</v>
      </c>
      <c r="K200" s="853">
        <v>35562.61</v>
      </c>
      <c r="L200" s="853">
        <v>1</v>
      </c>
      <c r="M200" s="853">
        <v>35562.61</v>
      </c>
      <c r="N200" s="853"/>
      <c r="O200" s="853"/>
      <c r="P200" s="838"/>
      <c r="Q200" s="854"/>
    </row>
    <row r="201" spans="1:17" ht="14.45" customHeight="1" x14ac:dyDescent="0.2">
      <c r="A201" s="832" t="s">
        <v>573</v>
      </c>
      <c r="B201" s="833" t="s">
        <v>3967</v>
      </c>
      <c r="C201" s="833" t="s">
        <v>4035</v>
      </c>
      <c r="D201" s="833" t="s">
        <v>4214</v>
      </c>
      <c r="E201" s="833" t="s">
        <v>4215</v>
      </c>
      <c r="F201" s="853"/>
      <c r="G201" s="853"/>
      <c r="H201" s="853"/>
      <c r="I201" s="853"/>
      <c r="J201" s="853">
        <v>17</v>
      </c>
      <c r="K201" s="853">
        <v>109884.6</v>
      </c>
      <c r="L201" s="853">
        <v>1</v>
      </c>
      <c r="M201" s="853">
        <v>6463.8</v>
      </c>
      <c r="N201" s="853"/>
      <c r="O201" s="853"/>
      <c r="P201" s="838"/>
      <c r="Q201" s="854"/>
    </row>
    <row r="202" spans="1:17" ht="14.45" customHeight="1" x14ac:dyDescent="0.2">
      <c r="A202" s="832" t="s">
        <v>573</v>
      </c>
      <c r="B202" s="833" t="s">
        <v>3967</v>
      </c>
      <c r="C202" s="833" t="s">
        <v>4035</v>
      </c>
      <c r="D202" s="833" t="s">
        <v>4216</v>
      </c>
      <c r="E202" s="833" t="s">
        <v>4215</v>
      </c>
      <c r="F202" s="853"/>
      <c r="G202" s="853"/>
      <c r="H202" s="853"/>
      <c r="I202" s="853"/>
      <c r="J202" s="853">
        <v>17</v>
      </c>
      <c r="K202" s="853">
        <v>18111.46</v>
      </c>
      <c r="L202" s="853">
        <v>1</v>
      </c>
      <c r="M202" s="853">
        <v>1065.3799999999999</v>
      </c>
      <c r="N202" s="853"/>
      <c r="O202" s="853"/>
      <c r="P202" s="838"/>
      <c r="Q202" s="854"/>
    </row>
    <row r="203" spans="1:17" ht="14.45" customHeight="1" x14ac:dyDescent="0.2">
      <c r="A203" s="832" t="s">
        <v>573</v>
      </c>
      <c r="B203" s="833" t="s">
        <v>3967</v>
      </c>
      <c r="C203" s="833" t="s">
        <v>4035</v>
      </c>
      <c r="D203" s="833" t="s">
        <v>4217</v>
      </c>
      <c r="E203" s="833" t="s">
        <v>4215</v>
      </c>
      <c r="F203" s="853"/>
      <c r="G203" s="853"/>
      <c r="H203" s="853"/>
      <c r="I203" s="853"/>
      <c r="J203" s="853">
        <v>2</v>
      </c>
      <c r="K203" s="853">
        <v>2501.7800000000002</v>
      </c>
      <c r="L203" s="853">
        <v>1</v>
      </c>
      <c r="M203" s="853">
        <v>1250.8900000000001</v>
      </c>
      <c r="N203" s="853"/>
      <c r="O203" s="853"/>
      <c r="P203" s="838"/>
      <c r="Q203" s="854"/>
    </row>
    <row r="204" spans="1:17" ht="14.45" customHeight="1" x14ac:dyDescent="0.2">
      <c r="A204" s="832" t="s">
        <v>573</v>
      </c>
      <c r="B204" s="833" t="s">
        <v>3967</v>
      </c>
      <c r="C204" s="833" t="s">
        <v>4035</v>
      </c>
      <c r="D204" s="833" t="s">
        <v>4218</v>
      </c>
      <c r="E204" s="833" t="s">
        <v>4219</v>
      </c>
      <c r="F204" s="853"/>
      <c r="G204" s="853"/>
      <c r="H204" s="853"/>
      <c r="I204" s="853"/>
      <c r="J204" s="853">
        <v>2</v>
      </c>
      <c r="K204" s="853">
        <v>21160</v>
      </c>
      <c r="L204" s="853">
        <v>1</v>
      </c>
      <c r="M204" s="853">
        <v>10580</v>
      </c>
      <c r="N204" s="853"/>
      <c r="O204" s="853"/>
      <c r="P204" s="838"/>
      <c r="Q204" s="854"/>
    </row>
    <row r="205" spans="1:17" ht="14.45" customHeight="1" x14ac:dyDescent="0.2">
      <c r="A205" s="832" t="s">
        <v>573</v>
      </c>
      <c r="B205" s="833" t="s">
        <v>3967</v>
      </c>
      <c r="C205" s="833" t="s">
        <v>4035</v>
      </c>
      <c r="D205" s="833" t="s">
        <v>4220</v>
      </c>
      <c r="E205" s="833" t="s">
        <v>4221</v>
      </c>
      <c r="F205" s="853"/>
      <c r="G205" s="853"/>
      <c r="H205" s="853"/>
      <c r="I205" s="853"/>
      <c r="J205" s="853">
        <v>1</v>
      </c>
      <c r="K205" s="853">
        <v>499134.49</v>
      </c>
      <c r="L205" s="853">
        <v>1</v>
      </c>
      <c r="M205" s="853">
        <v>499134.49</v>
      </c>
      <c r="N205" s="853"/>
      <c r="O205" s="853"/>
      <c r="P205" s="838"/>
      <c r="Q205" s="854"/>
    </row>
    <row r="206" spans="1:17" ht="14.45" customHeight="1" x14ac:dyDescent="0.2">
      <c r="A206" s="832" t="s">
        <v>573</v>
      </c>
      <c r="B206" s="833" t="s">
        <v>3967</v>
      </c>
      <c r="C206" s="833" t="s">
        <v>4035</v>
      </c>
      <c r="D206" s="833" t="s">
        <v>4222</v>
      </c>
      <c r="E206" s="833" t="s">
        <v>4223</v>
      </c>
      <c r="F206" s="853"/>
      <c r="G206" s="853"/>
      <c r="H206" s="853"/>
      <c r="I206" s="853"/>
      <c r="J206" s="853"/>
      <c r="K206" s="853"/>
      <c r="L206" s="853"/>
      <c r="M206" s="853"/>
      <c r="N206" s="853">
        <v>8</v>
      </c>
      <c r="O206" s="853">
        <v>19714.48</v>
      </c>
      <c r="P206" s="838"/>
      <c r="Q206" s="854">
        <v>2464.31</v>
      </c>
    </row>
    <row r="207" spans="1:17" ht="14.45" customHeight="1" x14ac:dyDescent="0.2">
      <c r="A207" s="832" t="s">
        <v>573</v>
      </c>
      <c r="B207" s="833" t="s">
        <v>3967</v>
      </c>
      <c r="C207" s="833" t="s">
        <v>4035</v>
      </c>
      <c r="D207" s="833" t="s">
        <v>4224</v>
      </c>
      <c r="E207" s="833" t="s">
        <v>4223</v>
      </c>
      <c r="F207" s="853"/>
      <c r="G207" s="853"/>
      <c r="H207" s="853"/>
      <c r="I207" s="853"/>
      <c r="J207" s="853"/>
      <c r="K207" s="853"/>
      <c r="L207" s="853"/>
      <c r="M207" s="853"/>
      <c r="N207" s="853">
        <v>1</v>
      </c>
      <c r="O207" s="853">
        <v>16000</v>
      </c>
      <c r="P207" s="838"/>
      <c r="Q207" s="854">
        <v>16000</v>
      </c>
    </row>
    <row r="208" spans="1:17" ht="14.45" customHeight="1" x14ac:dyDescent="0.2">
      <c r="A208" s="832" t="s">
        <v>573</v>
      </c>
      <c r="B208" s="833" t="s">
        <v>3967</v>
      </c>
      <c r="C208" s="833" t="s">
        <v>4035</v>
      </c>
      <c r="D208" s="833" t="s">
        <v>4225</v>
      </c>
      <c r="E208" s="833" t="s">
        <v>4146</v>
      </c>
      <c r="F208" s="853"/>
      <c r="G208" s="853"/>
      <c r="H208" s="853"/>
      <c r="I208" s="853"/>
      <c r="J208" s="853"/>
      <c r="K208" s="853"/>
      <c r="L208" s="853"/>
      <c r="M208" s="853"/>
      <c r="N208" s="853">
        <v>2</v>
      </c>
      <c r="O208" s="853">
        <v>26634.17</v>
      </c>
      <c r="P208" s="838"/>
      <c r="Q208" s="854">
        <v>13317.084999999999</v>
      </c>
    </row>
    <row r="209" spans="1:17" ht="14.45" customHeight="1" x14ac:dyDescent="0.2">
      <c r="A209" s="832" t="s">
        <v>573</v>
      </c>
      <c r="B209" s="833" t="s">
        <v>3967</v>
      </c>
      <c r="C209" s="833" t="s">
        <v>4035</v>
      </c>
      <c r="D209" s="833" t="s">
        <v>4226</v>
      </c>
      <c r="E209" s="833" t="s">
        <v>4227</v>
      </c>
      <c r="F209" s="853"/>
      <c r="G209" s="853"/>
      <c r="H209" s="853"/>
      <c r="I209" s="853"/>
      <c r="J209" s="853"/>
      <c r="K209" s="853"/>
      <c r="L209" s="853"/>
      <c r="M209" s="853"/>
      <c r="N209" s="853">
        <v>2</v>
      </c>
      <c r="O209" s="853">
        <v>120481.42</v>
      </c>
      <c r="P209" s="838"/>
      <c r="Q209" s="854">
        <v>60240.71</v>
      </c>
    </row>
    <row r="210" spans="1:17" ht="14.45" customHeight="1" x14ac:dyDescent="0.2">
      <c r="A210" s="832" t="s">
        <v>573</v>
      </c>
      <c r="B210" s="833" t="s">
        <v>3967</v>
      </c>
      <c r="C210" s="833" t="s">
        <v>4035</v>
      </c>
      <c r="D210" s="833" t="s">
        <v>4228</v>
      </c>
      <c r="E210" s="833" t="s">
        <v>4229</v>
      </c>
      <c r="F210" s="853"/>
      <c r="G210" s="853"/>
      <c r="H210" s="853"/>
      <c r="I210" s="853"/>
      <c r="J210" s="853"/>
      <c r="K210" s="853"/>
      <c r="L210" s="853"/>
      <c r="M210" s="853"/>
      <c r="N210" s="853">
        <v>8</v>
      </c>
      <c r="O210" s="853">
        <v>11051.76</v>
      </c>
      <c r="P210" s="838"/>
      <c r="Q210" s="854">
        <v>1381.47</v>
      </c>
    </row>
    <row r="211" spans="1:17" ht="14.45" customHeight="1" x14ac:dyDescent="0.2">
      <c r="A211" s="832" t="s">
        <v>573</v>
      </c>
      <c r="B211" s="833" t="s">
        <v>3967</v>
      </c>
      <c r="C211" s="833" t="s">
        <v>4035</v>
      </c>
      <c r="D211" s="833" t="s">
        <v>4230</v>
      </c>
      <c r="E211" s="833" t="s">
        <v>4231</v>
      </c>
      <c r="F211" s="853"/>
      <c r="G211" s="853"/>
      <c r="H211" s="853"/>
      <c r="I211" s="853"/>
      <c r="J211" s="853"/>
      <c r="K211" s="853"/>
      <c r="L211" s="853"/>
      <c r="M211" s="853"/>
      <c r="N211" s="853">
        <v>9</v>
      </c>
      <c r="O211" s="853">
        <v>1800.4</v>
      </c>
      <c r="P211" s="838"/>
      <c r="Q211" s="854">
        <v>200.04444444444445</v>
      </c>
    </row>
    <row r="212" spans="1:17" ht="14.45" customHeight="1" x14ac:dyDescent="0.2">
      <c r="A212" s="832" t="s">
        <v>573</v>
      </c>
      <c r="B212" s="833" t="s">
        <v>3967</v>
      </c>
      <c r="C212" s="833" t="s">
        <v>4035</v>
      </c>
      <c r="D212" s="833" t="s">
        <v>4232</v>
      </c>
      <c r="E212" s="833" t="s">
        <v>4233</v>
      </c>
      <c r="F212" s="853"/>
      <c r="G212" s="853"/>
      <c r="H212" s="853"/>
      <c r="I212" s="853"/>
      <c r="J212" s="853"/>
      <c r="K212" s="853"/>
      <c r="L212" s="853"/>
      <c r="M212" s="853"/>
      <c r="N212" s="853">
        <v>21</v>
      </c>
      <c r="O212" s="853">
        <v>8384.8599999999988</v>
      </c>
      <c r="P212" s="838"/>
      <c r="Q212" s="854">
        <v>399.27904761904756</v>
      </c>
    </row>
    <row r="213" spans="1:17" ht="14.45" customHeight="1" x14ac:dyDescent="0.2">
      <c r="A213" s="832" t="s">
        <v>573</v>
      </c>
      <c r="B213" s="833" t="s">
        <v>3967</v>
      </c>
      <c r="C213" s="833" t="s">
        <v>4035</v>
      </c>
      <c r="D213" s="833" t="s">
        <v>4234</v>
      </c>
      <c r="E213" s="833" t="s">
        <v>4235</v>
      </c>
      <c r="F213" s="853"/>
      <c r="G213" s="853"/>
      <c r="H213" s="853"/>
      <c r="I213" s="853"/>
      <c r="J213" s="853"/>
      <c r="K213" s="853"/>
      <c r="L213" s="853"/>
      <c r="M213" s="853"/>
      <c r="N213" s="853">
        <v>1</v>
      </c>
      <c r="O213" s="853">
        <v>1428</v>
      </c>
      <c r="P213" s="838"/>
      <c r="Q213" s="854">
        <v>1428</v>
      </c>
    </row>
    <row r="214" spans="1:17" ht="14.45" customHeight="1" x14ac:dyDescent="0.2">
      <c r="A214" s="832" t="s">
        <v>573</v>
      </c>
      <c r="B214" s="833" t="s">
        <v>3967</v>
      </c>
      <c r="C214" s="833" t="s">
        <v>4035</v>
      </c>
      <c r="D214" s="833" t="s">
        <v>4236</v>
      </c>
      <c r="E214" s="833" t="s">
        <v>4192</v>
      </c>
      <c r="F214" s="853"/>
      <c r="G214" s="853"/>
      <c r="H214" s="853"/>
      <c r="I214" s="853"/>
      <c r="J214" s="853"/>
      <c r="K214" s="853"/>
      <c r="L214" s="853"/>
      <c r="M214" s="853"/>
      <c r="N214" s="853">
        <v>6</v>
      </c>
      <c r="O214" s="853">
        <v>27742.38</v>
      </c>
      <c r="P214" s="838"/>
      <c r="Q214" s="854">
        <v>4623.7300000000005</v>
      </c>
    </row>
    <row r="215" spans="1:17" ht="14.45" customHeight="1" x14ac:dyDescent="0.2">
      <c r="A215" s="832" t="s">
        <v>573</v>
      </c>
      <c r="B215" s="833" t="s">
        <v>3967</v>
      </c>
      <c r="C215" s="833" t="s">
        <v>4035</v>
      </c>
      <c r="D215" s="833" t="s">
        <v>4237</v>
      </c>
      <c r="E215" s="833" t="s">
        <v>4238</v>
      </c>
      <c r="F215" s="853">
        <v>6</v>
      </c>
      <c r="G215" s="853">
        <v>113136</v>
      </c>
      <c r="H215" s="853"/>
      <c r="I215" s="853">
        <v>18856</v>
      </c>
      <c r="J215" s="853"/>
      <c r="K215" s="853"/>
      <c r="L215" s="853"/>
      <c r="M215" s="853"/>
      <c r="N215" s="853"/>
      <c r="O215" s="853"/>
      <c r="P215" s="838"/>
      <c r="Q215" s="854"/>
    </row>
    <row r="216" spans="1:17" ht="14.45" customHeight="1" x14ac:dyDescent="0.2">
      <c r="A216" s="832" t="s">
        <v>573</v>
      </c>
      <c r="B216" s="833" t="s">
        <v>3967</v>
      </c>
      <c r="C216" s="833" t="s">
        <v>4035</v>
      </c>
      <c r="D216" s="833" t="s">
        <v>4239</v>
      </c>
      <c r="E216" s="833" t="s">
        <v>4240</v>
      </c>
      <c r="F216" s="853"/>
      <c r="G216" s="853"/>
      <c r="H216" s="853"/>
      <c r="I216" s="853"/>
      <c r="J216" s="853"/>
      <c r="K216" s="853"/>
      <c r="L216" s="853"/>
      <c r="M216" s="853"/>
      <c r="N216" s="853">
        <v>1</v>
      </c>
      <c r="O216" s="853">
        <v>9073.5</v>
      </c>
      <c r="P216" s="838"/>
      <c r="Q216" s="854">
        <v>9073.5</v>
      </c>
    </row>
    <row r="217" spans="1:17" ht="14.45" customHeight="1" x14ac:dyDescent="0.2">
      <c r="A217" s="832" t="s">
        <v>573</v>
      </c>
      <c r="B217" s="833" t="s">
        <v>3967</v>
      </c>
      <c r="C217" s="833" t="s">
        <v>4035</v>
      </c>
      <c r="D217" s="833" t="s">
        <v>4241</v>
      </c>
      <c r="E217" s="833" t="s">
        <v>4242</v>
      </c>
      <c r="F217" s="853"/>
      <c r="G217" s="853"/>
      <c r="H217" s="853"/>
      <c r="I217" s="853"/>
      <c r="J217" s="853"/>
      <c r="K217" s="853"/>
      <c r="L217" s="853"/>
      <c r="M217" s="853"/>
      <c r="N217" s="853">
        <v>11.56</v>
      </c>
      <c r="O217" s="853">
        <v>44447.63</v>
      </c>
      <c r="P217" s="838"/>
      <c r="Q217" s="854">
        <v>3844.950692041522</v>
      </c>
    </row>
    <row r="218" spans="1:17" ht="14.45" customHeight="1" x14ac:dyDescent="0.2">
      <c r="A218" s="832" t="s">
        <v>573</v>
      </c>
      <c r="B218" s="833" t="s">
        <v>3967</v>
      </c>
      <c r="C218" s="833" t="s">
        <v>4035</v>
      </c>
      <c r="D218" s="833" t="s">
        <v>4243</v>
      </c>
      <c r="E218" s="833" t="s">
        <v>4242</v>
      </c>
      <c r="F218" s="853"/>
      <c r="G218" s="853"/>
      <c r="H218" s="853"/>
      <c r="I218" s="853"/>
      <c r="J218" s="853"/>
      <c r="K218" s="853"/>
      <c r="L218" s="853"/>
      <c r="M218" s="853"/>
      <c r="N218" s="853">
        <v>34</v>
      </c>
      <c r="O218" s="853">
        <v>32597.599999999999</v>
      </c>
      <c r="P218" s="838"/>
      <c r="Q218" s="854">
        <v>958.75294117647059</v>
      </c>
    </row>
    <row r="219" spans="1:17" ht="14.45" customHeight="1" x14ac:dyDescent="0.2">
      <c r="A219" s="832" t="s">
        <v>573</v>
      </c>
      <c r="B219" s="833" t="s">
        <v>3967</v>
      </c>
      <c r="C219" s="833" t="s">
        <v>4035</v>
      </c>
      <c r="D219" s="833" t="s">
        <v>4244</v>
      </c>
      <c r="E219" s="833" t="s">
        <v>4245</v>
      </c>
      <c r="F219" s="853"/>
      <c r="G219" s="853"/>
      <c r="H219" s="853"/>
      <c r="I219" s="853"/>
      <c r="J219" s="853"/>
      <c r="K219" s="853"/>
      <c r="L219" s="853"/>
      <c r="M219" s="853"/>
      <c r="N219" s="853">
        <v>1</v>
      </c>
      <c r="O219" s="853">
        <v>625813</v>
      </c>
      <c r="P219" s="838"/>
      <c r="Q219" s="854">
        <v>625813</v>
      </c>
    </row>
    <row r="220" spans="1:17" ht="14.45" customHeight="1" x14ac:dyDescent="0.2">
      <c r="A220" s="832" t="s">
        <v>573</v>
      </c>
      <c r="B220" s="833" t="s">
        <v>3967</v>
      </c>
      <c r="C220" s="833" t="s">
        <v>4035</v>
      </c>
      <c r="D220" s="833" t="s">
        <v>4246</v>
      </c>
      <c r="E220" s="833" t="s">
        <v>4221</v>
      </c>
      <c r="F220" s="853">
        <v>2</v>
      </c>
      <c r="G220" s="853">
        <v>998268.98</v>
      </c>
      <c r="H220" s="853">
        <v>2.1407437234405124</v>
      </c>
      <c r="I220" s="853">
        <v>499134.49</v>
      </c>
      <c r="J220" s="853">
        <v>1</v>
      </c>
      <c r="K220" s="853">
        <v>466318.77</v>
      </c>
      <c r="L220" s="853">
        <v>1</v>
      </c>
      <c r="M220" s="853">
        <v>466318.77</v>
      </c>
      <c r="N220" s="853"/>
      <c r="O220" s="853"/>
      <c r="P220" s="838"/>
      <c r="Q220" s="854"/>
    </row>
    <row r="221" spans="1:17" ht="14.45" customHeight="1" x14ac:dyDescent="0.2">
      <c r="A221" s="832" t="s">
        <v>573</v>
      </c>
      <c r="B221" s="833" t="s">
        <v>3967</v>
      </c>
      <c r="C221" s="833" t="s">
        <v>4035</v>
      </c>
      <c r="D221" s="833" t="s">
        <v>4247</v>
      </c>
      <c r="E221" s="833" t="s">
        <v>4248</v>
      </c>
      <c r="F221" s="853">
        <v>1</v>
      </c>
      <c r="G221" s="853">
        <v>24640.2</v>
      </c>
      <c r="H221" s="853"/>
      <c r="I221" s="853">
        <v>24640.2</v>
      </c>
      <c r="J221" s="853"/>
      <c r="K221" s="853"/>
      <c r="L221" s="853"/>
      <c r="M221" s="853"/>
      <c r="N221" s="853"/>
      <c r="O221" s="853"/>
      <c r="P221" s="838"/>
      <c r="Q221" s="854"/>
    </row>
    <row r="222" spans="1:17" ht="14.45" customHeight="1" x14ac:dyDescent="0.2">
      <c r="A222" s="832" t="s">
        <v>573</v>
      </c>
      <c r="B222" s="833" t="s">
        <v>3967</v>
      </c>
      <c r="C222" s="833" t="s">
        <v>4035</v>
      </c>
      <c r="D222" s="833" t="s">
        <v>4249</v>
      </c>
      <c r="E222" s="833" t="s">
        <v>4107</v>
      </c>
      <c r="F222" s="853"/>
      <c r="G222" s="853"/>
      <c r="H222" s="853"/>
      <c r="I222" s="853"/>
      <c r="J222" s="853">
        <v>1</v>
      </c>
      <c r="K222" s="853">
        <v>5835.76</v>
      </c>
      <c r="L222" s="853">
        <v>1</v>
      </c>
      <c r="M222" s="853">
        <v>5835.76</v>
      </c>
      <c r="N222" s="853"/>
      <c r="O222" s="853"/>
      <c r="P222" s="838"/>
      <c r="Q222" s="854"/>
    </row>
    <row r="223" spans="1:17" ht="14.45" customHeight="1" x14ac:dyDescent="0.2">
      <c r="A223" s="832" t="s">
        <v>573</v>
      </c>
      <c r="B223" s="833" t="s">
        <v>3967</v>
      </c>
      <c r="C223" s="833" t="s">
        <v>4035</v>
      </c>
      <c r="D223" s="833" t="s">
        <v>4250</v>
      </c>
      <c r="E223" s="833" t="s">
        <v>4251</v>
      </c>
      <c r="F223" s="853"/>
      <c r="G223" s="853"/>
      <c r="H223" s="853"/>
      <c r="I223" s="853"/>
      <c r="J223" s="853"/>
      <c r="K223" s="853"/>
      <c r="L223" s="853"/>
      <c r="M223" s="853"/>
      <c r="N223" s="853">
        <v>1</v>
      </c>
      <c r="O223" s="853">
        <v>3939.22</v>
      </c>
      <c r="P223" s="838"/>
      <c r="Q223" s="854">
        <v>3939.22</v>
      </c>
    </row>
    <row r="224" spans="1:17" ht="14.45" customHeight="1" x14ac:dyDescent="0.2">
      <c r="A224" s="832" t="s">
        <v>573</v>
      </c>
      <c r="B224" s="833" t="s">
        <v>3967</v>
      </c>
      <c r="C224" s="833" t="s">
        <v>3837</v>
      </c>
      <c r="D224" s="833" t="s">
        <v>4252</v>
      </c>
      <c r="E224" s="833" t="s">
        <v>4253</v>
      </c>
      <c r="F224" s="853">
        <v>38</v>
      </c>
      <c r="G224" s="853">
        <v>11284</v>
      </c>
      <c r="H224" s="853">
        <v>1.7269666360575451</v>
      </c>
      <c r="I224" s="853">
        <v>296.94736842105266</v>
      </c>
      <c r="J224" s="853">
        <v>22</v>
      </c>
      <c r="K224" s="853">
        <v>6534</v>
      </c>
      <c r="L224" s="853">
        <v>1</v>
      </c>
      <c r="M224" s="853">
        <v>297</v>
      </c>
      <c r="N224" s="853">
        <v>13</v>
      </c>
      <c r="O224" s="853">
        <v>3900</v>
      </c>
      <c r="P224" s="838">
        <v>0.59687786960514233</v>
      </c>
      <c r="Q224" s="854">
        <v>300</v>
      </c>
    </row>
    <row r="225" spans="1:17" ht="14.45" customHeight="1" x14ac:dyDescent="0.2">
      <c r="A225" s="832" t="s">
        <v>573</v>
      </c>
      <c r="B225" s="833" t="s">
        <v>3967</v>
      </c>
      <c r="C225" s="833" t="s">
        <v>3837</v>
      </c>
      <c r="D225" s="833" t="s">
        <v>4254</v>
      </c>
      <c r="E225" s="833" t="s">
        <v>4255</v>
      </c>
      <c r="F225" s="853">
        <v>1</v>
      </c>
      <c r="G225" s="853">
        <v>8689</v>
      </c>
      <c r="H225" s="853">
        <v>0.99827665441176472</v>
      </c>
      <c r="I225" s="853">
        <v>8689</v>
      </c>
      <c r="J225" s="853">
        <v>1</v>
      </c>
      <c r="K225" s="853">
        <v>8704</v>
      </c>
      <c r="L225" s="853">
        <v>1</v>
      </c>
      <c r="M225" s="853">
        <v>8704</v>
      </c>
      <c r="N225" s="853"/>
      <c r="O225" s="853"/>
      <c r="P225" s="838"/>
      <c r="Q225" s="854"/>
    </row>
    <row r="226" spans="1:17" ht="14.45" customHeight="1" x14ac:dyDescent="0.2">
      <c r="A226" s="832" t="s">
        <v>573</v>
      </c>
      <c r="B226" s="833" t="s">
        <v>3967</v>
      </c>
      <c r="C226" s="833" t="s">
        <v>3837</v>
      </c>
      <c r="D226" s="833" t="s">
        <v>4256</v>
      </c>
      <c r="E226" s="833" t="s">
        <v>4257</v>
      </c>
      <c r="F226" s="853">
        <v>27</v>
      </c>
      <c r="G226" s="853">
        <v>154030</v>
      </c>
      <c r="H226" s="853">
        <v>0.89761072261072261</v>
      </c>
      <c r="I226" s="853">
        <v>5704.8148148148148</v>
      </c>
      <c r="J226" s="853">
        <v>30</v>
      </c>
      <c r="K226" s="853">
        <v>171600</v>
      </c>
      <c r="L226" s="853">
        <v>1</v>
      </c>
      <c r="M226" s="853">
        <v>5720</v>
      </c>
      <c r="N226" s="853">
        <v>30</v>
      </c>
      <c r="O226" s="853">
        <v>173040</v>
      </c>
      <c r="P226" s="838">
        <v>1.0083916083916085</v>
      </c>
      <c r="Q226" s="854">
        <v>5768</v>
      </c>
    </row>
    <row r="227" spans="1:17" ht="14.45" customHeight="1" x14ac:dyDescent="0.2">
      <c r="A227" s="832" t="s">
        <v>573</v>
      </c>
      <c r="B227" s="833" t="s">
        <v>3967</v>
      </c>
      <c r="C227" s="833" t="s">
        <v>3837</v>
      </c>
      <c r="D227" s="833" t="s">
        <v>4258</v>
      </c>
      <c r="E227" s="833" t="s">
        <v>4259</v>
      </c>
      <c r="F227" s="853">
        <v>2</v>
      </c>
      <c r="G227" s="853">
        <v>23630</v>
      </c>
      <c r="H227" s="853">
        <v>0.22185501966932994</v>
      </c>
      <c r="I227" s="853">
        <v>11815</v>
      </c>
      <c r="J227" s="853">
        <v>9</v>
      </c>
      <c r="K227" s="853">
        <v>106511</v>
      </c>
      <c r="L227" s="853">
        <v>1</v>
      </c>
      <c r="M227" s="853">
        <v>11834.555555555555</v>
      </c>
      <c r="N227" s="853">
        <v>10</v>
      </c>
      <c r="O227" s="853">
        <v>119100</v>
      </c>
      <c r="P227" s="838">
        <v>1.1181943649012778</v>
      </c>
      <c r="Q227" s="854">
        <v>11910</v>
      </c>
    </row>
    <row r="228" spans="1:17" ht="14.45" customHeight="1" x14ac:dyDescent="0.2">
      <c r="A228" s="832" t="s">
        <v>573</v>
      </c>
      <c r="B228" s="833" t="s">
        <v>3967</v>
      </c>
      <c r="C228" s="833" t="s">
        <v>3837</v>
      </c>
      <c r="D228" s="833" t="s">
        <v>4260</v>
      </c>
      <c r="E228" s="833" t="s">
        <v>4261</v>
      </c>
      <c r="F228" s="853"/>
      <c r="G228" s="853"/>
      <c r="H228" s="853"/>
      <c r="I228" s="853"/>
      <c r="J228" s="853">
        <v>2</v>
      </c>
      <c r="K228" s="853">
        <v>22370</v>
      </c>
      <c r="L228" s="853">
        <v>1</v>
      </c>
      <c r="M228" s="853">
        <v>11185</v>
      </c>
      <c r="N228" s="853"/>
      <c r="O228" s="853"/>
      <c r="P228" s="838"/>
      <c r="Q228" s="854"/>
    </row>
    <row r="229" spans="1:17" ht="14.45" customHeight="1" x14ac:dyDescent="0.2">
      <c r="A229" s="832" t="s">
        <v>573</v>
      </c>
      <c r="B229" s="833" t="s">
        <v>3967</v>
      </c>
      <c r="C229" s="833" t="s">
        <v>3837</v>
      </c>
      <c r="D229" s="833" t="s">
        <v>4262</v>
      </c>
      <c r="E229" s="833" t="s">
        <v>4263</v>
      </c>
      <c r="F229" s="853">
        <v>51</v>
      </c>
      <c r="G229" s="853">
        <v>119747</v>
      </c>
      <c r="H229" s="853">
        <v>1.0178240543986401</v>
      </c>
      <c r="I229" s="853">
        <v>2347.9803921568628</v>
      </c>
      <c r="J229" s="853">
        <v>50</v>
      </c>
      <c r="K229" s="853">
        <v>117650</v>
      </c>
      <c r="L229" s="853">
        <v>1</v>
      </c>
      <c r="M229" s="853">
        <v>2353</v>
      </c>
      <c r="N229" s="853">
        <v>51</v>
      </c>
      <c r="O229" s="853">
        <v>120819</v>
      </c>
      <c r="P229" s="838">
        <v>1.0269358266043349</v>
      </c>
      <c r="Q229" s="854">
        <v>2369</v>
      </c>
    </row>
    <row r="230" spans="1:17" ht="14.45" customHeight="1" x14ac:dyDescent="0.2">
      <c r="A230" s="832" t="s">
        <v>573</v>
      </c>
      <c r="B230" s="833" t="s">
        <v>3967</v>
      </c>
      <c r="C230" s="833" t="s">
        <v>3837</v>
      </c>
      <c r="D230" s="833" t="s">
        <v>4264</v>
      </c>
      <c r="E230" s="833" t="s">
        <v>4265</v>
      </c>
      <c r="F230" s="853">
        <v>18</v>
      </c>
      <c r="G230" s="853">
        <v>94284</v>
      </c>
      <c r="H230" s="853">
        <v>0.64226595549015997</v>
      </c>
      <c r="I230" s="853">
        <v>5238</v>
      </c>
      <c r="J230" s="853">
        <v>28</v>
      </c>
      <c r="K230" s="853">
        <v>146799</v>
      </c>
      <c r="L230" s="853">
        <v>1</v>
      </c>
      <c r="M230" s="853">
        <v>5242.8214285714284</v>
      </c>
      <c r="N230" s="853">
        <v>12</v>
      </c>
      <c r="O230" s="853">
        <v>63108</v>
      </c>
      <c r="P230" s="838">
        <v>0.4298939366071976</v>
      </c>
      <c r="Q230" s="854">
        <v>5259</v>
      </c>
    </row>
    <row r="231" spans="1:17" ht="14.45" customHeight="1" x14ac:dyDescent="0.2">
      <c r="A231" s="832" t="s">
        <v>573</v>
      </c>
      <c r="B231" s="833" t="s">
        <v>3967</v>
      </c>
      <c r="C231" s="833" t="s">
        <v>3837</v>
      </c>
      <c r="D231" s="833" t="s">
        <v>4266</v>
      </c>
      <c r="E231" s="833" t="s">
        <v>4267</v>
      </c>
      <c r="F231" s="853">
        <v>2</v>
      </c>
      <c r="G231" s="853">
        <v>39066</v>
      </c>
      <c r="H231" s="853"/>
      <c r="I231" s="853">
        <v>19533</v>
      </c>
      <c r="J231" s="853"/>
      <c r="K231" s="853"/>
      <c r="L231" s="853"/>
      <c r="M231" s="853"/>
      <c r="N231" s="853"/>
      <c r="O231" s="853"/>
      <c r="P231" s="838"/>
      <c r="Q231" s="854"/>
    </row>
    <row r="232" spans="1:17" ht="14.45" customHeight="1" x14ac:dyDescent="0.2">
      <c r="A232" s="832" t="s">
        <v>573</v>
      </c>
      <c r="B232" s="833" t="s">
        <v>3967</v>
      </c>
      <c r="C232" s="833" t="s">
        <v>3837</v>
      </c>
      <c r="D232" s="833" t="s">
        <v>4268</v>
      </c>
      <c r="E232" s="833" t="s">
        <v>4269</v>
      </c>
      <c r="F232" s="853">
        <v>2</v>
      </c>
      <c r="G232" s="853">
        <v>8210</v>
      </c>
      <c r="H232" s="853">
        <v>0.49890617403986387</v>
      </c>
      <c r="I232" s="853">
        <v>4105</v>
      </c>
      <c r="J232" s="853">
        <v>4</v>
      </c>
      <c r="K232" s="853">
        <v>16456</v>
      </c>
      <c r="L232" s="853">
        <v>1</v>
      </c>
      <c r="M232" s="853">
        <v>4114</v>
      </c>
      <c r="N232" s="853">
        <v>1</v>
      </c>
      <c r="O232" s="853">
        <v>4147</v>
      </c>
      <c r="P232" s="838">
        <v>0.2520053475935829</v>
      </c>
      <c r="Q232" s="854">
        <v>4147</v>
      </c>
    </row>
    <row r="233" spans="1:17" ht="14.45" customHeight="1" x14ac:dyDescent="0.2">
      <c r="A233" s="832" t="s">
        <v>573</v>
      </c>
      <c r="B233" s="833" t="s">
        <v>3967</v>
      </c>
      <c r="C233" s="833" t="s">
        <v>3837</v>
      </c>
      <c r="D233" s="833" t="s">
        <v>4270</v>
      </c>
      <c r="E233" s="833" t="s">
        <v>4271</v>
      </c>
      <c r="F233" s="853">
        <v>1</v>
      </c>
      <c r="G233" s="853">
        <v>14888</v>
      </c>
      <c r="H233" s="853"/>
      <c r="I233" s="853">
        <v>14888</v>
      </c>
      <c r="J233" s="853"/>
      <c r="K233" s="853"/>
      <c r="L233" s="853"/>
      <c r="M233" s="853"/>
      <c r="N233" s="853"/>
      <c r="O233" s="853"/>
      <c r="P233" s="838"/>
      <c r="Q233" s="854"/>
    </row>
    <row r="234" spans="1:17" ht="14.45" customHeight="1" x14ac:dyDescent="0.2">
      <c r="A234" s="832" t="s">
        <v>573</v>
      </c>
      <c r="B234" s="833" t="s">
        <v>3967</v>
      </c>
      <c r="C234" s="833" t="s">
        <v>3837</v>
      </c>
      <c r="D234" s="833" t="s">
        <v>4272</v>
      </c>
      <c r="E234" s="833" t="s">
        <v>4273</v>
      </c>
      <c r="F234" s="853">
        <v>31</v>
      </c>
      <c r="G234" s="853">
        <v>79174</v>
      </c>
      <c r="H234" s="853">
        <v>0.83489576193438853</v>
      </c>
      <c r="I234" s="853">
        <v>2554</v>
      </c>
      <c r="J234" s="853">
        <v>37</v>
      </c>
      <c r="K234" s="853">
        <v>94831</v>
      </c>
      <c r="L234" s="853">
        <v>1</v>
      </c>
      <c r="M234" s="853">
        <v>2563</v>
      </c>
      <c r="N234" s="853">
        <v>41</v>
      </c>
      <c r="O234" s="853">
        <v>106354</v>
      </c>
      <c r="P234" s="838">
        <v>1.1215108983349327</v>
      </c>
      <c r="Q234" s="854">
        <v>2594</v>
      </c>
    </row>
    <row r="235" spans="1:17" ht="14.45" customHeight="1" x14ac:dyDescent="0.2">
      <c r="A235" s="832" t="s">
        <v>573</v>
      </c>
      <c r="B235" s="833" t="s">
        <v>3967</v>
      </c>
      <c r="C235" s="833" t="s">
        <v>3837</v>
      </c>
      <c r="D235" s="833" t="s">
        <v>4274</v>
      </c>
      <c r="E235" s="833" t="s">
        <v>4275</v>
      </c>
      <c r="F235" s="853">
        <v>1</v>
      </c>
      <c r="G235" s="853">
        <v>5931</v>
      </c>
      <c r="H235" s="853">
        <v>0.99630438434402824</v>
      </c>
      <c r="I235" s="853">
        <v>5931</v>
      </c>
      <c r="J235" s="853">
        <v>1</v>
      </c>
      <c r="K235" s="853">
        <v>5953</v>
      </c>
      <c r="L235" s="853">
        <v>1</v>
      </c>
      <c r="M235" s="853">
        <v>5953</v>
      </c>
      <c r="N235" s="853">
        <v>1</v>
      </c>
      <c r="O235" s="853">
        <v>6026</v>
      </c>
      <c r="P235" s="838">
        <v>1.0122627246766336</v>
      </c>
      <c r="Q235" s="854">
        <v>6026</v>
      </c>
    </row>
    <row r="236" spans="1:17" ht="14.45" customHeight="1" x14ac:dyDescent="0.2">
      <c r="A236" s="832" t="s">
        <v>573</v>
      </c>
      <c r="B236" s="833" t="s">
        <v>3967</v>
      </c>
      <c r="C236" s="833" t="s">
        <v>3837</v>
      </c>
      <c r="D236" s="833" t="s">
        <v>4276</v>
      </c>
      <c r="E236" s="833" t="s">
        <v>4277</v>
      </c>
      <c r="F236" s="853">
        <v>1</v>
      </c>
      <c r="G236" s="853">
        <v>5994</v>
      </c>
      <c r="H236" s="853"/>
      <c r="I236" s="853">
        <v>5994</v>
      </c>
      <c r="J236" s="853"/>
      <c r="K236" s="853"/>
      <c r="L236" s="853"/>
      <c r="M236" s="853"/>
      <c r="N236" s="853">
        <v>1</v>
      </c>
      <c r="O236" s="853">
        <v>6063</v>
      </c>
      <c r="P236" s="838"/>
      <c r="Q236" s="854">
        <v>6063</v>
      </c>
    </row>
    <row r="237" spans="1:17" ht="14.45" customHeight="1" x14ac:dyDescent="0.2">
      <c r="A237" s="832" t="s">
        <v>573</v>
      </c>
      <c r="B237" s="833" t="s">
        <v>3967</v>
      </c>
      <c r="C237" s="833" t="s">
        <v>3837</v>
      </c>
      <c r="D237" s="833" t="s">
        <v>4278</v>
      </c>
      <c r="E237" s="833" t="s">
        <v>4279</v>
      </c>
      <c r="F237" s="853">
        <v>2881</v>
      </c>
      <c r="G237" s="853">
        <v>501294</v>
      </c>
      <c r="H237" s="853">
        <v>1.031919273427915</v>
      </c>
      <c r="I237" s="853">
        <v>174</v>
      </c>
      <c r="J237" s="853">
        <v>2776</v>
      </c>
      <c r="K237" s="853">
        <v>485788</v>
      </c>
      <c r="L237" s="853">
        <v>1</v>
      </c>
      <c r="M237" s="853">
        <v>174.9956772334294</v>
      </c>
      <c r="N237" s="853">
        <v>2799</v>
      </c>
      <c r="O237" s="853">
        <v>492596</v>
      </c>
      <c r="P237" s="838">
        <v>1.0140143437054847</v>
      </c>
      <c r="Q237" s="854">
        <v>175.98999642729547</v>
      </c>
    </row>
    <row r="238" spans="1:17" ht="14.45" customHeight="1" x14ac:dyDescent="0.2">
      <c r="A238" s="832" t="s">
        <v>573</v>
      </c>
      <c r="B238" s="833" t="s">
        <v>3967</v>
      </c>
      <c r="C238" s="833" t="s">
        <v>3837</v>
      </c>
      <c r="D238" s="833" t="s">
        <v>4280</v>
      </c>
      <c r="E238" s="833" t="s">
        <v>4281</v>
      </c>
      <c r="F238" s="853">
        <v>8</v>
      </c>
      <c r="G238" s="853">
        <v>11992</v>
      </c>
      <c r="H238" s="853">
        <v>0.66533510874389701</v>
      </c>
      <c r="I238" s="853">
        <v>1499</v>
      </c>
      <c r="J238" s="853">
        <v>12</v>
      </c>
      <c r="K238" s="853">
        <v>18024</v>
      </c>
      <c r="L238" s="853">
        <v>1</v>
      </c>
      <c r="M238" s="853">
        <v>1502</v>
      </c>
      <c r="N238" s="853">
        <v>16</v>
      </c>
      <c r="O238" s="853">
        <v>24192</v>
      </c>
      <c r="P238" s="838">
        <v>1.3422103861517976</v>
      </c>
      <c r="Q238" s="854">
        <v>1512</v>
      </c>
    </row>
    <row r="239" spans="1:17" ht="14.45" customHeight="1" x14ac:dyDescent="0.2">
      <c r="A239" s="832" t="s">
        <v>573</v>
      </c>
      <c r="B239" s="833" t="s">
        <v>3967</v>
      </c>
      <c r="C239" s="833" t="s">
        <v>3837</v>
      </c>
      <c r="D239" s="833" t="s">
        <v>4282</v>
      </c>
      <c r="E239" s="833" t="s">
        <v>4283</v>
      </c>
      <c r="F239" s="853">
        <v>26</v>
      </c>
      <c r="G239" s="853">
        <v>145751</v>
      </c>
      <c r="H239" s="853">
        <v>0.89412854504965988</v>
      </c>
      <c r="I239" s="853">
        <v>5605.8076923076924</v>
      </c>
      <c r="J239" s="853">
        <v>29</v>
      </c>
      <c r="K239" s="853">
        <v>163009</v>
      </c>
      <c r="L239" s="853">
        <v>1</v>
      </c>
      <c r="M239" s="853">
        <v>5621</v>
      </c>
      <c r="N239" s="853">
        <v>28</v>
      </c>
      <c r="O239" s="853">
        <v>158732</v>
      </c>
      <c r="P239" s="838">
        <v>0.97376218491003563</v>
      </c>
      <c r="Q239" s="854">
        <v>5669</v>
      </c>
    </row>
    <row r="240" spans="1:17" ht="14.45" customHeight="1" x14ac:dyDescent="0.2">
      <c r="A240" s="832" t="s">
        <v>573</v>
      </c>
      <c r="B240" s="833" t="s">
        <v>3967</v>
      </c>
      <c r="C240" s="833" t="s">
        <v>3837</v>
      </c>
      <c r="D240" s="833" t="s">
        <v>4284</v>
      </c>
      <c r="E240" s="833" t="s">
        <v>4285</v>
      </c>
      <c r="F240" s="853">
        <v>1017</v>
      </c>
      <c r="G240" s="853">
        <v>3888984</v>
      </c>
      <c r="H240" s="853">
        <v>0.92743157868629933</v>
      </c>
      <c r="I240" s="853">
        <v>3823.9764011799411</v>
      </c>
      <c r="J240" s="853">
        <v>1094</v>
      </c>
      <c r="K240" s="853">
        <v>4193284</v>
      </c>
      <c r="L240" s="853">
        <v>1</v>
      </c>
      <c r="M240" s="853">
        <v>3832.9835466179161</v>
      </c>
      <c r="N240" s="853">
        <v>1279</v>
      </c>
      <c r="O240" s="853">
        <v>4944383</v>
      </c>
      <c r="P240" s="838">
        <v>1.1791195158734777</v>
      </c>
      <c r="Q240" s="854">
        <v>3865.8193901485533</v>
      </c>
    </row>
    <row r="241" spans="1:17" ht="14.45" customHeight="1" x14ac:dyDescent="0.2">
      <c r="A241" s="832" t="s">
        <v>573</v>
      </c>
      <c r="B241" s="833" t="s">
        <v>3967</v>
      </c>
      <c r="C241" s="833" t="s">
        <v>3837</v>
      </c>
      <c r="D241" s="833" t="s">
        <v>4286</v>
      </c>
      <c r="E241" s="833" t="s">
        <v>4287</v>
      </c>
      <c r="F241" s="853">
        <v>463</v>
      </c>
      <c r="G241" s="853">
        <v>738022</v>
      </c>
      <c r="H241" s="853">
        <v>0.94640045138621731</v>
      </c>
      <c r="I241" s="853">
        <v>1594</v>
      </c>
      <c r="J241" s="853">
        <v>488</v>
      </c>
      <c r="K241" s="853">
        <v>779820</v>
      </c>
      <c r="L241" s="853">
        <v>1</v>
      </c>
      <c r="M241" s="853">
        <v>1597.9918032786886</v>
      </c>
      <c r="N241" s="853">
        <v>494</v>
      </c>
      <c r="O241" s="853">
        <v>795795</v>
      </c>
      <c r="P241" s="838">
        <v>1.0204854966530739</v>
      </c>
      <c r="Q241" s="854">
        <v>1610.921052631579</v>
      </c>
    </row>
    <row r="242" spans="1:17" ht="14.45" customHeight="1" x14ac:dyDescent="0.2">
      <c r="A242" s="832" t="s">
        <v>573</v>
      </c>
      <c r="B242" s="833" t="s">
        <v>3967</v>
      </c>
      <c r="C242" s="833" t="s">
        <v>3837</v>
      </c>
      <c r="D242" s="833" t="s">
        <v>4288</v>
      </c>
      <c r="E242" s="833" t="s">
        <v>4289</v>
      </c>
      <c r="F242" s="853">
        <v>171</v>
      </c>
      <c r="G242" s="853">
        <v>490428</v>
      </c>
      <c r="H242" s="853">
        <v>0.81230310559006214</v>
      </c>
      <c r="I242" s="853">
        <v>2868</v>
      </c>
      <c r="J242" s="853">
        <v>210</v>
      </c>
      <c r="K242" s="853">
        <v>603750</v>
      </c>
      <c r="L242" s="853">
        <v>1</v>
      </c>
      <c r="M242" s="853">
        <v>2875</v>
      </c>
      <c r="N242" s="853">
        <v>222</v>
      </c>
      <c r="O242" s="853">
        <v>643750</v>
      </c>
      <c r="P242" s="838">
        <v>1.0662525879917184</v>
      </c>
      <c r="Q242" s="854">
        <v>2899.7747747747749</v>
      </c>
    </row>
    <row r="243" spans="1:17" ht="14.45" customHeight="1" x14ac:dyDescent="0.2">
      <c r="A243" s="832" t="s">
        <v>573</v>
      </c>
      <c r="B243" s="833" t="s">
        <v>3967</v>
      </c>
      <c r="C243" s="833" t="s">
        <v>3837</v>
      </c>
      <c r="D243" s="833" t="s">
        <v>4290</v>
      </c>
      <c r="E243" s="833" t="s">
        <v>4291</v>
      </c>
      <c r="F243" s="853">
        <v>226</v>
      </c>
      <c r="G243" s="853">
        <v>269166</v>
      </c>
      <c r="H243" s="853">
        <v>1.0675048087410022</v>
      </c>
      <c r="I243" s="853">
        <v>1191</v>
      </c>
      <c r="J243" s="853">
        <v>211</v>
      </c>
      <c r="K243" s="853">
        <v>252145</v>
      </c>
      <c r="L243" s="853">
        <v>1</v>
      </c>
      <c r="M243" s="853">
        <v>1195</v>
      </c>
      <c r="N243" s="853">
        <v>241</v>
      </c>
      <c r="O243" s="853">
        <v>291089</v>
      </c>
      <c r="P243" s="838">
        <v>1.154450812032759</v>
      </c>
      <c r="Q243" s="854">
        <v>1207.8381742738588</v>
      </c>
    </row>
    <row r="244" spans="1:17" ht="14.45" customHeight="1" x14ac:dyDescent="0.2">
      <c r="A244" s="832" t="s">
        <v>573</v>
      </c>
      <c r="B244" s="833" t="s">
        <v>3967</v>
      </c>
      <c r="C244" s="833" t="s">
        <v>3837</v>
      </c>
      <c r="D244" s="833" t="s">
        <v>4292</v>
      </c>
      <c r="E244" s="833" t="s">
        <v>4293</v>
      </c>
      <c r="F244" s="853">
        <v>28</v>
      </c>
      <c r="G244" s="853">
        <v>179816</v>
      </c>
      <c r="H244" s="853">
        <v>0.59463356239128562</v>
      </c>
      <c r="I244" s="853">
        <v>6422</v>
      </c>
      <c r="J244" s="853">
        <v>47</v>
      </c>
      <c r="K244" s="853">
        <v>302398</v>
      </c>
      <c r="L244" s="853">
        <v>1</v>
      </c>
      <c r="M244" s="853">
        <v>6434</v>
      </c>
      <c r="N244" s="853">
        <v>55</v>
      </c>
      <c r="O244" s="853">
        <v>356070</v>
      </c>
      <c r="P244" s="838">
        <v>1.1774879463488515</v>
      </c>
      <c r="Q244" s="854">
        <v>6474</v>
      </c>
    </row>
    <row r="245" spans="1:17" ht="14.45" customHeight="1" x14ac:dyDescent="0.2">
      <c r="A245" s="832" t="s">
        <v>573</v>
      </c>
      <c r="B245" s="833" t="s">
        <v>3967</v>
      </c>
      <c r="C245" s="833" t="s">
        <v>3837</v>
      </c>
      <c r="D245" s="833" t="s">
        <v>4294</v>
      </c>
      <c r="E245" s="833" t="s">
        <v>4295</v>
      </c>
      <c r="F245" s="853">
        <v>394</v>
      </c>
      <c r="G245" s="853">
        <v>1568902</v>
      </c>
      <c r="H245" s="853">
        <v>0.92957978473166114</v>
      </c>
      <c r="I245" s="853">
        <v>3981.9847715736041</v>
      </c>
      <c r="J245" s="853">
        <v>423</v>
      </c>
      <c r="K245" s="853">
        <v>1687754</v>
      </c>
      <c r="L245" s="853">
        <v>1</v>
      </c>
      <c r="M245" s="853">
        <v>3989.9621749408984</v>
      </c>
      <c r="N245" s="853">
        <v>455</v>
      </c>
      <c r="O245" s="853">
        <v>1827708</v>
      </c>
      <c r="P245" s="838">
        <v>1.082923222223144</v>
      </c>
      <c r="Q245" s="854">
        <v>4016.9406593406593</v>
      </c>
    </row>
    <row r="246" spans="1:17" ht="14.45" customHeight="1" x14ac:dyDescent="0.2">
      <c r="A246" s="832" t="s">
        <v>573</v>
      </c>
      <c r="B246" s="833" t="s">
        <v>3967</v>
      </c>
      <c r="C246" s="833" t="s">
        <v>3837</v>
      </c>
      <c r="D246" s="833" t="s">
        <v>4296</v>
      </c>
      <c r="E246" s="833" t="s">
        <v>4297</v>
      </c>
      <c r="F246" s="853">
        <v>2</v>
      </c>
      <c r="G246" s="853">
        <v>8798</v>
      </c>
      <c r="H246" s="853"/>
      <c r="I246" s="853">
        <v>4399</v>
      </c>
      <c r="J246" s="853"/>
      <c r="K246" s="853"/>
      <c r="L246" s="853"/>
      <c r="M246" s="853"/>
      <c r="N246" s="853"/>
      <c r="O246" s="853"/>
      <c r="P246" s="838"/>
      <c r="Q246" s="854"/>
    </row>
    <row r="247" spans="1:17" ht="14.45" customHeight="1" x14ac:dyDescent="0.2">
      <c r="A247" s="832" t="s">
        <v>573</v>
      </c>
      <c r="B247" s="833" t="s">
        <v>3967</v>
      </c>
      <c r="C247" s="833" t="s">
        <v>3837</v>
      </c>
      <c r="D247" s="833" t="s">
        <v>4298</v>
      </c>
      <c r="E247" s="833" t="s">
        <v>4299</v>
      </c>
      <c r="F247" s="853"/>
      <c r="G247" s="853"/>
      <c r="H247" s="853"/>
      <c r="I247" s="853"/>
      <c r="J247" s="853"/>
      <c r="K247" s="853"/>
      <c r="L247" s="853"/>
      <c r="M247" s="853"/>
      <c r="N247" s="853">
        <v>1</v>
      </c>
      <c r="O247" s="853">
        <v>937</v>
      </c>
      <c r="P247" s="838"/>
      <c r="Q247" s="854">
        <v>937</v>
      </c>
    </row>
    <row r="248" spans="1:17" ht="14.45" customHeight="1" x14ac:dyDescent="0.2">
      <c r="A248" s="832" t="s">
        <v>573</v>
      </c>
      <c r="B248" s="833" t="s">
        <v>3967</v>
      </c>
      <c r="C248" s="833" t="s">
        <v>3837</v>
      </c>
      <c r="D248" s="833" t="s">
        <v>4300</v>
      </c>
      <c r="E248" s="833" t="s">
        <v>4301</v>
      </c>
      <c r="F248" s="853">
        <v>1</v>
      </c>
      <c r="G248" s="853">
        <v>432</v>
      </c>
      <c r="H248" s="853"/>
      <c r="I248" s="853">
        <v>432</v>
      </c>
      <c r="J248" s="853"/>
      <c r="K248" s="853"/>
      <c r="L248" s="853"/>
      <c r="M248" s="853"/>
      <c r="N248" s="853"/>
      <c r="O248" s="853"/>
      <c r="P248" s="838"/>
      <c r="Q248" s="854"/>
    </row>
    <row r="249" spans="1:17" ht="14.45" customHeight="1" x14ac:dyDescent="0.2">
      <c r="A249" s="832" t="s">
        <v>573</v>
      </c>
      <c r="B249" s="833" t="s">
        <v>3967</v>
      </c>
      <c r="C249" s="833" t="s">
        <v>3837</v>
      </c>
      <c r="D249" s="833" t="s">
        <v>4302</v>
      </c>
      <c r="E249" s="833" t="s">
        <v>4303</v>
      </c>
      <c r="F249" s="853">
        <v>1</v>
      </c>
      <c r="G249" s="853">
        <v>1603</v>
      </c>
      <c r="H249" s="853"/>
      <c r="I249" s="853">
        <v>1603</v>
      </c>
      <c r="J249" s="853"/>
      <c r="K249" s="853"/>
      <c r="L249" s="853"/>
      <c r="M249" s="853"/>
      <c r="N249" s="853"/>
      <c r="O249" s="853"/>
      <c r="P249" s="838"/>
      <c r="Q249" s="854"/>
    </row>
    <row r="250" spans="1:17" ht="14.45" customHeight="1" x14ac:dyDescent="0.2">
      <c r="A250" s="832" t="s">
        <v>573</v>
      </c>
      <c r="B250" s="833" t="s">
        <v>3967</v>
      </c>
      <c r="C250" s="833" t="s">
        <v>3837</v>
      </c>
      <c r="D250" s="833" t="s">
        <v>4304</v>
      </c>
      <c r="E250" s="833" t="s">
        <v>4305</v>
      </c>
      <c r="F250" s="853">
        <v>1</v>
      </c>
      <c r="G250" s="853">
        <v>1955</v>
      </c>
      <c r="H250" s="853"/>
      <c r="I250" s="853">
        <v>1955</v>
      </c>
      <c r="J250" s="853"/>
      <c r="K250" s="853"/>
      <c r="L250" s="853"/>
      <c r="M250" s="853"/>
      <c r="N250" s="853"/>
      <c r="O250" s="853"/>
      <c r="P250" s="838"/>
      <c r="Q250" s="854"/>
    </row>
    <row r="251" spans="1:17" ht="14.45" customHeight="1" x14ac:dyDescent="0.2">
      <c r="A251" s="832" t="s">
        <v>573</v>
      </c>
      <c r="B251" s="833" t="s">
        <v>3967</v>
      </c>
      <c r="C251" s="833" t="s">
        <v>3837</v>
      </c>
      <c r="D251" s="833" t="s">
        <v>4306</v>
      </c>
      <c r="E251" s="833" t="s">
        <v>4307</v>
      </c>
      <c r="F251" s="853"/>
      <c r="G251" s="853"/>
      <c r="H251" s="853"/>
      <c r="I251" s="853"/>
      <c r="J251" s="853">
        <v>1</v>
      </c>
      <c r="K251" s="853">
        <v>839</v>
      </c>
      <c r="L251" s="853">
        <v>1</v>
      </c>
      <c r="M251" s="853">
        <v>839</v>
      </c>
      <c r="N251" s="853"/>
      <c r="O251" s="853"/>
      <c r="P251" s="838"/>
      <c r="Q251" s="854"/>
    </row>
    <row r="252" spans="1:17" ht="14.45" customHeight="1" x14ac:dyDescent="0.2">
      <c r="A252" s="832" t="s">
        <v>573</v>
      </c>
      <c r="B252" s="833" t="s">
        <v>3967</v>
      </c>
      <c r="C252" s="833" t="s">
        <v>3837</v>
      </c>
      <c r="D252" s="833" t="s">
        <v>4308</v>
      </c>
      <c r="E252" s="833" t="s">
        <v>4309</v>
      </c>
      <c r="F252" s="853">
        <v>2</v>
      </c>
      <c r="G252" s="853">
        <v>4180</v>
      </c>
      <c r="H252" s="853">
        <v>0.99904397705544934</v>
      </c>
      <c r="I252" s="853">
        <v>2090</v>
      </c>
      <c r="J252" s="853">
        <v>2</v>
      </c>
      <c r="K252" s="853">
        <v>4184</v>
      </c>
      <c r="L252" s="853">
        <v>1</v>
      </c>
      <c r="M252" s="853">
        <v>2092</v>
      </c>
      <c r="N252" s="853"/>
      <c r="O252" s="853"/>
      <c r="P252" s="838"/>
      <c r="Q252" s="854"/>
    </row>
    <row r="253" spans="1:17" ht="14.45" customHeight="1" x14ac:dyDescent="0.2">
      <c r="A253" s="832" t="s">
        <v>573</v>
      </c>
      <c r="B253" s="833" t="s">
        <v>3967</v>
      </c>
      <c r="C253" s="833" t="s">
        <v>3837</v>
      </c>
      <c r="D253" s="833" t="s">
        <v>4310</v>
      </c>
      <c r="E253" s="833" t="s">
        <v>4311</v>
      </c>
      <c r="F253" s="853">
        <v>0</v>
      </c>
      <c r="G253" s="853">
        <v>0</v>
      </c>
      <c r="H253" s="853"/>
      <c r="I253" s="853"/>
      <c r="J253" s="853">
        <v>0</v>
      </c>
      <c r="K253" s="853">
        <v>0</v>
      </c>
      <c r="L253" s="853"/>
      <c r="M253" s="853"/>
      <c r="N253" s="853">
        <v>0</v>
      </c>
      <c r="O253" s="853">
        <v>0</v>
      </c>
      <c r="P253" s="838"/>
      <c r="Q253" s="854"/>
    </row>
    <row r="254" spans="1:17" ht="14.45" customHeight="1" x14ac:dyDescent="0.2">
      <c r="A254" s="832" t="s">
        <v>573</v>
      </c>
      <c r="B254" s="833" t="s">
        <v>3967</v>
      </c>
      <c r="C254" s="833" t="s">
        <v>3837</v>
      </c>
      <c r="D254" s="833" t="s">
        <v>4312</v>
      </c>
      <c r="E254" s="833" t="s">
        <v>4313</v>
      </c>
      <c r="F254" s="853">
        <v>845</v>
      </c>
      <c r="G254" s="853">
        <v>0</v>
      </c>
      <c r="H254" s="853"/>
      <c r="I254" s="853">
        <v>0</v>
      </c>
      <c r="J254" s="853">
        <v>1189</v>
      </c>
      <c r="K254" s="853">
        <v>0</v>
      </c>
      <c r="L254" s="853"/>
      <c r="M254" s="853">
        <v>0</v>
      </c>
      <c r="N254" s="853">
        <v>1028</v>
      </c>
      <c r="O254" s="853">
        <v>0</v>
      </c>
      <c r="P254" s="838"/>
      <c r="Q254" s="854">
        <v>0</v>
      </c>
    </row>
    <row r="255" spans="1:17" ht="14.45" customHeight="1" x14ac:dyDescent="0.2">
      <c r="A255" s="832" t="s">
        <v>573</v>
      </c>
      <c r="B255" s="833" t="s">
        <v>3967</v>
      </c>
      <c r="C255" s="833" t="s">
        <v>3837</v>
      </c>
      <c r="D255" s="833" t="s">
        <v>4314</v>
      </c>
      <c r="E255" s="833" t="s">
        <v>4315</v>
      </c>
      <c r="F255" s="853">
        <v>64</v>
      </c>
      <c r="G255" s="853">
        <v>0</v>
      </c>
      <c r="H255" s="853"/>
      <c r="I255" s="853">
        <v>0</v>
      </c>
      <c r="J255" s="853">
        <v>47</v>
      </c>
      <c r="K255" s="853">
        <v>0</v>
      </c>
      <c r="L255" s="853"/>
      <c r="M255" s="853">
        <v>0</v>
      </c>
      <c r="N255" s="853">
        <v>46</v>
      </c>
      <c r="O255" s="853">
        <v>0</v>
      </c>
      <c r="P255" s="838"/>
      <c r="Q255" s="854">
        <v>0</v>
      </c>
    </row>
    <row r="256" spans="1:17" ht="14.45" customHeight="1" x14ac:dyDescent="0.2">
      <c r="A256" s="832" t="s">
        <v>573</v>
      </c>
      <c r="B256" s="833" t="s">
        <v>3967</v>
      </c>
      <c r="C256" s="833" t="s">
        <v>3837</v>
      </c>
      <c r="D256" s="833" t="s">
        <v>3878</v>
      </c>
      <c r="E256" s="833" t="s">
        <v>3879</v>
      </c>
      <c r="F256" s="853">
        <v>956</v>
      </c>
      <c r="G256" s="853">
        <v>239956</v>
      </c>
      <c r="H256" s="853">
        <v>0.93170875656198548</v>
      </c>
      <c r="I256" s="853">
        <v>251</v>
      </c>
      <c r="J256" s="853">
        <v>1022</v>
      </c>
      <c r="K256" s="853">
        <v>257544</v>
      </c>
      <c r="L256" s="853">
        <v>1</v>
      </c>
      <c r="M256" s="853">
        <v>252</v>
      </c>
      <c r="N256" s="853">
        <v>1018</v>
      </c>
      <c r="O256" s="853">
        <v>258572</v>
      </c>
      <c r="P256" s="838">
        <v>1.0039915509582829</v>
      </c>
      <c r="Q256" s="854">
        <v>254</v>
      </c>
    </row>
    <row r="257" spans="1:17" ht="14.45" customHeight="1" x14ac:dyDescent="0.2">
      <c r="A257" s="832" t="s">
        <v>573</v>
      </c>
      <c r="B257" s="833" t="s">
        <v>3967</v>
      </c>
      <c r="C257" s="833" t="s">
        <v>3837</v>
      </c>
      <c r="D257" s="833" t="s">
        <v>4316</v>
      </c>
      <c r="E257" s="833" t="s">
        <v>4317</v>
      </c>
      <c r="F257" s="853">
        <v>143</v>
      </c>
      <c r="G257" s="853">
        <v>793793</v>
      </c>
      <c r="H257" s="853">
        <v>0.95817802134131624</v>
      </c>
      <c r="I257" s="853">
        <v>5551</v>
      </c>
      <c r="J257" s="853">
        <v>149</v>
      </c>
      <c r="K257" s="853">
        <v>828440</v>
      </c>
      <c r="L257" s="853">
        <v>1</v>
      </c>
      <c r="M257" s="853">
        <v>5560</v>
      </c>
      <c r="N257" s="853">
        <v>156</v>
      </c>
      <c r="O257" s="853">
        <v>872598</v>
      </c>
      <c r="P257" s="838">
        <v>1.0533025928250688</v>
      </c>
      <c r="Q257" s="854">
        <v>5593.5769230769229</v>
      </c>
    </row>
    <row r="258" spans="1:17" ht="14.45" customHeight="1" x14ac:dyDescent="0.2">
      <c r="A258" s="832" t="s">
        <v>573</v>
      </c>
      <c r="B258" s="833" t="s">
        <v>3967</v>
      </c>
      <c r="C258" s="833" t="s">
        <v>3837</v>
      </c>
      <c r="D258" s="833" t="s">
        <v>4318</v>
      </c>
      <c r="E258" s="833" t="s">
        <v>4319</v>
      </c>
      <c r="F258" s="853">
        <v>4144</v>
      </c>
      <c r="G258" s="853">
        <v>4599478</v>
      </c>
      <c r="H258" s="853">
        <v>0.955969292444242</v>
      </c>
      <c r="I258" s="853">
        <v>1109.9126447876447</v>
      </c>
      <c r="J258" s="853">
        <v>4360</v>
      </c>
      <c r="K258" s="853">
        <v>4811324</v>
      </c>
      <c r="L258" s="853">
        <v>1</v>
      </c>
      <c r="M258" s="853">
        <v>1103.5146788990826</v>
      </c>
      <c r="N258" s="853">
        <v>4296</v>
      </c>
      <c r="O258" s="853">
        <v>4810726</v>
      </c>
      <c r="P258" s="838">
        <v>0.99987570988775643</v>
      </c>
      <c r="Q258" s="854">
        <v>1119.8151769087524</v>
      </c>
    </row>
    <row r="259" spans="1:17" ht="14.45" customHeight="1" x14ac:dyDescent="0.2">
      <c r="A259" s="832" t="s">
        <v>573</v>
      </c>
      <c r="B259" s="833" t="s">
        <v>3967</v>
      </c>
      <c r="C259" s="833" t="s">
        <v>3837</v>
      </c>
      <c r="D259" s="833" t="s">
        <v>4320</v>
      </c>
      <c r="E259" s="833" t="s">
        <v>4321</v>
      </c>
      <c r="F259" s="853">
        <v>721</v>
      </c>
      <c r="G259" s="853">
        <v>954600</v>
      </c>
      <c r="H259" s="853">
        <v>0.88921512280502379</v>
      </c>
      <c r="I259" s="853">
        <v>1323.9944521497919</v>
      </c>
      <c r="J259" s="853">
        <v>809</v>
      </c>
      <c r="K259" s="853">
        <v>1073531</v>
      </c>
      <c r="L259" s="853">
        <v>1</v>
      </c>
      <c r="M259" s="853">
        <v>1326.9851668726824</v>
      </c>
      <c r="N259" s="853">
        <v>890</v>
      </c>
      <c r="O259" s="853">
        <v>1190754</v>
      </c>
      <c r="P259" s="838">
        <v>1.109193865850171</v>
      </c>
      <c r="Q259" s="854">
        <v>1337.9258426966292</v>
      </c>
    </row>
    <row r="260" spans="1:17" ht="14.45" customHeight="1" x14ac:dyDescent="0.2">
      <c r="A260" s="832" t="s">
        <v>573</v>
      </c>
      <c r="B260" s="833" t="s">
        <v>3967</v>
      </c>
      <c r="C260" s="833" t="s">
        <v>3837</v>
      </c>
      <c r="D260" s="833" t="s">
        <v>4322</v>
      </c>
      <c r="E260" s="833" t="s">
        <v>4323</v>
      </c>
      <c r="F260" s="853">
        <v>1</v>
      </c>
      <c r="G260" s="853">
        <v>0</v>
      </c>
      <c r="H260" s="853"/>
      <c r="I260" s="853">
        <v>0</v>
      </c>
      <c r="J260" s="853">
        <v>19</v>
      </c>
      <c r="K260" s="853">
        <v>0</v>
      </c>
      <c r="L260" s="853"/>
      <c r="M260" s="853">
        <v>0</v>
      </c>
      <c r="N260" s="853">
        <v>12</v>
      </c>
      <c r="O260" s="853">
        <v>0</v>
      </c>
      <c r="P260" s="838"/>
      <c r="Q260" s="854">
        <v>0</v>
      </c>
    </row>
    <row r="261" spans="1:17" ht="14.45" customHeight="1" x14ac:dyDescent="0.2">
      <c r="A261" s="832" t="s">
        <v>573</v>
      </c>
      <c r="B261" s="833" t="s">
        <v>3967</v>
      </c>
      <c r="C261" s="833" t="s">
        <v>3837</v>
      </c>
      <c r="D261" s="833" t="s">
        <v>4324</v>
      </c>
      <c r="E261" s="833" t="s">
        <v>4325</v>
      </c>
      <c r="F261" s="853">
        <v>403</v>
      </c>
      <c r="G261" s="853">
        <v>191828</v>
      </c>
      <c r="H261" s="853">
        <v>1.0285297602770942</v>
      </c>
      <c r="I261" s="853">
        <v>476</v>
      </c>
      <c r="J261" s="853">
        <v>391</v>
      </c>
      <c r="K261" s="853">
        <v>186507</v>
      </c>
      <c r="L261" s="853">
        <v>1</v>
      </c>
      <c r="M261" s="853">
        <v>477</v>
      </c>
      <c r="N261" s="853">
        <v>442</v>
      </c>
      <c r="O261" s="853">
        <v>213456</v>
      </c>
      <c r="P261" s="838">
        <v>1.1444932361788029</v>
      </c>
      <c r="Q261" s="854">
        <v>482.9321266968326</v>
      </c>
    </row>
    <row r="262" spans="1:17" ht="14.45" customHeight="1" x14ac:dyDescent="0.2">
      <c r="A262" s="832" t="s">
        <v>573</v>
      </c>
      <c r="B262" s="833" t="s">
        <v>3967</v>
      </c>
      <c r="C262" s="833" t="s">
        <v>3837</v>
      </c>
      <c r="D262" s="833" t="s">
        <v>4326</v>
      </c>
      <c r="E262" s="833" t="s">
        <v>4327</v>
      </c>
      <c r="F262" s="853">
        <v>6</v>
      </c>
      <c r="G262" s="853">
        <v>27594</v>
      </c>
      <c r="H262" s="853">
        <v>0.66493168510084577</v>
      </c>
      <c r="I262" s="853">
        <v>4599</v>
      </c>
      <c r="J262" s="853">
        <v>9</v>
      </c>
      <c r="K262" s="853">
        <v>41499</v>
      </c>
      <c r="L262" s="853">
        <v>1</v>
      </c>
      <c r="M262" s="853">
        <v>4611</v>
      </c>
      <c r="N262" s="853">
        <v>21</v>
      </c>
      <c r="O262" s="853">
        <v>97610</v>
      </c>
      <c r="P262" s="838">
        <v>2.3521048699968672</v>
      </c>
      <c r="Q262" s="854">
        <v>4648.0952380952385</v>
      </c>
    </row>
    <row r="263" spans="1:17" ht="14.45" customHeight="1" x14ac:dyDescent="0.2">
      <c r="A263" s="832" t="s">
        <v>573</v>
      </c>
      <c r="B263" s="833" t="s">
        <v>3967</v>
      </c>
      <c r="C263" s="833" t="s">
        <v>3837</v>
      </c>
      <c r="D263" s="833" t="s">
        <v>4328</v>
      </c>
      <c r="E263" s="833" t="s">
        <v>4329</v>
      </c>
      <c r="F263" s="853">
        <v>91</v>
      </c>
      <c r="G263" s="853">
        <v>374372</v>
      </c>
      <c r="H263" s="853">
        <v>1.009649562830035</v>
      </c>
      <c r="I263" s="853">
        <v>4113.9780219780223</v>
      </c>
      <c r="J263" s="853">
        <v>90</v>
      </c>
      <c r="K263" s="853">
        <v>370794</v>
      </c>
      <c r="L263" s="853">
        <v>1</v>
      </c>
      <c r="M263" s="853">
        <v>4119.9333333333334</v>
      </c>
      <c r="N263" s="853">
        <v>86</v>
      </c>
      <c r="O263" s="853">
        <v>356190</v>
      </c>
      <c r="P263" s="838">
        <v>0.96061424942151163</v>
      </c>
      <c r="Q263" s="854">
        <v>4141.7441860465115</v>
      </c>
    </row>
    <row r="264" spans="1:17" ht="14.45" customHeight="1" x14ac:dyDescent="0.2">
      <c r="A264" s="832" t="s">
        <v>573</v>
      </c>
      <c r="B264" s="833" t="s">
        <v>3967</v>
      </c>
      <c r="C264" s="833" t="s">
        <v>3837</v>
      </c>
      <c r="D264" s="833" t="s">
        <v>4330</v>
      </c>
      <c r="E264" s="833" t="s">
        <v>4331</v>
      </c>
      <c r="F264" s="853">
        <v>3</v>
      </c>
      <c r="G264" s="853">
        <v>31089</v>
      </c>
      <c r="H264" s="853">
        <v>0.42778710405371934</v>
      </c>
      <c r="I264" s="853">
        <v>10363</v>
      </c>
      <c r="J264" s="853">
        <v>7</v>
      </c>
      <c r="K264" s="853">
        <v>72674</v>
      </c>
      <c r="L264" s="853">
        <v>1</v>
      </c>
      <c r="M264" s="853">
        <v>10382</v>
      </c>
      <c r="N264" s="853">
        <v>5</v>
      </c>
      <c r="O264" s="853">
        <v>52235</v>
      </c>
      <c r="P264" s="838">
        <v>0.7187577400445827</v>
      </c>
      <c r="Q264" s="854">
        <v>10447</v>
      </c>
    </row>
    <row r="265" spans="1:17" ht="14.45" customHeight="1" x14ac:dyDescent="0.2">
      <c r="A265" s="832" t="s">
        <v>573</v>
      </c>
      <c r="B265" s="833" t="s">
        <v>3967</v>
      </c>
      <c r="C265" s="833" t="s">
        <v>3837</v>
      </c>
      <c r="D265" s="833" t="s">
        <v>4332</v>
      </c>
      <c r="E265" s="833" t="s">
        <v>4333</v>
      </c>
      <c r="F265" s="853">
        <v>606</v>
      </c>
      <c r="G265" s="853">
        <v>216342</v>
      </c>
      <c r="H265" s="853">
        <v>0.87721033958438921</v>
      </c>
      <c r="I265" s="853">
        <v>357</v>
      </c>
      <c r="J265" s="853">
        <v>687</v>
      </c>
      <c r="K265" s="853">
        <v>246625</v>
      </c>
      <c r="L265" s="853">
        <v>1</v>
      </c>
      <c r="M265" s="853">
        <v>358.98835516739445</v>
      </c>
      <c r="N265" s="853">
        <v>738</v>
      </c>
      <c r="O265" s="853">
        <v>267886</v>
      </c>
      <c r="P265" s="838">
        <v>1.086207805372529</v>
      </c>
      <c r="Q265" s="854">
        <v>362.98915989159889</v>
      </c>
    </row>
    <row r="266" spans="1:17" ht="14.45" customHeight="1" x14ac:dyDescent="0.2">
      <c r="A266" s="832" t="s">
        <v>573</v>
      </c>
      <c r="B266" s="833" t="s">
        <v>3967</v>
      </c>
      <c r="C266" s="833" t="s">
        <v>3837</v>
      </c>
      <c r="D266" s="833" t="s">
        <v>3894</v>
      </c>
      <c r="E266" s="833" t="s">
        <v>3895</v>
      </c>
      <c r="F266" s="853">
        <v>1</v>
      </c>
      <c r="G266" s="853">
        <v>183</v>
      </c>
      <c r="H266" s="853"/>
      <c r="I266" s="853">
        <v>183</v>
      </c>
      <c r="J266" s="853"/>
      <c r="K266" s="853"/>
      <c r="L266" s="853"/>
      <c r="M266" s="853"/>
      <c r="N266" s="853"/>
      <c r="O266" s="853"/>
      <c r="P266" s="838"/>
      <c r="Q266" s="854"/>
    </row>
    <row r="267" spans="1:17" ht="14.45" customHeight="1" x14ac:dyDescent="0.2">
      <c r="A267" s="832" t="s">
        <v>573</v>
      </c>
      <c r="B267" s="833" t="s">
        <v>3967</v>
      </c>
      <c r="C267" s="833" t="s">
        <v>3837</v>
      </c>
      <c r="D267" s="833" t="s">
        <v>4334</v>
      </c>
      <c r="E267" s="833" t="s">
        <v>4335</v>
      </c>
      <c r="F267" s="853">
        <v>6</v>
      </c>
      <c r="G267" s="853">
        <v>30324</v>
      </c>
      <c r="H267" s="853">
        <v>0.59893343867272364</v>
      </c>
      <c r="I267" s="853">
        <v>5054</v>
      </c>
      <c r="J267" s="853">
        <v>10</v>
      </c>
      <c r="K267" s="853">
        <v>50630</v>
      </c>
      <c r="L267" s="853">
        <v>1</v>
      </c>
      <c r="M267" s="853">
        <v>5063</v>
      </c>
      <c r="N267" s="853">
        <v>10</v>
      </c>
      <c r="O267" s="853">
        <v>50950</v>
      </c>
      <c r="P267" s="838">
        <v>1.0063203634208966</v>
      </c>
      <c r="Q267" s="854">
        <v>5095</v>
      </c>
    </row>
    <row r="268" spans="1:17" ht="14.45" customHeight="1" x14ac:dyDescent="0.2">
      <c r="A268" s="832" t="s">
        <v>573</v>
      </c>
      <c r="B268" s="833" t="s">
        <v>3967</v>
      </c>
      <c r="C268" s="833" t="s">
        <v>3837</v>
      </c>
      <c r="D268" s="833" t="s">
        <v>3896</v>
      </c>
      <c r="E268" s="833" t="s">
        <v>3897</v>
      </c>
      <c r="F268" s="853">
        <v>860</v>
      </c>
      <c r="G268" s="853">
        <v>320775</v>
      </c>
      <c r="H268" s="853">
        <v>1.0284051744866389</v>
      </c>
      <c r="I268" s="853">
        <v>372.99418604651163</v>
      </c>
      <c r="J268" s="853">
        <v>834</v>
      </c>
      <c r="K268" s="853">
        <v>311915</v>
      </c>
      <c r="L268" s="853">
        <v>1</v>
      </c>
      <c r="M268" s="853">
        <v>373.9988009592326</v>
      </c>
      <c r="N268" s="853">
        <v>920</v>
      </c>
      <c r="O268" s="853">
        <v>345910</v>
      </c>
      <c r="P268" s="838">
        <v>1.1089880255838931</v>
      </c>
      <c r="Q268" s="854">
        <v>375.98913043478262</v>
      </c>
    </row>
    <row r="269" spans="1:17" ht="14.45" customHeight="1" x14ac:dyDescent="0.2">
      <c r="A269" s="832" t="s">
        <v>573</v>
      </c>
      <c r="B269" s="833" t="s">
        <v>3967</v>
      </c>
      <c r="C269" s="833" t="s">
        <v>3837</v>
      </c>
      <c r="D269" s="833" t="s">
        <v>4336</v>
      </c>
      <c r="E269" s="833" t="s">
        <v>4337</v>
      </c>
      <c r="F269" s="853">
        <v>200</v>
      </c>
      <c r="G269" s="853">
        <v>30600</v>
      </c>
      <c r="H269" s="853">
        <v>0.7332151243590358</v>
      </c>
      <c r="I269" s="853">
        <v>153</v>
      </c>
      <c r="J269" s="853">
        <v>271</v>
      </c>
      <c r="K269" s="853">
        <v>41734</v>
      </c>
      <c r="L269" s="853">
        <v>1</v>
      </c>
      <c r="M269" s="853">
        <v>154</v>
      </c>
      <c r="N269" s="853">
        <v>421</v>
      </c>
      <c r="O269" s="853">
        <v>65252</v>
      </c>
      <c r="P269" s="838">
        <v>1.5635213494992093</v>
      </c>
      <c r="Q269" s="854">
        <v>154.99287410926365</v>
      </c>
    </row>
    <row r="270" spans="1:17" ht="14.45" customHeight="1" x14ac:dyDescent="0.2">
      <c r="A270" s="832" t="s">
        <v>573</v>
      </c>
      <c r="B270" s="833" t="s">
        <v>3967</v>
      </c>
      <c r="C270" s="833" t="s">
        <v>3837</v>
      </c>
      <c r="D270" s="833" t="s">
        <v>4338</v>
      </c>
      <c r="E270" s="833" t="s">
        <v>4339</v>
      </c>
      <c r="F270" s="853">
        <v>5</v>
      </c>
      <c r="G270" s="853">
        <v>58745</v>
      </c>
      <c r="H270" s="853">
        <v>0.41588791663126895</v>
      </c>
      <c r="I270" s="853">
        <v>11749</v>
      </c>
      <c r="J270" s="853">
        <v>12</v>
      </c>
      <c r="K270" s="853">
        <v>141252</v>
      </c>
      <c r="L270" s="853">
        <v>1</v>
      </c>
      <c r="M270" s="853">
        <v>11771</v>
      </c>
      <c r="N270" s="853">
        <v>6</v>
      </c>
      <c r="O270" s="853">
        <v>71064</v>
      </c>
      <c r="P270" s="838">
        <v>0.50310084105003827</v>
      </c>
      <c r="Q270" s="854">
        <v>11844</v>
      </c>
    </row>
    <row r="271" spans="1:17" ht="14.45" customHeight="1" x14ac:dyDescent="0.2">
      <c r="A271" s="832" t="s">
        <v>573</v>
      </c>
      <c r="B271" s="833" t="s">
        <v>3967</v>
      </c>
      <c r="C271" s="833" t="s">
        <v>3837</v>
      </c>
      <c r="D271" s="833" t="s">
        <v>4340</v>
      </c>
      <c r="E271" s="833" t="s">
        <v>4341</v>
      </c>
      <c r="F271" s="853">
        <v>1</v>
      </c>
      <c r="G271" s="853">
        <v>43</v>
      </c>
      <c r="H271" s="853"/>
      <c r="I271" s="853">
        <v>43</v>
      </c>
      <c r="J271" s="853"/>
      <c r="K271" s="853"/>
      <c r="L271" s="853"/>
      <c r="M271" s="853"/>
      <c r="N271" s="853"/>
      <c r="O271" s="853"/>
      <c r="P271" s="838"/>
      <c r="Q271" s="854"/>
    </row>
    <row r="272" spans="1:17" ht="14.45" customHeight="1" x14ac:dyDescent="0.2">
      <c r="A272" s="832" t="s">
        <v>573</v>
      </c>
      <c r="B272" s="833" t="s">
        <v>3967</v>
      </c>
      <c r="C272" s="833" t="s">
        <v>3837</v>
      </c>
      <c r="D272" s="833" t="s">
        <v>4342</v>
      </c>
      <c r="E272" s="833" t="s">
        <v>4343</v>
      </c>
      <c r="F272" s="853">
        <v>13</v>
      </c>
      <c r="G272" s="853">
        <v>58318</v>
      </c>
      <c r="H272" s="853">
        <v>0.86493140526510937</v>
      </c>
      <c r="I272" s="853">
        <v>4486</v>
      </c>
      <c r="J272" s="853">
        <v>15</v>
      </c>
      <c r="K272" s="853">
        <v>67425</v>
      </c>
      <c r="L272" s="853">
        <v>1</v>
      </c>
      <c r="M272" s="853">
        <v>4495</v>
      </c>
      <c r="N272" s="853">
        <v>9</v>
      </c>
      <c r="O272" s="853">
        <v>40752</v>
      </c>
      <c r="P272" s="838">
        <v>0.60440489432703004</v>
      </c>
      <c r="Q272" s="854">
        <v>4528</v>
      </c>
    </row>
    <row r="273" spans="1:17" ht="14.45" customHeight="1" x14ac:dyDescent="0.2">
      <c r="A273" s="832" t="s">
        <v>573</v>
      </c>
      <c r="B273" s="833" t="s">
        <v>3967</v>
      </c>
      <c r="C273" s="833" t="s">
        <v>3837</v>
      </c>
      <c r="D273" s="833" t="s">
        <v>4344</v>
      </c>
      <c r="E273" s="833" t="s">
        <v>4345</v>
      </c>
      <c r="F273" s="853">
        <v>111</v>
      </c>
      <c r="G273" s="853">
        <v>1432011</v>
      </c>
      <c r="H273" s="853">
        <v>1.0862145864148367</v>
      </c>
      <c r="I273" s="853">
        <v>12901</v>
      </c>
      <c r="J273" s="853">
        <v>102</v>
      </c>
      <c r="K273" s="853">
        <v>1318350</v>
      </c>
      <c r="L273" s="853">
        <v>1</v>
      </c>
      <c r="M273" s="853">
        <v>12925</v>
      </c>
      <c r="N273" s="853">
        <v>100</v>
      </c>
      <c r="O273" s="853">
        <v>1300519</v>
      </c>
      <c r="P273" s="838">
        <v>0.98647476011681268</v>
      </c>
      <c r="Q273" s="854">
        <v>13005.19</v>
      </c>
    </row>
    <row r="274" spans="1:17" ht="14.45" customHeight="1" x14ac:dyDescent="0.2">
      <c r="A274" s="832" t="s">
        <v>573</v>
      </c>
      <c r="B274" s="833" t="s">
        <v>3967</v>
      </c>
      <c r="C274" s="833" t="s">
        <v>3837</v>
      </c>
      <c r="D274" s="833" t="s">
        <v>4346</v>
      </c>
      <c r="E274" s="833" t="s">
        <v>4347</v>
      </c>
      <c r="F274" s="853">
        <v>156</v>
      </c>
      <c r="G274" s="853">
        <v>389211</v>
      </c>
      <c r="H274" s="853">
        <v>0.82308071334465427</v>
      </c>
      <c r="I274" s="853">
        <v>2494.9423076923076</v>
      </c>
      <c r="J274" s="853">
        <v>189</v>
      </c>
      <c r="K274" s="853">
        <v>472871</v>
      </c>
      <c r="L274" s="853">
        <v>1</v>
      </c>
      <c r="M274" s="853">
        <v>2501.962962962963</v>
      </c>
      <c r="N274" s="853">
        <v>239</v>
      </c>
      <c r="O274" s="853">
        <v>603928</v>
      </c>
      <c r="P274" s="838">
        <v>1.277151696762965</v>
      </c>
      <c r="Q274" s="854">
        <v>2526.8953974895398</v>
      </c>
    </row>
    <row r="275" spans="1:17" ht="14.45" customHeight="1" x14ac:dyDescent="0.2">
      <c r="A275" s="832" t="s">
        <v>573</v>
      </c>
      <c r="B275" s="833" t="s">
        <v>3967</v>
      </c>
      <c r="C275" s="833" t="s">
        <v>3837</v>
      </c>
      <c r="D275" s="833" t="s">
        <v>4348</v>
      </c>
      <c r="E275" s="833" t="s">
        <v>4349</v>
      </c>
      <c r="F275" s="853">
        <v>1</v>
      </c>
      <c r="G275" s="853">
        <v>1498</v>
      </c>
      <c r="H275" s="853"/>
      <c r="I275" s="853">
        <v>1498</v>
      </c>
      <c r="J275" s="853"/>
      <c r="K275" s="853"/>
      <c r="L275" s="853"/>
      <c r="M275" s="853"/>
      <c r="N275" s="853"/>
      <c r="O275" s="853"/>
      <c r="P275" s="838"/>
      <c r="Q275" s="854"/>
    </row>
    <row r="276" spans="1:17" ht="14.45" customHeight="1" x14ac:dyDescent="0.2">
      <c r="A276" s="832" t="s">
        <v>573</v>
      </c>
      <c r="B276" s="833" t="s">
        <v>3967</v>
      </c>
      <c r="C276" s="833" t="s">
        <v>3837</v>
      </c>
      <c r="D276" s="833" t="s">
        <v>4350</v>
      </c>
      <c r="E276" s="833" t="s">
        <v>4351</v>
      </c>
      <c r="F276" s="853">
        <v>4</v>
      </c>
      <c r="G276" s="853">
        <v>23176</v>
      </c>
      <c r="H276" s="853">
        <v>1.3298903999540943</v>
      </c>
      <c r="I276" s="853">
        <v>5794</v>
      </c>
      <c r="J276" s="853">
        <v>3</v>
      </c>
      <c r="K276" s="853">
        <v>17427</v>
      </c>
      <c r="L276" s="853">
        <v>1</v>
      </c>
      <c r="M276" s="853">
        <v>5809</v>
      </c>
      <c r="N276" s="853">
        <v>5</v>
      </c>
      <c r="O276" s="853">
        <v>29315</v>
      </c>
      <c r="P276" s="838">
        <v>1.6821598668732427</v>
      </c>
      <c r="Q276" s="854">
        <v>5863</v>
      </c>
    </row>
    <row r="277" spans="1:17" ht="14.45" customHeight="1" x14ac:dyDescent="0.2">
      <c r="A277" s="832" t="s">
        <v>573</v>
      </c>
      <c r="B277" s="833" t="s">
        <v>3967</v>
      </c>
      <c r="C277" s="833" t="s">
        <v>3837</v>
      </c>
      <c r="D277" s="833" t="s">
        <v>4352</v>
      </c>
      <c r="E277" s="833" t="s">
        <v>4353</v>
      </c>
      <c r="F277" s="853">
        <v>90</v>
      </c>
      <c r="G277" s="853">
        <v>64259</v>
      </c>
      <c r="H277" s="853">
        <v>0.69039279728393999</v>
      </c>
      <c r="I277" s="853">
        <v>713.98888888888894</v>
      </c>
      <c r="J277" s="853">
        <v>130</v>
      </c>
      <c r="K277" s="853">
        <v>93076</v>
      </c>
      <c r="L277" s="853">
        <v>1</v>
      </c>
      <c r="M277" s="853">
        <v>715.96923076923076</v>
      </c>
      <c r="N277" s="853">
        <v>128</v>
      </c>
      <c r="O277" s="853">
        <v>92800</v>
      </c>
      <c r="P277" s="838">
        <v>0.99703468133568263</v>
      </c>
      <c r="Q277" s="854">
        <v>725</v>
      </c>
    </row>
    <row r="278" spans="1:17" ht="14.45" customHeight="1" x14ac:dyDescent="0.2">
      <c r="A278" s="832" t="s">
        <v>573</v>
      </c>
      <c r="B278" s="833" t="s">
        <v>3967</v>
      </c>
      <c r="C278" s="833" t="s">
        <v>3837</v>
      </c>
      <c r="D278" s="833" t="s">
        <v>4354</v>
      </c>
      <c r="E278" s="833" t="s">
        <v>4355</v>
      </c>
      <c r="F278" s="853">
        <v>10</v>
      </c>
      <c r="G278" s="853">
        <v>0</v>
      </c>
      <c r="H278" s="853"/>
      <c r="I278" s="853">
        <v>0</v>
      </c>
      <c r="J278" s="853">
        <v>5</v>
      </c>
      <c r="K278" s="853">
        <v>0</v>
      </c>
      <c r="L278" s="853"/>
      <c r="M278" s="853">
        <v>0</v>
      </c>
      <c r="N278" s="853">
        <v>21</v>
      </c>
      <c r="O278" s="853">
        <v>0</v>
      </c>
      <c r="P278" s="838"/>
      <c r="Q278" s="854">
        <v>0</v>
      </c>
    </row>
    <row r="279" spans="1:17" ht="14.45" customHeight="1" x14ac:dyDescent="0.2">
      <c r="A279" s="832" t="s">
        <v>573</v>
      </c>
      <c r="B279" s="833" t="s">
        <v>3967</v>
      </c>
      <c r="C279" s="833" t="s">
        <v>3837</v>
      </c>
      <c r="D279" s="833" t="s">
        <v>4356</v>
      </c>
      <c r="E279" s="833" t="s">
        <v>4357</v>
      </c>
      <c r="F279" s="853">
        <v>283</v>
      </c>
      <c r="G279" s="853">
        <v>409217</v>
      </c>
      <c r="H279" s="853">
        <v>0.95409928562102475</v>
      </c>
      <c r="I279" s="853">
        <v>1445.9964664310953</v>
      </c>
      <c r="J279" s="853">
        <v>296</v>
      </c>
      <c r="K279" s="853">
        <v>428904</v>
      </c>
      <c r="L279" s="853">
        <v>1</v>
      </c>
      <c r="M279" s="853">
        <v>1449</v>
      </c>
      <c r="N279" s="853">
        <v>336</v>
      </c>
      <c r="O279" s="853">
        <v>490549</v>
      </c>
      <c r="P279" s="838">
        <v>1.1437268013354971</v>
      </c>
      <c r="Q279" s="854">
        <v>1459.9672619047619</v>
      </c>
    </row>
    <row r="280" spans="1:17" ht="14.45" customHeight="1" x14ac:dyDescent="0.2">
      <c r="A280" s="832" t="s">
        <v>573</v>
      </c>
      <c r="B280" s="833" t="s">
        <v>3967</v>
      </c>
      <c r="C280" s="833" t="s">
        <v>3837</v>
      </c>
      <c r="D280" s="833" t="s">
        <v>4358</v>
      </c>
      <c r="E280" s="833" t="s">
        <v>4359</v>
      </c>
      <c r="F280" s="853">
        <v>15</v>
      </c>
      <c r="G280" s="853">
        <v>83550</v>
      </c>
      <c r="H280" s="853">
        <v>0.7130056323604711</v>
      </c>
      <c r="I280" s="853">
        <v>5570</v>
      </c>
      <c r="J280" s="853">
        <v>21</v>
      </c>
      <c r="K280" s="853">
        <v>117180</v>
      </c>
      <c r="L280" s="853">
        <v>1</v>
      </c>
      <c r="M280" s="853">
        <v>5580</v>
      </c>
      <c r="N280" s="853">
        <v>20</v>
      </c>
      <c r="O280" s="853">
        <v>112360</v>
      </c>
      <c r="P280" s="838">
        <v>0.95886670080218472</v>
      </c>
      <c r="Q280" s="854">
        <v>5618</v>
      </c>
    </row>
    <row r="281" spans="1:17" ht="14.45" customHeight="1" x14ac:dyDescent="0.2">
      <c r="A281" s="832" t="s">
        <v>573</v>
      </c>
      <c r="B281" s="833" t="s">
        <v>3967</v>
      </c>
      <c r="C281" s="833" t="s">
        <v>3837</v>
      </c>
      <c r="D281" s="833" t="s">
        <v>4360</v>
      </c>
      <c r="E281" s="833" t="s">
        <v>4361</v>
      </c>
      <c r="F281" s="853">
        <v>12</v>
      </c>
      <c r="G281" s="853">
        <v>128760</v>
      </c>
      <c r="H281" s="853">
        <v>0.74867429528328222</v>
      </c>
      <c r="I281" s="853">
        <v>10730</v>
      </c>
      <c r="J281" s="853">
        <v>16</v>
      </c>
      <c r="K281" s="853">
        <v>171984</v>
      </c>
      <c r="L281" s="853">
        <v>1</v>
      </c>
      <c r="M281" s="853">
        <v>10749</v>
      </c>
      <c r="N281" s="853">
        <v>20</v>
      </c>
      <c r="O281" s="853">
        <v>216280</v>
      </c>
      <c r="P281" s="838">
        <v>1.2575588426830402</v>
      </c>
      <c r="Q281" s="854">
        <v>10814</v>
      </c>
    </row>
    <row r="282" spans="1:17" ht="14.45" customHeight="1" x14ac:dyDescent="0.2">
      <c r="A282" s="832" t="s">
        <v>573</v>
      </c>
      <c r="B282" s="833" t="s">
        <v>3967</v>
      </c>
      <c r="C282" s="833" t="s">
        <v>3837</v>
      </c>
      <c r="D282" s="833" t="s">
        <v>4362</v>
      </c>
      <c r="E282" s="833" t="s">
        <v>4363</v>
      </c>
      <c r="F282" s="853">
        <v>1</v>
      </c>
      <c r="G282" s="853">
        <v>3930</v>
      </c>
      <c r="H282" s="853"/>
      <c r="I282" s="853">
        <v>3930</v>
      </c>
      <c r="J282" s="853"/>
      <c r="K282" s="853"/>
      <c r="L282" s="853"/>
      <c r="M282" s="853"/>
      <c r="N282" s="853"/>
      <c r="O282" s="853"/>
      <c r="P282" s="838"/>
      <c r="Q282" s="854"/>
    </row>
    <row r="283" spans="1:17" ht="14.45" customHeight="1" x14ac:dyDescent="0.2">
      <c r="A283" s="832" t="s">
        <v>573</v>
      </c>
      <c r="B283" s="833" t="s">
        <v>3967</v>
      </c>
      <c r="C283" s="833" t="s">
        <v>3837</v>
      </c>
      <c r="D283" s="833" t="s">
        <v>4364</v>
      </c>
      <c r="E283" s="833" t="s">
        <v>4365</v>
      </c>
      <c r="F283" s="853">
        <v>7</v>
      </c>
      <c r="G283" s="853">
        <v>23478</v>
      </c>
      <c r="H283" s="853">
        <v>0.53702051739518286</v>
      </c>
      <c r="I283" s="853">
        <v>3354</v>
      </c>
      <c r="J283" s="853">
        <v>13</v>
      </c>
      <c r="K283" s="853">
        <v>43719</v>
      </c>
      <c r="L283" s="853">
        <v>1</v>
      </c>
      <c r="M283" s="853">
        <v>3363</v>
      </c>
      <c r="N283" s="853">
        <v>9</v>
      </c>
      <c r="O283" s="853">
        <v>30573</v>
      </c>
      <c r="P283" s="838">
        <v>0.6993069374871338</v>
      </c>
      <c r="Q283" s="854">
        <v>3397</v>
      </c>
    </row>
    <row r="284" spans="1:17" ht="14.45" customHeight="1" x14ac:dyDescent="0.2">
      <c r="A284" s="832" t="s">
        <v>573</v>
      </c>
      <c r="B284" s="833" t="s">
        <v>3967</v>
      </c>
      <c r="C284" s="833" t="s">
        <v>3837</v>
      </c>
      <c r="D284" s="833" t="s">
        <v>4366</v>
      </c>
      <c r="E284" s="833" t="s">
        <v>4367</v>
      </c>
      <c r="F284" s="853">
        <v>14</v>
      </c>
      <c r="G284" s="853">
        <v>114758</v>
      </c>
      <c r="H284" s="853">
        <v>2.328504179855531</v>
      </c>
      <c r="I284" s="853">
        <v>8197</v>
      </c>
      <c r="J284" s="853">
        <v>6</v>
      </c>
      <c r="K284" s="853">
        <v>49284</v>
      </c>
      <c r="L284" s="853">
        <v>1</v>
      </c>
      <c r="M284" s="853">
        <v>8214</v>
      </c>
      <c r="N284" s="853">
        <v>14</v>
      </c>
      <c r="O284" s="853">
        <v>115780</v>
      </c>
      <c r="P284" s="838">
        <v>2.349241133024917</v>
      </c>
      <c r="Q284" s="854">
        <v>8270</v>
      </c>
    </row>
    <row r="285" spans="1:17" ht="14.45" customHeight="1" x14ac:dyDescent="0.2">
      <c r="A285" s="832" t="s">
        <v>573</v>
      </c>
      <c r="B285" s="833" t="s">
        <v>3967</v>
      </c>
      <c r="C285" s="833" t="s">
        <v>3837</v>
      </c>
      <c r="D285" s="833" t="s">
        <v>4368</v>
      </c>
      <c r="E285" s="833" t="s">
        <v>4369</v>
      </c>
      <c r="F285" s="853">
        <v>3</v>
      </c>
      <c r="G285" s="853">
        <v>29877</v>
      </c>
      <c r="H285" s="853"/>
      <c r="I285" s="853">
        <v>9959</v>
      </c>
      <c r="J285" s="853"/>
      <c r="K285" s="853"/>
      <c r="L285" s="853"/>
      <c r="M285" s="853"/>
      <c r="N285" s="853">
        <v>2</v>
      </c>
      <c r="O285" s="853">
        <v>20108</v>
      </c>
      <c r="P285" s="838"/>
      <c r="Q285" s="854">
        <v>10054</v>
      </c>
    </row>
    <row r="286" spans="1:17" ht="14.45" customHeight="1" x14ac:dyDescent="0.2">
      <c r="A286" s="832" t="s">
        <v>573</v>
      </c>
      <c r="B286" s="833" t="s">
        <v>3967</v>
      </c>
      <c r="C286" s="833" t="s">
        <v>3837</v>
      </c>
      <c r="D286" s="833" t="s">
        <v>4370</v>
      </c>
      <c r="E286" s="833" t="s">
        <v>4371</v>
      </c>
      <c r="F286" s="853">
        <v>50</v>
      </c>
      <c r="G286" s="853">
        <v>230445</v>
      </c>
      <c r="H286" s="853">
        <v>0.83136415947241771</v>
      </c>
      <c r="I286" s="853">
        <v>4608.8999999999996</v>
      </c>
      <c r="J286" s="853">
        <v>60</v>
      </c>
      <c r="K286" s="853">
        <v>277189</v>
      </c>
      <c r="L286" s="853">
        <v>1</v>
      </c>
      <c r="M286" s="853">
        <v>4619.8166666666666</v>
      </c>
      <c r="N286" s="853">
        <v>45</v>
      </c>
      <c r="O286" s="853">
        <v>209610</v>
      </c>
      <c r="P286" s="838">
        <v>0.75619883905926999</v>
      </c>
      <c r="Q286" s="854">
        <v>4658</v>
      </c>
    </row>
    <row r="287" spans="1:17" ht="14.45" customHeight="1" x14ac:dyDescent="0.2">
      <c r="A287" s="832" t="s">
        <v>573</v>
      </c>
      <c r="B287" s="833" t="s">
        <v>3967</v>
      </c>
      <c r="C287" s="833" t="s">
        <v>3837</v>
      </c>
      <c r="D287" s="833" t="s">
        <v>4372</v>
      </c>
      <c r="E287" s="833" t="s">
        <v>4373</v>
      </c>
      <c r="F287" s="853">
        <v>9</v>
      </c>
      <c r="G287" s="853">
        <v>34416</v>
      </c>
      <c r="H287" s="853">
        <v>2.2447169319071225</v>
      </c>
      <c r="I287" s="853">
        <v>3824</v>
      </c>
      <c r="J287" s="853">
        <v>4</v>
      </c>
      <c r="K287" s="853">
        <v>15332</v>
      </c>
      <c r="L287" s="853">
        <v>1</v>
      </c>
      <c r="M287" s="853">
        <v>3833</v>
      </c>
      <c r="N287" s="853">
        <v>9</v>
      </c>
      <c r="O287" s="853">
        <v>34794</v>
      </c>
      <c r="P287" s="838">
        <v>2.2693712496738847</v>
      </c>
      <c r="Q287" s="854">
        <v>3866</v>
      </c>
    </row>
    <row r="288" spans="1:17" ht="14.45" customHeight="1" x14ac:dyDescent="0.2">
      <c r="A288" s="832" t="s">
        <v>573</v>
      </c>
      <c r="B288" s="833" t="s">
        <v>3967</v>
      </c>
      <c r="C288" s="833" t="s">
        <v>3837</v>
      </c>
      <c r="D288" s="833" t="s">
        <v>4374</v>
      </c>
      <c r="E288" s="833" t="s">
        <v>4375</v>
      </c>
      <c r="F288" s="853">
        <v>3</v>
      </c>
      <c r="G288" s="853">
        <v>7092</v>
      </c>
      <c r="H288" s="853">
        <v>0.27203682393555811</v>
      </c>
      <c r="I288" s="853">
        <v>2364</v>
      </c>
      <c r="J288" s="853">
        <v>11</v>
      </c>
      <c r="K288" s="853">
        <v>26070</v>
      </c>
      <c r="L288" s="853">
        <v>1</v>
      </c>
      <c r="M288" s="853">
        <v>2370</v>
      </c>
      <c r="N288" s="853">
        <v>10</v>
      </c>
      <c r="O288" s="853">
        <v>23920</v>
      </c>
      <c r="P288" s="838">
        <v>0.91752972765630991</v>
      </c>
      <c r="Q288" s="854">
        <v>2392</v>
      </c>
    </row>
    <row r="289" spans="1:17" ht="14.45" customHeight="1" x14ac:dyDescent="0.2">
      <c r="A289" s="832" t="s">
        <v>573</v>
      </c>
      <c r="B289" s="833" t="s">
        <v>3967</v>
      </c>
      <c r="C289" s="833" t="s">
        <v>3837</v>
      </c>
      <c r="D289" s="833" t="s">
        <v>4376</v>
      </c>
      <c r="E289" s="833" t="s">
        <v>4377</v>
      </c>
      <c r="F289" s="853"/>
      <c r="G289" s="853"/>
      <c r="H289" s="853"/>
      <c r="I289" s="853"/>
      <c r="J289" s="853">
        <v>1</v>
      </c>
      <c r="K289" s="853">
        <v>1268</v>
      </c>
      <c r="L289" s="853">
        <v>1</v>
      </c>
      <c r="M289" s="853">
        <v>1268</v>
      </c>
      <c r="N289" s="853"/>
      <c r="O289" s="853"/>
      <c r="P289" s="838"/>
      <c r="Q289" s="854"/>
    </row>
    <row r="290" spans="1:17" ht="14.45" customHeight="1" x14ac:dyDescent="0.2">
      <c r="A290" s="832" t="s">
        <v>573</v>
      </c>
      <c r="B290" s="833" t="s">
        <v>3967</v>
      </c>
      <c r="C290" s="833" t="s">
        <v>3837</v>
      </c>
      <c r="D290" s="833" t="s">
        <v>4378</v>
      </c>
      <c r="E290" s="833" t="s">
        <v>4379</v>
      </c>
      <c r="F290" s="853">
        <v>8</v>
      </c>
      <c r="G290" s="853">
        <v>12776</v>
      </c>
      <c r="H290" s="853">
        <v>0.72636306782648241</v>
      </c>
      <c r="I290" s="853">
        <v>1597</v>
      </c>
      <c r="J290" s="853">
        <v>11</v>
      </c>
      <c r="K290" s="853">
        <v>17589</v>
      </c>
      <c r="L290" s="853">
        <v>1</v>
      </c>
      <c r="M290" s="853">
        <v>1599</v>
      </c>
      <c r="N290" s="853">
        <v>8</v>
      </c>
      <c r="O290" s="853">
        <v>12856</v>
      </c>
      <c r="P290" s="838">
        <v>0.73091136505770649</v>
      </c>
      <c r="Q290" s="854">
        <v>1607</v>
      </c>
    </row>
    <row r="291" spans="1:17" ht="14.45" customHeight="1" x14ac:dyDescent="0.2">
      <c r="A291" s="832" t="s">
        <v>573</v>
      </c>
      <c r="B291" s="833" t="s">
        <v>3967</v>
      </c>
      <c r="C291" s="833" t="s">
        <v>3837</v>
      </c>
      <c r="D291" s="833" t="s">
        <v>4380</v>
      </c>
      <c r="E291" s="833" t="s">
        <v>4381</v>
      </c>
      <c r="F291" s="853">
        <v>6</v>
      </c>
      <c r="G291" s="853">
        <v>61170</v>
      </c>
      <c r="H291" s="853">
        <v>5.9900117508813162</v>
      </c>
      <c r="I291" s="853">
        <v>10195</v>
      </c>
      <c r="J291" s="853">
        <v>1</v>
      </c>
      <c r="K291" s="853">
        <v>10212</v>
      </c>
      <c r="L291" s="853">
        <v>1</v>
      </c>
      <c r="M291" s="853">
        <v>10212</v>
      </c>
      <c r="N291" s="853">
        <v>5</v>
      </c>
      <c r="O291" s="853">
        <v>51335</v>
      </c>
      <c r="P291" s="838">
        <v>5.0269291030160597</v>
      </c>
      <c r="Q291" s="854">
        <v>10267</v>
      </c>
    </row>
    <row r="292" spans="1:17" ht="14.45" customHeight="1" x14ac:dyDescent="0.2">
      <c r="A292" s="832" t="s">
        <v>573</v>
      </c>
      <c r="B292" s="833" t="s">
        <v>3967</v>
      </c>
      <c r="C292" s="833" t="s">
        <v>3837</v>
      </c>
      <c r="D292" s="833" t="s">
        <v>4382</v>
      </c>
      <c r="E292" s="833" t="s">
        <v>4383</v>
      </c>
      <c r="F292" s="853">
        <v>12</v>
      </c>
      <c r="G292" s="853">
        <v>55404</v>
      </c>
      <c r="H292" s="853">
        <v>0.99805447470817121</v>
      </c>
      <c r="I292" s="853">
        <v>4617</v>
      </c>
      <c r="J292" s="853">
        <v>12</v>
      </c>
      <c r="K292" s="853">
        <v>55512</v>
      </c>
      <c r="L292" s="853">
        <v>1</v>
      </c>
      <c r="M292" s="853">
        <v>4626</v>
      </c>
      <c r="N292" s="853">
        <v>10</v>
      </c>
      <c r="O292" s="853">
        <v>46590</v>
      </c>
      <c r="P292" s="838">
        <v>0.83927799394725466</v>
      </c>
      <c r="Q292" s="854">
        <v>4659</v>
      </c>
    </row>
    <row r="293" spans="1:17" ht="14.45" customHeight="1" x14ac:dyDescent="0.2">
      <c r="A293" s="832" t="s">
        <v>573</v>
      </c>
      <c r="B293" s="833" t="s">
        <v>3967</v>
      </c>
      <c r="C293" s="833" t="s">
        <v>3837</v>
      </c>
      <c r="D293" s="833" t="s">
        <v>4384</v>
      </c>
      <c r="E293" s="833" t="s">
        <v>4385</v>
      </c>
      <c r="F293" s="853">
        <v>1</v>
      </c>
      <c r="G293" s="853">
        <v>7166</v>
      </c>
      <c r="H293" s="853">
        <v>0.19966564502646977</v>
      </c>
      <c r="I293" s="853">
        <v>7166</v>
      </c>
      <c r="J293" s="853">
        <v>5</v>
      </c>
      <c r="K293" s="853">
        <v>35890</v>
      </c>
      <c r="L293" s="853">
        <v>1</v>
      </c>
      <c r="M293" s="853">
        <v>7178</v>
      </c>
      <c r="N293" s="853">
        <v>2</v>
      </c>
      <c r="O293" s="853">
        <v>14470</v>
      </c>
      <c r="P293" s="838">
        <v>0.4031763722485372</v>
      </c>
      <c r="Q293" s="854">
        <v>7235</v>
      </c>
    </row>
    <row r="294" spans="1:17" ht="14.45" customHeight="1" x14ac:dyDescent="0.2">
      <c r="A294" s="832" t="s">
        <v>573</v>
      </c>
      <c r="B294" s="833" t="s">
        <v>3967</v>
      </c>
      <c r="C294" s="833" t="s">
        <v>3837</v>
      </c>
      <c r="D294" s="833" t="s">
        <v>4386</v>
      </c>
      <c r="E294" s="833" t="s">
        <v>4387</v>
      </c>
      <c r="F294" s="853">
        <v>8</v>
      </c>
      <c r="G294" s="853">
        <v>14232</v>
      </c>
      <c r="H294" s="853">
        <v>1.3318360471645143</v>
      </c>
      <c r="I294" s="853">
        <v>1779</v>
      </c>
      <c r="J294" s="853">
        <v>6</v>
      </c>
      <c r="K294" s="853">
        <v>10686</v>
      </c>
      <c r="L294" s="853">
        <v>1</v>
      </c>
      <c r="M294" s="853">
        <v>1781</v>
      </c>
      <c r="N294" s="853">
        <v>1</v>
      </c>
      <c r="O294" s="853">
        <v>1786</v>
      </c>
      <c r="P294" s="838">
        <v>0.16713456859442261</v>
      </c>
      <c r="Q294" s="854">
        <v>1786</v>
      </c>
    </row>
    <row r="295" spans="1:17" ht="14.45" customHeight="1" x14ac:dyDescent="0.2">
      <c r="A295" s="832" t="s">
        <v>573</v>
      </c>
      <c r="B295" s="833" t="s">
        <v>3967</v>
      </c>
      <c r="C295" s="833" t="s">
        <v>3837</v>
      </c>
      <c r="D295" s="833" t="s">
        <v>4388</v>
      </c>
      <c r="E295" s="833" t="s">
        <v>4389</v>
      </c>
      <c r="F295" s="853"/>
      <c r="G295" s="853"/>
      <c r="H295" s="853"/>
      <c r="I295" s="853"/>
      <c r="J295" s="853">
        <v>2</v>
      </c>
      <c r="K295" s="853">
        <v>4662</v>
      </c>
      <c r="L295" s="853">
        <v>1</v>
      </c>
      <c r="M295" s="853">
        <v>2331</v>
      </c>
      <c r="N295" s="853">
        <v>1</v>
      </c>
      <c r="O295" s="853">
        <v>2342</v>
      </c>
      <c r="P295" s="838">
        <v>0.50235950235950233</v>
      </c>
      <c r="Q295" s="854">
        <v>2342</v>
      </c>
    </row>
    <row r="296" spans="1:17" ht="14.45" customHeight="1" x14ac:dyDescent="0.2">
      <c r="A296" s="832" t="s">
        <v>573</v>
      </c>
      <c r="B296" s="833" t="s">
        <v>3967</v>
      </c>
      <c r="C296" s="833" t="s">
        <v>3837</v>
      </c>
      <c r="D296" s="833" t="s">
        <v>4390</v>
      </c>
      <c r="E296" s="833" t="s">
        <v>4391</v>
      </c>
      <c r="F296" s="853">
        <v>1</v>
      </c>
      <c r="G296" s="853">
        <v>14673</v>
      </c>
      <c r="H296" s="853"/>
      <c r="I296" s="853">
        <v>14673</v>
      </c>
      <c r="J296" s="853"/>
      <c r="K296" s="853"/>
      <c r="L296" s="853"/>
      <c r="M296" s="853"/>
      <c r="N296" s="853"/>
      <c r="O296" s="853"/>
      <c r="P296" s="838"/>
      <c r="Q296" s="854"/>
    </row>
    <row r="297" spans="1:17" ht="14.45" customHeight="1" x14ac:dyDescent="0.2">
      <c r="A297" s="832" t="s">
        <v>573</v>
      </c>
      <c r="B297" s="833" t="s">
        <v>3967</v>
      </c>
      <c r="C297" s="833" t="s">
        <v>3837</v>
      </c>
      <c r="D297" s="833" t="s">
        <v>4392</v>
      </c>
      <c r="E297" s="833" t="s">
        <v>4393</v>
      </c>
      <c r="F297" s="853">
        <v>1</v>
      </c>
      <c r="G297" s="853">
        <v>5528</v>
      </c>
      <c r="H297" s="853">
        <v>0.49864694208912141</v>
      </c>
      <c r="I297" s="853">
        <v>5528</v>
      </c>
      <c r="J297" s="853">
        <v>2</v>
      </c>
      <c r="K297" s="853">
        <v>11086</v>
      </c>
      <c r="L297" s="853">
        <v>1</v>
      </c>
      <c r="M297" s="853">
        <v>5543</v>
      </c>
      <c r="N297" s="853">
        <v>1</v>
      </c>
      <c r="O297" s="853">
        <v>5592</v>
      </c>
      <c r="P297" s="838">
        <v>0.50441998917553676</v>
      </c>
      <c r="Q297" s="854">
        <v>5592</v>
      </c>
    </row>
    <row r="298" spans="1:17" ht="14.45" customHeight="1" x14ac:dyDescent="0.2">
      <c r="A298" s="832" t="s">
        <v>573</v>
      </c>
      <c r="B298" s="833" t="s">
        <v>3967</v>
      </c>
      <c r="C298" s="833" t="s">
        <v>3837</v>
      </c>
      <c r="D298" s="833" t="s">
        <v>4394</v>
      </c>
      <c r="E298" s="833" t="s">
        <v>4395</v>
      </c>
      <c r="F298" s="853">
        <v>138</v>
      </c>
      <c r="G298" s="853">
        <v>15456</v>
      </c>
      <c r="H298" s="853">
        <v>0.70142954390741996</v>
      </c>
      <c r="I298" s="853">
        <v>112</v>
      </c>
      <c r="J298" s="853">
        <v>195</v>
      </c>
      <c r="K298" s="853">
        <v>22035</v>
      </c>
      <c r="L298" s="853">
        <v>1</v>
      </c>
      <c r="M298" s="853">
        <v>113</v>
      </c>
      <c r="N298" s="853">
        <v>254</v>
      </c>
      <c r="O298" s="853">
        <v>28950</v>
      </c>
      <c r="P298" s="838">
        <v>1.3138189244383935</v>
      </c>
      <c r="Q298" s="854">
        <v>113.97637795275591</v>
      </c>
    </row>
    <row r="299" spans="1:17" ht="14.45" customHeight="1" x14ac:dyDescent="0.2">
      <c r="A299" s="832" t="s">
        <v>573</v>
      </c>
      <c r="B299" s="833" t="s">
        <v>3967</v>
      </c>
      <c r="C299" s="833" t="s">
        <v>3837</v>
      </c>
      <c r="D299" s="833" t="s">
        <v>4396</v>
      </c>
      <c r="E299" s="833" t="s">
        <v>4397</v>
      </c>
      <c r="F299" s="853">
        <v>1</v>
      </c>
      <c r="G299" s="853">
        <v>3025</v>
      </c>
      <c r="H299" s="853"/>
      <c r="I299" s="853">
        <v>3025</v>
      </c>
      <c r="J299" s="853"/>
      <c r="K299" s="853"/>
      <c r="L299" s="853"/>
      <c r="M299" s="853"/>
      <c r="N299" s="853">
        <v>1</v>
      </c>
      <c r="O299" s="853">
        <v>3067</v>
      </c>
      <c r="P299" s="838"/>
      <c r="Q299" s="854">
        <v>3067</v>
      </c>
    </row>
    <row r="300" spans="1:17" ht="14.45" customHeight="1" x14ac:dyDescent="0.2">
      <c r="A300" s="832" t="s">
        <v>573</v>
      </c>
      <c r="B300" s="833" t="s">
        <v>3967</v>
      </c>
      <c r="C300" s="833" t="s">
        <v>3837</v>
      </c>
      <c r="D300" s="833" t="s">
        <v>4398</v>
      </c>
      <c r="E300" s="833" t="s">
        <v>4399</v>
      </c>
      <c r="F300" s="853">
        <v>1</v>
      </c>
      <c r="G300" s="853">
        <v>2468</v>
      </c>
      <c r="H300" s="853"/>
      <c r="I300" s="853">
        <v>2468</v>
      </c>
      <c r="J300" s="853"/>
      <c r="K300" s="853"/>
      <c r="L300" s="853"/>
      <c r="M300" s="853"/>
      <c r="N300" s="853"/>
      <c r="O300" s="853"/>
      <c r="P300" s="838"/>
      <c r="Q300" s="854"/>
    </row>
    <row r="301" spans="1:17" ht="14.45" customHeight="1" x14ac:dyDescent="0.2">
      <c r="A301" s="832" t="s">
        <v>573</v>
      </c>
      <c r="B301" s="833" t="s">
        <v>3967</v>
      </c>
      <c r="C301" s="833" t="s">
        <v>3837</v>
      </c>
      <c r="D301" s="833" t="s">
        <v>4400</v>
      </c>
      <c r="E301" s="833" t="s">
        <v>4401</v>
      </c>
      <c r="F301" s="853">
        <v>1</v>
      </c>
      <c r="G301" s="853">
        <v>2554</v>
      </c>
      <c r="H301" s="853"/>
      <c r="I301" s="853">
        <v>2554</v>
      </c>
      <c r="J301" s="853"/>
      <c r="K301" s="853"/>
      <c r="L301" s="853"/>
      <c r="M301" s="853"/>
      <c r="N301" s="853"/>
      <c r="O301" s="853"/>
      <c r="P301" s="838"/>
      <c r="Q301" s="854"/>
    </row>
    <row r="302" spans="1:17" ht="14.45" customHeight="1" x14ac:dyDescent="0.2">
      <c r="A302" s="832" t="s">
        <v>573</v>
      </c>
      <c r="B302" s="833" t="s">
        <v>3967</v>
      </c>
      <c r="C302" s="833" t="s">
        <v>3837</v>
      </c>
      <c r="D302" s="833" t="s">
        <v>4402</v>
      </c>
      <c r="E302" s="833" t="s">
        <v>4403</v>
      </c>
      <c r="F302" s="853">
        <v>1</v>
      </c>
      <c r="G302" s="853">
        <v>11600</v>
      </c>
      <c r="H302" s="853"/>
      <c r="I302" s="853">
        <v>11600</v>
      </c>
      <c r="J302" s="853"/>
      <c r="K302" s="853"/>
      <c r="L302" s="853"/>
      <c r="M302" s="853"/>
      <c r="N302" s="853"/>
      <c r="O302" s="853"/>
      <c r="P302" s="838"/>
      <c r="Q302" s="854"/>
    </row>
    <row r="303" spans="1:17" ht="14.45" customHeight="1" x14ac:dyDescent="0.2">
      <c r="A303" s="832" t="s">
        <v>573</v>
      </c>
      <c r="B303" s="833" t="s">
        <v>3967</v>
      </c>
      <c r="C303" s="833" t="s">
        <v>3837</v>
      </c>
      <c r="D303" s="833" t="s">
        <v>4404</v>
      </c>
      <c r="E303" s="833" t="s">
        <v>4405</v>
      </c>
      <c r="F303" s="853"/>
      <c r="G303" s="853"/>
      <c r="H303" s="853"/>
      <c r="I303" s="853"/>
      <c r="J303" s="853">
        <v>161</v>
      </c>
      <c r="K303" s="853">
        <v>52003</v>
      </c>
      <c r="L303" s="853">
        <v>1</v>
      </c>
      <c r="M303" s="853">
        <v>323</v>
      </c>
      <c r="N303" s="853">
        <v>653</v>
      </c>
      <c r="O303" s="853">
        <v>210919</v>
      </c>
      <c r="P303" s="838">
        <v>4.0559006211180124</v>
      </c>
      <c r="Q303" s="854">
        <v>323</v>
      </c>
    </row>
    <row r="304" spans="1:17" ht="14.45" customHeight="1" x14ac:dyDescent="0.2">
      <c r="A304" s="832" t="s">
        <v>573</v>
      </c>
      <c r="B304" s="833" t="s">
        <v>3967</v>
      </c>
      <c r="C304" s="833" t="s">
        <v>3837</v>
      </c>
      <c r="D304" s="833" t="s">
        <v>4406</v>
      </c>
      <c r="E304" s="833" t="s">
        <v>4407</v>
      </c>
      <c r="F304" s="853"/>
      <c r="G304" s="853"/>
      <c r="H304" s="853"/>
      <c r="I304" s="853"/>
      <c r="J304" s="853">
        <v>1</v>
      </c>
      <c r="K304" s="853">
        <v>9995</v>
      </c>
      <c r="L304" s="853">
        <v>1</v>
      </c>
      <c r="M304" s="853">
        <v>9995</v>
      </c>
      <c r="N304" s="853">
        <v>2</v>
      </c>
      <c r="O304" s="853">
        <v>20136</v>
      </c>
      <c r="P304" s="838">
        <v>2.0146073036518257</v>
      </c>
      <c r="Q304" s="854">
        <v>10068</v>
      </c>
    </row>
    <row r="305" spans="1:17" ht="14.45" customHeight="1" x14ac:dyDescent="0.2">
      <c r="A305" s="832" t="s">
        <v>573</v>
      </c>
      <c r="B305" s="833" t="s">
        <v>3967</v>
      </c>
      <c r="C305" s="833" t="s">
        <v>3837</v>
      </c>
      <c r="D305" s="833" t="s">
        <v>4408</v>
      </c>
      <c r="E305" s="833" t="s">
        <v>4409</v>
      </c>
      <c r="F305" s="853"/>
      <c r="G305" s="853"/>
      <c r="H305" s="853"/>
      <c r="I305" s="853"/>
      <c r="J305" s="853">
        <v>1</v>
      </c>
      <c r="K305" s="853">
        <v>11438</v>
      </c>
      <c r="L305" s="853">
        <v>1</v>
      </c>
      <c r="M305" s="853">
        <v>11438</v>
      </c>
      <c r="N305" s="853"/>
      <c r="O305" s="853"/>
      <c r="P305" s="838"/>
      <c r="Q305" s="854"/>
    </row>
    <row r="306" spans="1:17" ht="14.45" customHeight="1" x14ac:dyDescent="0.2">
      <c r="A306" s="832" t="s">
        <v>573</v>
      </c>
      <c r="B306" s="833" t="s">
        <v>3967</v>
      </c>
      <c r="C306" s="833" t="s">
        <v>3837</v>
      </c>
      <c r="D306" s="833" t="s">
        <v>4410</v>
      </c>
      <c r="E306" s="833" t="s">
        <v>4411</v>
      </c>
      <c r="F306" s="853"/>
      <c r="G306" s="853"/>
      <c r="H306" s="853"/>
      <c r="I306" s="853"/>
      <c r="J306" s="853"/>
      <c r="K306" s="853"/>
      <c r="L306" s="853"/>
      <c r="M306" s="853"/>
      <c r="N306" s="853">
        <v>1</v>
      </c>
      <c r="O306" s="853">
        <v>0</v>
      </c>
      <c r="P306" s="838"/>
      <c r="Q306" s="854">
        <v>0</v>
      </c>
    </row>
    <row r="307" spans="1:17" ht="14.45" customHeight="1" x14ac:dyDescent="0.2">
      <c r="A307" s="832" t="s">
        <v>573</v>
      </c>
      <c r="B307" s="833" t="s">
        <v>3967</v>
      </c>
      <c r="C307" s="833" t="s">
        <v>3837</v>
      </c>
      <c r="D307" s="833" t="s">
        <v>4412</v>
      </c>
      <c r="E307" s="833" t="s">
        <v>4413</v>
      </c>
      <c r="F307" s="853"/>
      <c r="G307" s="853"/>
      <c r="H307" s="853"/>
      <c r="I307" s="853"/>
      <c r="J307" s="853"/>
      <c r="K307" s="853"/>
      <c r="L307" s="853"/>
      <c r="M307" s="853"/>
      <c r="N307" s="853">
        <v>1</v>
      </c>
      <c r="O307" s="853">
        <v>0</v>
      </c>
      <c r="P307" s="838"/>
      <c r="Q307" s="854">
        <v>0</v>
      </c>
    </row>
    <row r="308" spans="1:17" ht="14.45" customHeight="1" x14ac:dyDescent="0.2">
      <c r="A308" s="832" t="s">
        <v>573</v>
      </c>
      <c r="B308" s="833" t="s">
        <v>3967</v>
      </c>
      <c r="C308" s="833" t="s">
        <v>3837</v>
      </c>
      <c r="D308" s="833" t="s">
        <v>4414</v>
      </c>
      <c r="E308" s="833" t="s">
        <v>4415</v>
      </c>
      <c r="F308" s="853"/>
      <c r="G308" s="853"/>
      <c r="H308" s="853"/>
      <c r="I308" s="853"/>
      <c r="J308" s="853"/>
      <c r="K308" s="853"/>
      <c r="L308" s="853"/>
      <c r="M308" s="853"/>
      <c r="N308" s="853">
        <v>4</v>
      </c>
      <c r="O308" s="853">
        <v>0</v>
      </c>
      <c r="P308" s="838"/>
      <c r="Q308" s="854">
        <v>0</v>
      </c>
    </row>
    <row r="309" spans="1:17" ht="14.45" customHeight="1" x14ac:dyDescent="0.2">
      <c r="A309" s="832" t="s">
        <v>573</v>
      </c>
      <c r="B309" s="833" t="s">
        <v>3967</v>
      </c>
      <c r="C309" s="833" t="s">
        <v>3837</v>
      </c>
      <c r="D309" s="833" t="s">
        <v>4416</v>
      </c>
      <c r="E309" s="833" t="s">
        <v>4417</v>
      </c>
      <c r="F309" s="853"/>
      <c r="G309" s="853"/>
      <c r="H309" s="853"/>
      <c r="I309" s="853"/>
      <c r="J309" s="853"/>
      <c r="K309" s="853"/>
      <c r="L309" s="853"/>
      <c r="M309" s="853"/>
      <c r="N309" s="853">
        <v>1</v>
      </c>
      <c r="O309" s="853">
        <v>0</v>
      </c>
      <c r="P309" s="838"/>
      <c r="Q309" s="854">
        <v>0</v>
      </c>
    </row>
    <row r="310" spans="1:17" ht="14.45" customHeight="1" x14ac:dyDescent="0.2">
      <c r="A310" s="832" t="s">
        <v>573</v>
      </c>
      <c r="B310" s="833" t="s">
        <v>3967</v>
      </c>
      <c r="C310" s="833" t="s">
        <v>3837</v>
      </c>
      <c r="D310" s="833" t="s">
        <v>4418</v>
      </c>
      <c r="E310" s="833" t="s">
        <v>4419</v>
      </c>
      <c r="F310" s="853"/>
      <c r="G310" s="853"/>
      <c r="H310" s="853"/>
      <c r="I310" s="853"/>
      <c r="J310" s="853"/>
      <c r="K310" s="853"/>
      <c r="L310" s="853"/>
      <c r="M310" s="853"/>
      <c r="N310" s="853">
        <v>4</v>
      </c>
      <c r="O310" s="853">
        <v>0</v>
      </c>
      <c r="P310" s="838"/>
      <c r="Q310" s="854">
        <v>0</v>
      </c>
    </row>
    <row r="311" spans="1:17" ht="14.45" customHeight="1" x14ac:dyDescent="0.2">
      <c r="A311" s="832" t="s">
        <v>573</v>
      </c>
      <c r="B311" s="833" t="s">
        <v>3967</v>
      </c>
      <c r="C311" s="833" t="s">
        <v>3837</v>
      </c>
      <c r="D311" s="833" t="s">
        <v>4420</v>
      </c>
      <c r="E311" s="833" t="s">
        <v>4421</v>
      </c>
      <c r="F311" s="853"/>
      <c r="G311" s="853"/>
      <c r="H311" s="853"/>
      <c r="I311" s="853"/>
      <c r="J311" s="853"/>
      <c r="K311" s="853"/>
      <c r="L311" s="853"/>
      <c r="M311" s="853"/>
      <c r="N311" s="853">
        <v>1</v>
      </c>
      <c r="O311" s="853">
        <v>0</v>
      </c>
      <c r="P311" s="838"/>
      <c r="Q311" s="854">
        <v>0</v>
      </c>
    </row>
    <row r="312" spans="1:17" ht="14.45" customHeight="1" x14ac:dyDescent="0.2">
      <c r="A312" s="832" t="s">
        <v>573</v>
      </c>
      <c r="B312" s="833" t="s">
        <v>3967</v>
      </c>
      <c r="C312" s="833" t="s">
        <v>3837</v>
      </c>
      <c r="D312" s="833" t="s">
        <v>4422</v>
      </c>
      <c r="E312" s="833" t="s">
        <v>4423</v>
      </c>
      <c r="F312" s="853"/>
      <c r="G312" s="853"/>
      <c r="H312" s="853"/>
      <c r="I312" s="853"/>
      <c r="J312" s="853"/>
      <c r="K312" s="853"/>
      <c r="L312" s="853"/>
      <c r="M312" s="853"/>
      <c r="N312" s="853">
        <v>6</v>
      </c>
      <c r="O312" s="853">
        <v>0</v>
      </c>
      <c r="P312" s="838"/>
      <c r="Q312" s="854">
        <v>0</v>
      </c>
    </row>
    <row r="313" spans="1:17" ht="14.45" customHeight="1" x14ac:dyDescent="0.2">
      <c r="A313" s="832" t="s">
        <v>573</v>
      </c>
      <c r="B313" s="833" t="s">
        <v>3967</v>
      </c>
      <c r="C313" s="833" t="s">
        <v>3837</v>
      </c>
      <c r="D313" s="833" t="s">
        <v>4424</v>
      </c>
      <c r="E313" s="833" t="s">
        <v>4425</v>
      </c>
      <c r="F313" s="853"/>
      <c r="G313" s="853"/>
      <c r="H313" s="853"/>
      <c r="I313" s="853"/>
      <c r="J313" s="853">
        <v>1</v>
      </c>
      <c r="K313" s="853">
        <v>11139</v>
      </c>
      <c r="L313" s="853">
        <v>1</v>
      </c>
      <c r="M313" s="853">
        <v>11139</v>
      </c>
      <c r="N313" s="853"/>
      <c r="O313" s="853"/>
      <c r="P313" s="838"/>
      <c r="Q313" s="854"/>
    </row>
    <row r="314" spans="1:17" ht="14.45" customHeight="1" x14ac:dyDescent="0.2">
      <c r="A314" s="832" t="s">
        <v>573</v>
      </c>
      <c r="B314" s="833" t="s">
        <v>3967</v>
      </c>
      <c r="C314" s="833" t="s">
        <v>3837</v>
      </c>
      <c r="D314" s="833" t="s">
        <v>4426</v>
      </c>
      <c r="E314" s="833" t="s">
        <v>4427</v>
      </c>
      <c r="F314" s="853"/>
      <c r="G314" s="853"/>
      <c r="H314" s="853"/>
      <c r="I314" s="853"/>
      <c r="J314" s="853"/>
      <c r="K314" s="853"/>
      <c r="L314" s="853"/>
      <c r="M314" s="853"/>
      <c r="N314" s="853">
        <v>2</v>
      </c>
      <c r="O314" s="853">
        <v>3132</v>
      </c>
      <c r="P314" s="838"/>
      <c r="Q314" s="854">
        <v>1566</v>
      </c>
    </row>
    <row r="315" spans="1:17" ht="14.45" customHeight="1" x14ac:dyDescent="0.2">
      <c r="A315" s="832" t="s">
        <v>573</v>
      </c>
      <c r="B315" s="833" t="s">
        <v>3836</v>
      </c>
      <c r="C315" s="833" t="s">
        <v>3841</v>
      </c>
      <c r="D315" s="833" t="s">
        <v>4428</v>
      </c>
      <c r="E315" s="833" t="s">
        <v>1394</v>
      </c>
      <c r="F315" s="853"/>
      <c r="G315" s="853"/>
      <c r="H315" s="853"/>
      <c r="I315" s="853"/>
      <c r="J315" s="853"/>
      <c r="K315" s="853"/>
      <c r="L315" s="853"/>
      <c r="M315" s="853"/>
      <c r="N315" s="853">
        <v>0.8</v>
      </c>
      <c r="O315" s="853">
        <v>895.52</v>
      </c>
      <c r="P315" s="838"/>
      <c r="Q315" s="854">
        <v>1119.3999999999999</v>
      </c>
    </row>
    <row r="316" spans="1:17" ht="14.45" customHeight="1" x14ac:dyDescent="0.2">
      <c r="A316" s="832" t="s">
        <v>573</v>
      </c>
      <c r="B316" s="833" t="s">
        <v>3836</v>
      </c>
      <c r="C316" s="833" t="s">
        <v>3841</v>
      </c>
      <c r="D316" s="833" t="s">
        <v>3968</v>
      </c>
      <c r="E316" s="833" t="s">
        <v>861</v>
      </c>
      <c r="F316" s="853"/>
      <c r="G316" s="853"/>
      <c r="H316" s="853"/>
      <c r="I316" s="853"/>
      <c r="J316" s="853">
        <v>13</v>
      </c>
      <c r="K316" s="853">
        <v>68356.929999999993</v>
      </c>
      <c r="L316" s="853">
        <v>1</v>
      </c>
      <c r="M316" s="853">
        <v>5258.2253846153844</v>
      </c>
      <c r="N316" s="853">
        <v>16</v>
      </c>
      <c r="O316" s="853">
        <v>66790.720000000001</v>
      </c>
      <c r="P316" s="838">
        <v>0.97708776564424427</v>
      </c>
      <c r="Q316" s="854">
        <v>4174.42</v>
      </c>
    </row>
    <row r="317" spans="1:17" ht="14.45" customHeight="1" x14ac:dyDescent="0.2">
      <c r="A317" s="832" t="s">
        <v>573</v>
      </c>
      <c r="B317" s="833" t="s">
        <v>3836</v>
      </c>
      <c r="C317" s="833" t="s">
        <v>3841</v>
      </c>
      <c r="D317" s="833" t="s">
        <v>3969</v>
      </c>
      <c r="E317" s="833" t="s">
        <v>2021</v>
      </c>
      <c r="F317" s="853">
        <v>18</v>
      </c>
      <c r="G317" s="853">
        <v>1441.44</v>
      </c>
      <c r="H317" s="853">
        <v>1.5</v>
      </c>
      <c r="I317" s="853">
        <v>80.08</v>
      </c>
      <c r="J317" s="853">
        <v>12</v>
      </c>
      <c r="K317" s="853">
        <v>960.96</v>
      </c>
      <c r="L317" s="853">
        <v>1</v>
      </c>
      <c r="M317" s="853">
        <v>80.08</v>
      </c>
      <c r="N317" s="853"/>
      <c r="O317" s="853"/>
      <c r="P317" s="838"/>
      <c r="Q317" s="854"/>
    </row>
    <row r="318" spans="1:17" ht="14.45" customHeight="1" x14ac:dyDescent="0.2">
      <c r="A318" s="832" t="s">
        <v>573</v>
      </c>
      <c r="B318" s="833" t="s">
        <v>3836</v>
      </c>
      <c r="C318" s="833" t="s">
        <v>3841</v>
      </c>
      <c r="D318" s="833" t="s">
        <v>3970</v>
      </c>
      <c r="E318" s="833" t="s">
        <v>2021</v>
      </c>
      <c r="F318" s="853">
        <v>26</v>
      </c>
      <c r="G318" s="853">
        <v>1979.38</v>
      </c>
      <c r="H318" s="853"/>
      <c r="I318" s="853">
        <v>76.13000000000001</v>
      </c>
      <c r="J318" s="853"/>
      <c r="K318" s="853"/>
      <c r="L318" s="853"/>
      <c r="M318" s="853"/>
      <c r="N318" s="853"/>
      <c r="O318" s="853"/>
      <c r="P318" s="838"/>
      <c r="Q318" s="854"/>
    </row>
    <row r="319" spans="1:17" ht="14.45" customHeight="1" x14ac:dyDescent="0.2">
      <c r="A319" s="832" t="s">
        <v>573</v>
      </c>
      <c r="B319" s="833" t="s">
        <v>3836</v>
      </c>
      <c r="C319" s="833" t="s">
        <v>3841</v>
      </c>
      <c r="D319" s="833" t="s">
        <v>3971</v>
      </c>
      <c r="E319" s="833" t="s">
        <v>1569</v>
      </c>
      <c r="F319" s="853">
        <v>0.3</v>
      </c>
      <c r="G319" s="853">
        <v>132.37</v>
      </c>
      <c r="H319" s="853">
        <v>5.628574465823323E-2</v>
      </c>
      <c r="I319" s="853">
        <v>441.23333333333335</v>
      </c>
      <c r="J319" s="853">
        <v>5.9</v>
      </c>
      <c r="K319" s="853">
        <v>2351.75</v>
      </c>
      <c r="L319" s="853">
        <v>1</v>
      </c>
      <c r="M319" s="853">
        <v>398.6016949152542</v>
      </c>
      <c r="N319" s="853">
        <v>13.099999999999998</v>
      </c>
      <c r="O319" s="853">
        <v>4872.3500000000004</v>
      </c>
      <c r="P319" s="838">
        <v>2.0717975975337515</v>
      </c>
      <c r="Q319" s="854">
        <v>371.93511450381686</v>
      </c>
    </row>
    <row r="320" spans="1:17" ht="14.45" customHeight="1" x14ac:dyDescent="0.2">
      <c r="A320" s="832" t="s">
        <v>573</v>
      </c>
      <c r="B320" s="833" t="s">
        <v>3836</v>
      </c>
      <c r="C320" s="833" t="s">
        <v>3841</v>
      </c>
      <c r="D320" s="833" t="s">
        <v>3972</v>
      </c>
      <c r="E320" s="833" t="s">
        <v>906</v>
      </c>
      <c r="F320" s="853">
        <v>174</v>
      </c>
      <c r="G320" s="853">
        <v>10161.600000000002</v>
      </c>
      <c r="H320" s="853">
        <v>1.1309050155975771</v>
      </c>
      <c r="I320" s="853">
        <v>58.400000000000013</v>
      </c>
      <c r="J320" s="853">
        <v>224</v>
      </c>
      <c r="K320" s="853">
        <v>8985.3700000000008</v>
      </c>
      <c r="L320" s="853">
        <v>1</v>
      </c>
      <c r="M320" s="853">
        <v>40.113258928571433</v>
      </c>
      <c r="N320" s="853">
        <v>661</v>
      </c>
      <c r="O320" s="853">
        <v>23920.27</v>
      </c>
      <c r="P320" s="838">
        <v>2.6621352264848301</v>
      </c>
      <c r="Q320" s="854">
        <v>36.188003025718608</v>
      </c>
    </row>
    <row r="321" spans="1:17" ht="14.45" customHeight="1" x14ac:dyDescent="0.2">
      <c r="A321" s="832" t="s">
        <v>573</v>
      </c>
      <c r="B321" s="833" t="s">
        <v>3836</v>
      </c>
      <c r="C321" s="833" t="s">
        <v>3841</v>
      </c>
      <c r="D321" s="833" t="s">
        <v>4429</v>
      </c>
      <c r="E321" s="833" t="s">
        <v>4430</v>
      </c>
      <c r="F321" s="853">
        <v>173.5</v>
      </c>
      <c r="G321" s="853">
        <v>120112.02</v>
      </c>
      <c r="H321" s="853">
        <v>4.3923966847854707</v>
      </c>
      <c r="I321" s="853">
        <v>692.28829971181563</v>
      </c>
      <c r="J321" s="853">
        <v>39.5</v>
      </c>
      <c r="K321" s="853">
        <v>27345.440000000002</v>
      </c>
      <c r="L321" s="853">
        <v>1</v>
      </c>
      <c r="M321" s="853">
        <v>692.28962025316457</v>
      </c>
      <c r="N321" s="853"/>
      <c r="O321" s="853"/>
      <c r="P321" s="838"/>
      <c r="Q321" s="854"/>
    </row>
    <row r="322" spans="1:17" ht="14.45" customHeight="1" x14ac:dyDescent="0.2">
      <c r="A322" s="832" t="s">
        <v>573</v>
      </c>
      <c r="B322" s="833" t="s">
        <v>3836</v>
      </c>
      <c r="C322" s="833" t="s">
        <v>3841</v>
      </c>
      <c r="D322" s="833" t="s">
        <v>4431</v>
      </c>
      <c r="E322" s="833" t="s">
        <v>1552</v>
      </c>
      <c r="F322" s="853">
        <v>6.8</v>
      </c>
      <c r="G322" s="853">
        <v>81691.12</v>
      </c>
      <c r="H322" s="853"/>
      <c r="I322" s="853">
        <v>12013.4</v>
      </c>
      <c r="J322" s="853"/>
      <c r="K322" s="853"/>
      <c r="L322" s="853"/>
      <c r="M322" s="853"/>
      <c r="N322" s="853"/>
      <c r="O322" s="853"/>
      <c r="P322" s="838"/>
      <c r="Q322" s="854"/>
    </row>
    <row r="323" spans="1:17" ht="14.45" customHeight="1" x14ac:dyDescent="0.2">
      <c r="A323" s="832" t="s">
        <v>573</v>
      </c>
      <c r="B323" s="833" t="s">
        <v>3836</v>
      </c>
      <c r="C323" s="833" t="s">
        <v>3841</v>
      </c>
      <c r="D323" s="833" t="s">
        <v>3973</v>
      </c>
      <c r="E323" s="833" t="s">
        <v>1150</v>
      </c>
      <c r="F323" s="853">
        <v>232.15</v>
      </c>
      <c r="G323" s="853">
        <v>36119.919999999998</v>
      </c>
      <c r="H323" s="853">
        <v>0.77682643331999179</v>
      </c>
      <c r="I323" s="853">
        <v>155.58871419340943</v>
      </c>
      <c r="J323" s="853">
        <v>299.40000000000003</v>
      </c>
      <c r="K323" s="853">
        <v>46496.770000000004</v>
      </c>
      <c r="L323" s="853">
        <v>1</v>
      </c>
      <c r="M323" s="853">
        <v>155.29983299933198</v>
      </c>
      <c r="N323" s="853">
        <v>271.80000000000007</v>
      </c>
      <c r="O323" s="853">
        <v>41880.069999999992</v>
      </c>
      <c r="P323" s="838">
        <v>0.90070923206063536</v>
      </c>
      <c r="Q323" s="854">
        <v>154.08414275202347</v>
      </c>
    </row>
    <row r="324" spans="1:17" ht="14.45" customHeight="1" x14ac:dyDescent="0.2">
      <c r="A324" s="832" t="s">
        <v>573</v>
      </c>
      <c r="B324" s="833" t="s">
        <v>3836</v>
      </c>
      <c r="C324" s="833" t="s">
        <v>3841</v>
      </c>
      <c r="D324" s="833" t="s">
        <v>3974</v>
      </c>
      <c r="E324" s="833" t="s">
        <v>859</v>
      </c>
      <c r="F324" s="853"/>
      <c r="G324" s="853"/>
      <c r="H324" s="853"/>
      <c r="I324" s="853"/>
      <c r="J324" s="853">
        <v>3</v>
      </c>
      <c r="K324" s="853">
        <v>27474.81</v>
      </c>
      <c r="L324" s="853">
        <v>1</v>
      </c>
      <c r="M324" s="853">
        <v>9158.27</v>
      </c>
      <c r="N324" s="853">
        <v>4</v>
      </c>
      <c r="O324" s="853">
        <v>36633.08</v>
      </c>
      <c r="P324" s="838">
        <v>1.3333333333333333</v>
      </c>
      <c r="Q324" s="854">
        <v>9158.27</v>
      </c>
    </row>
    <row r="325" spans="1:17" ht="14.45" customHeight="1" x14ac:dyDescent="0.2">
      <c r="A325" s="832" t="s">
        <v>573</v>
      </c>
      <c r="B325" s="833" t="s">
        <v>3836</v>
      </c>
      <c r="C325" s="833" t="s">
        <v>3841</v>
      </c>
      <c r="D325" s="833" t="s">
        <v>3975</v>
      </c>
      <c r="E325" s="833" t="s">
        <v>3976</v>
      </c>
      <c r="F325" s="853">
        <v>7.2</v>
      </c>
      <c r="G325" s="853">
        <v>3657.1200000000003</v>
      </c>
      <c r="H325" s="853">
        <v>0.91103670931483915</v>
      </c>
      <c r="I325" s="853">
        <v>507.93333333333339</v>
      </c>
      <c r="J325" s="853">
        <v>7.4</v>
      </c>
      <c r="K325" s="853">
        <v>4014.2400000000002</v>
      </c>
      <c r="L325" s="853">
        <v>1</v>
      </c>
      <c r="M325" s="853">
        <v>542.46486486486492</v>
      </c>
      <c r="N325" s="853">
        <v>3.2</v>
      </c>
      <c r="O325" s="853">
        <v>636.39</v>
      </c>
      <c r="P325" s="838">
        <v>0.15853312208537604</v>
      </c>
      <c r="Q325" s="854">
        <v>198.87187499999999</v>
      </c>
    </row>
    <row r="326" spans="1:17" ht="14.45" customHeight="1" x14ac:dyDescent="0.2">
      <c r="A326" s="832" t="s">
        <v>573</v>
      </c>
      <c r="B326" s="833" t="s">
        <v>3836</v>
      </c>
      <c r="C326" s="833" t="s">
        <v>3841</v>
      </c>
      <c r="D326" s="833" t="s">
        <v>3977</v>
      </c>
      <c r="E326" s="833" t="s">
        <v>3978</v>
      </c>
      <c r="F326" s="853">
        <v>10</v>
      </c>
      <c r="G326" s="853">
        <v>428.79999999999995</v>
      </c>
      <c r="H326" s="853">
        <v>0.20833333333333334</v>
      </c>
      <c r="I326" s="853">
        <v>42.879999999999995</v>
      </c>
      <c r="J326" s="853">
        <v>48</v>
      </c>
      <c r="K326" s="853">
        <v>2058.2399999999998</v>
      </c>
      <c r="L326" s="853">
        <v>1</v>
      </c>
      <c r="M326" s="853">
        <v>42.879999999999995</v>
      </c>
      <c r="N326" s="853">
        <v>2</v>
      </c>
      <c r="O326" s="853">
        <v>85.76</v>
      </c>
      <c r="P326" s="838">
        <v>4.1666666666666671E-2</v>
      </c>
      <c r="Q326" s="854">
        <v>42.88</v>
      </c>
    </row>
    <row r="327" spans="1:17" ht="14.45" customHeight="1" x14ac:dyDescent="0.2">
      <c r="A327" s="832" t="s">
        <v>573</v>
      </c>
      <c r="B327" s="833" t="s">
        <v>3836</v>
      </c>
      <c r="C327" s="833" t="s">
        <v>3841</v>
      </c>
      <c r="D327" s="833" t="s">
        <v>3979</v>
      </c>
      <c r="E327" s="833" t="s">
        <v>1385</v>
      </c>
      <c r="F327" s="853">
        <v>24</v>
      </c>
      <c r="G327" s="853">
        <v>1853.28</v>
      </c>
      <c r="H327" s="853">
        <v>0.5</v>
      </c>
      <c r="I327" s="853">
        <v>77.22</v>
      </c>
      <c r="J327" s="853">
        <v>48</v>
      </c>
      <c r="K327" s="853">
        <v>3706.56</v>
      </c>
      <c r="L327" s="853">
        <v>1</v>
      </c>
      <c r="M327" s="853">
        <v>77.22</v>
      </c>
      <c r="N327" s="853">
        <v>39</v>
      </c>
      <c r="O327" s="853">
        <v>2917.59</v>
      </c>
      <c r="P327" s="838">
        <v>0.78714225589225595</v>
      </c>
      <c r="Q327" s="854">
        <v>74.81</v>
      </c>
    </row>
    <row r="328" spans="1:17" ht="14.45" customHeight="1" x14ac:dyDescent="0.2">
      <c r="A328" s="832" t="s">
        <v>573</v>
      </c>
      <c r="B328" s="833" t="s">
        <v>3836</v>
      </c>
      <c r="C328" s="833" t="s">
        <v>3841</v>
      </c>
      <c r="D328" s="833" t="s">
        <v>3980</v>
      </c>
      <c r="E328" s="833" t="s">
        <v>3981</v>
      </c>
      <c r="F328" s="853">
        <v>124.29999999999998</v>
      </c>
      <c r="G328" s="853">
        <v>33774.93</v>
      </c>
      <c r="H328" s="853">
        <v>1.1087361366661688</v>
      </c>
      <c r="I328" s="853">
        <v>271.72107803700726</v>
      </c>
      <c r="J328" s="853">
        <v>127.14</v>
      </c>
      <c r="K328" s="853">
        <v>30462.550000000003</v>
      </c>
      <c r="L328" s="853">
        <v>1</v>
      </c>
      <c r="M328" s="853">
        <v>239.59847412301403</v>
      </c>
      <c r="N328" s="853">
        <v>150</v>
      </c>
      <c r="O328" s="853">
        <v>27238.899999999994</v>
      </c>
      <c r="P328" s="838">
        <v>0.89417662014506305</v>
      </c>
      <c r="Q328" s="854">
        <v>181.59266666666662</v>
      </c>
    </row>
    <row r="329" spans="1:17" ht="14.45" customHeight="1" x14ac:dyDescent="0.2">
      <c r="A329" s="832" t="s">
        <v>573</v>
      </c>
      <c r="B329" s="833" t="s">
        <v>3836</v>
      </c>
      <c r="C329" s="833" t="s">
        <v>3841</v>
      </c>
      <c r="D329" s="833" t="s">
        <v>4432</v>
      </c>
      <c r="E329" s="833" t="s">
        <v>4433</v>
      </c>
      <c r="F329" s="853">
        <v>9</v>
      </c>
      <c r="G329" s="853">
        <v>591.75</v>
      </c>
      <c r="H329" s="853"/>
      <c r="I329" s="853">
        <v>65.75</v>
      </c>
      <c r="J329" s="853"/>
      <c r="K329" s="853"/>
      <c r="L329" s="853"/>
      <c r="M329" s="853"/>
      <c r="N329" s="853"/>
      <c r="O329" s="853"/>
      <c r="P329" s="838"/>
      <c r="Q329" s="854"/>
    </row>
    <row r="330" spans="1:17" ht="14.45" customHeight="1" x14ac:dyDescent="0.2">
      <c r="A330" s="832" t="s">
        <v>573</v>
      </c>
      <c r="B330" s="833" t="s">
        <v>3836</v>
      </c>
      <c r="C330" s="833" t="s">
        <v>3841</v>
      </c>
      <c r="D330" s="833" t="s">
        <v>4434</v>
      </c>
      <c r="E330" s="833" t="s">
        <v>3985</v>
      </c>
      <c r="F330" s="853">
        <v>3.5</v>
      </c>
      <c r="G330" s="853">
        <v>11423.07</v>
      </c>
      <c r="H330" s="853">
        <v>35.000367680853017</v>
      </c>
      <c r="I330" s="853">
        <v>3263.7342857142858</v>
      </c>
      <c r="J330" s="853">
        <v>0.1</v>
      </c>
      <c r="K330" s="853">
        <v>326.37</v>
      </c>
      <c r="L330" s="853">
        <v>1</v>
      </c>
      <c r="M330" s="853">
        <v>3263.7</v>
      </c>
      <c r="N330" s="853"/>
      <c r="O330" s="853"/>
      <c r="P330" s="838"/>
      <c r="Q330" s="854"/>
    </row>
    <row r="331" spans="1:17" ht="14.45" customHeight="1" x14ac:dyDescent="0.2">
      <c r="A331" s="832" t="s">
        <v>573</v>
      </c>
      <c r="B331" s="833" t="s">
        <v>3836</v>
      </c>
      <c r="C331" s="833" t="s">
        <v>3841</v>
      </c>
      <c r="D331" s="833" t="s">
        <v>4435</v>
      </c>
      <c r="E331" s="833" t="s">
        <v>4436</v>
      </c>
      <c r="F331" s="853">
        <v>16</v>
      </c>
      <c r="G331" s="853">
        <v>3507.2</v>
      </c>
      <c r="H331" s="853"/>
      <c r="I331" s="853">
        <v>219.2</v>
      </c>
      <c r="J331" s="853"/>
      <c r="K331" s="853"/>
      <c r="L331" s="853"/>
      <c r="M331" s="853"/>
      <c r="N331" s="853"/>
      <c r="O331" s="853"/>
      <c r="P331" s="838"/>
      <c r="Q331" s="854"/>
    </row>
    <row r="332" spans="1:17" ht="14.45" customHeight="1" x14ac:dyDescent="0.2">
      <c r="A332" s="832" t="s">
        <v>573</v>
      </c>
      <c r="B332" s="833" t="s">
        <v>3836</v>
      </c>
      <c r="C332" s="833" t="s">
        <v>3841</v>
      </c>
      <c r="D332" s="833" t="s">
        <v>4437</v>
      </c>
      <c r="E332" s="833" t="s">
        <v>4438</v>
      </c>
      <c r="F332" s="853"/>
      <c r="G332" s="853"/>
      <c r="H332" s="853"/>
      <c r="I332" s="853"/>
      <c r="J332" s="853"/>
      <c r="K332" s="853"/>
      <c r="L332" s="853"/>
      <c r="M332" s="853"/>
      <c r="N332" s="853">
        <v>0.2</v>
      </c>
      <c r="O332" s="853">
        <v>64.099999999999994</v>
      </c>
      <c r="P332" s="838"/>
      <c r="Q332" s="854">
        <v>320.49999999999994</v>
      </c>
    </row>
    <row r="333" spans="1:17" ht="14.45" customHeight="1" x14ac:dyDescent="0.2">
      <c r="A333" s="832" t="s">
        <v>573</v>
      </c>
      <c r="B333" s="833" t="s">
        <v>3836</v>
      </c>
      <c r="C333" s="833" t="s">
        <v>3841</v>
      </c>
      <c r="D333" s="833" t="s">
        <v>3986</v>
      </c>
      <c r="E333" s="833" t="s">
        <v>3987</v>
      </c>
      <c r="F333" s="853">
        <v>188</v>
      </c>
      <c r="G333" s="853">
        <v>11920.140000000001</v>
      </c>
      <c r="H333" s="853">
        <v>25.899272134709399</v>
      </c>
      <c r="I333" s="853">
        <v>63.405000000000008</v>
      </c>
      <c r="J333" s="853">
        <v>7</v>
      </c>
      <c r="K333" s="853">
        <v>460.25</v>
      </c>
      <c r="L333" s="853">
        <v>1</v>
      </c>
      <c r="M333" s="853">
        <v>65.75</v>
      </c>
      <c r="N333" s="853"/>
      <c r="O333" s="853"/>
      <c r="P333" s="838"/>
      <c r="Q333" s="854"/>
    </row>
    <row r="334" spans="1:17" ht="14.45" customHeight="1" x14ac:dyDescent="0.2">
      <c r="A334" s="832" t="s">
        <v>573</v>
      </c>
      <c r="B334" s="833" t="s">
        <v>3836</v>
      </c>
      <c r="C334" s="833" t="s">
        <v>3841</v>
      </c>
      <c r="D334" s="833" t="s">
        <v>3988</v>
      </c>
      <c r="E334" s="833" t="s">
        <v>3989</v>
      </c>
      <c r="F334" s="853">
        <v>28.1</v>
      </c>
      <c r="G334" s="853">
        <v>2214.38</v>
      </c>
      <c r="H334" s="853">
        <v>0.80587965557650176</v>
      </c>
      <c r="I334" s="853">
        <v>78.803558718861211</v>
      </c>
      <c r="J334" s="853">
        <v>40.9</v>
      </c>
      <c r="K334" s="853">
        <v>2747.78</v>
      </c>
      <c r="L334" s="853">
        <v>1</v>
      </c>
      <c r="M334" s="853">
        <v>67.182885085574583</v>
      </c>
      <c r="N334" s="853">
        <v>12.300000000000002</v>
      </c>
      <c r="O334" s="853">
        <v>726.77</v>
      </c>
      <c r="P334" s="838">
        <v>0.26449351840394791</v>
      </c>
      <c r="Q334" s="854">
        <v>59.086991869918684</v>
      </c>
    </row>
    <row r="335" spans="1:17" ht="14.45" customHeight="1" x14ac:dyDescent="0.2">
      <c r="A335" s="832" t="s">
        <v>573</v>
      </c>
      <c r="B335" s="833" t="s">
        <v>3836</v>
      </c>
      <c r="C335" s="833" t="s">
        <v>3841</v>
      </c>
      <c r="D335" s="833" t="s">
        <v>3990</v>
      </c>
      <c r="E335" s="833" t="s">
        <v>3991</v>
      </c>
      <c r="F335" s="853">
        <v>198.8</v>
      </c>
      <c r="G335" s="853">
        <v>10334.23</v>
      </c>
      <c r="H335" s="853">
        <v>3.6590152673917964</v>
      </c>
      <c r="I335" s="853">
        <v>51.983048289738427</v>
      </c>
      <c r="J335" s="853">
        <v>64</v>
      </c>
      <c r="K335" s="853">
        <v>2824.32</v>
      </c>
      <c r="L335" s="853">
        <v>1</v>
      </c>
      <c r="M335" s="853">
        <v>44.13</v>
      </c>
      <c r="N335" s="853"/>
      <c r="O335" s="853"/>
      <c r="P335" s="838"/>
      <c r="Q335" s="854"/>
    </row>
    <row r="336" spans="1:17" ht="14.45" customHeight="1" x14ac:dyDescent="0.2">
      <c r="A336" s="832" t="s">
        <v>573</v>
      </c>
      <c r="B336" s="833" t="s">
        <v>3836</v>
      </c>
      <c r="C336" s="833" t="s">
        <v>3841</v>
      </c>
      <c r="D336" s="833" t="s">
        <v>4439</v>
      </c>
      <c r="E336" s="833" t="s">
        <v>4440</v>
      </c>
      <c r="F336" s="853"/>
      <c r="G336" s="853"/>
      <c r="H336" s="853"/>
      <c r="I336" s="853"/>
      <c r="J336" s="853"/>
      <c r="K336" s="853"/>
      <c r="L336" s="853"/>
      <c r="M336" s="853"/>
      <c r="N336" s="853">
        <v>2.5</v>
      </c>
      <c r="O336" s="853">
        <v>1714.79</v>
      </c>
      <c r="P336" s="838"/>
      <c r="Q336" s="854">
        <v>685.91599999999994</v>
      </c>
    </row>
    <row r="337" spans="1:17" ht="14.45" customHeight="1" x14ac:dyDescent="0.2">
      <c r="A337" s="832" t="s">
        <v>573</v>
      </c>
      <c r="B337" s="833" t="s">
        <v>3836</v>
      </c>
      <c r="C337" s="833" t="s">
        <v>3841</v>
      </c>
      <c r="D337" s="833" t="s">
        <v>4441</v>
      </c>
      <c r="E337" s="833" t="s">
        <v>4440</v>
      </c>
      <c r="F337" s="853"/>
      <c r="G337" s="853"/>
      <c r="H337" s="853"/>
      <c r="I337" s="853"/>
      <c r="J337" s="853"/>
      <c r="K337" s="853"/>
      <c r="L337" s="853"/>
      <c r="M337" s="853"/>
      <c r="N337" s="853">
        <v>0.3</v>
      </c>
      <c r="O337" s="853">
        <v>110.06</v>
      </c>
      <c r="P337" s="838"/>
      <c r="Q337" s="854">
        <v>366.86666666666667</v>
      </c>
    </row>
    <row r="338" spans="1:17" ht="14.45" customHeight="1" x14ac:dyDescent="0.2">
      <c r="A338" s="832" t="s">
        <v>573</v>
      </c>
      <c r="B338" s="833" t="s">
        <v>3836</v>
      </c>
      <c r="C338" s="833" t="s">
        <v>3841</v>
      </c>
      <c r="D338" s="833" t="s">
        <v>4442</v>
      </c>
      <c r="E338" s="833" t="s">
        <v>4443</v>
      </c>
      <c r="F338" s="853"/>
      <c r="G338" s="853"/>
      <c r="H338" s="853"/>
      <c r="I338" s="853"/>
      <c r="J338" s="853"/>
      <c r="K338" s="853"/>
      <c r="L338" s="853"/>
      <c r="M338" s="853"/>
      <c r="N338" s="853">
        <v>0.6</v>
      </c>
      <c r="O338" s="853">
        <v>530.37</v>
      </c>
      <c r="P338" s="838"/>
      <c r="Q338" s="854">
        <v>883.95</v>
      </c>
    </row>
    <row r="339" spans="1:17" ht="14.45" customHeight="1" x14ac:dyDescent="0.2">
      <c r="A339" s="832" t="s">
        <v>573</v>
      </c>
      <c r="B339" s="833" t="s">
        <v>3836</v>
      </c>
      <c r="C339" s="833" t="s">
        <v>3841</v>
      </c>
      <c r="D339" s="833" t="s">
        <v>4444</v>
      </c>
      <c r="E339" s="833" t="s">
        <v>4445</v>
      </c>
      <c r="F339" s="853">
        <v>0.6</v>
      </c>
      <c r="G339" s="853">
        <v>359.88</v>
      </c>
      <c r="H339" s="853">
        <v>7.0586435432083983E-2</v>
      </c>
      <c r="I339" s="853">
        <v>599.80000000000007</v>
      </c>
      <c r="J339" s="853">
        <v>8.5</v>
      </c>
      <c r="K339" s="853">
        <v>5098.43</v>
      </c>
      <c r="L339" s="853">
        <v>1</v>
      </c>
      <c r="M339" s="853">
        <v>599.81529411764711</v>
      </c>
      <c r="N339" s="853"/>
      <c r="O339" s="853"/>
      <c r="P339" s="838"/>
      <c r="Q339" s="854"/>
    </row>
    <row r="340" spans="1:17" ht="14.45" customHeight="1" x14ac:dyDescent="0.2">
      <c r="A340" s="832" t="s">
        <v>573</v>
      </c>
      <c r="B340" s="833" t="s">
        <v>3836</v>
      </c>
      <c r="C340" s="833" t="s">
        <v>3841</v>
      </c>
      <c r="D340" s="833" t="s">
        <v>4446</v>
      </c>
      <c r="E340" s="833" t="s">
        <v>4445</v>
      </c>
      <c r="F340" s="853">
        <v>3.0999999999999996</v>
      </c>
      <c r="G340" s="853">
        <v>2479.2600000000002</v>
      </c>
      <c r="H340" s="853">
        <v>0.93940186193491193</v>
      </c>
      <c r="I340" s="853">
        <v>799.76129032258086</v>
      </c>
      <c r="J340" s="853">
        <v>3.3</v>
      </c>
      <c r="K340" s="853">
        <v>2639.19</v>
      </c>
      <c r="L340" s="853">
        <v>1</v>
      </c>
      <c r="M340" s="853">
        <v>799.75454545454556</v>
      </c>
      <c r="N340" s="853"/>
      <c r="O340" s="853"/>
      <c r="P340" s="838"/>
      <c r="Q340" s="854"/>
    </row>
    <row r="341" spans="1:17" ht="14.45" customHeight="1" x14ac:dyDescent="0.2">
      <c r="A341" s="832" t="s">
        <v>573</v>
      </c>
      <c r="B341" s="833" t="s">
        <v>3836</v>
      </c>
      <c r="C341" s="833" t="s">
        <v>3841</v>
      </c>
      <c r="D341" s="833" t="s">
        <v>3992</v>
      </c>
      <c r="E341" s="833" t="s">
        <v>1384</v>
      </c>
      <c r="F341" s="853">
        <v>17</v>
      </c>
      <c r="G341" s="853">
        <v>1572.33</v>
      </c>
      <c r="H341" s="853">
        <v>0.33333333333333331</v>
      </c>
      <c r="I341" s="853">
        <v>92.49</v>
      </c>
      <c r="J341" s="853">
        <v>51</v>
      </c>
      <c r="K341" s="853">
        <v>4716.99</v>
      </c>
      <c r="L341" s="853">
        <v>1</v>
      </c>
      <c r="M341" s="853">
        <v>92.49</v>
      </c>
      <c r="N341" s="853"/>
      <c r="O341" s="853"/>
      <c r="P341" s="838"/>
      <c r="Q341" s="854"/>
    </row>
    <row r="342" spans="1:17" ht="14.45" customHeight="1" x14ac:dyDescent="0.2">
      <c r="A342" s="832" t="s">
        <v>573</v>
      </c>
      <c r="B342" s="833" t="s">
        <v>3836</v>
      </c>
      <c r="C342" s="833" t="s">
        <v>3841</v>
      </c>
      <c r="D342" s="833" t="s">
        <v>4447</v>
      </c>
      <c r="E342" s="833" t="s">
        <v>4448</v>
      </c>
      <c r="F342" s="853"/>
      <c r="G342" s="853"/>
      <c r="H342" s="853"/>
      <c r="I342" s="853"/>
      <c r="J342" s="853">
        <v>3.8</v>
      </c>
      <c r="K342" s="853">
        <v>6201.09</v>
      </c>
      <c r="L342" s="853">
        <v>1</v>
      </c>
      <c r="M342" s="853">
        <v>1631.8657894736843</v>
      </c>
      <c r="N342" s="853"/>
      <c r="O342" s="853"/>
      <c r="P342" s="838"/>
      <c r="Q342" s="854"/>
    </row>
    <row r="343" spans="1:17" ht="14.45" customHeight="1" x14ac:dyDescent="0.2">
      <c r="A343" s="832" t="s">
        <v>573</v>
      </c>
      <c r="B343" s="833" t="s">
        <v>3836</v>
      </c>
      <c r="C343" s="833" t="s">
        <v>3841</v>
      </c>
      <c r="D343" s="833" t="s">
        <v>3993</v>
      </c>
      <c r="E343" s="833" t="s">
        <v>3994</v>
      </c>
      <c r="F343" s="853">
        <v>10.800000000000002</v>
      </c>
      <c r="G343" s="853">
        <v>4231.4399999999996</v>
      </c>
      <c r="H343" s="853">
        <v>3.1764705882352939</v>
      </c>
      <c r="I343" s="853">
        <v>391.7999999999999</v>
      </c>
      <c r="J343" s="853">
        <v>3.4000000000000004</v>
      </c>
      <c r="K343" s="853">
        <v>1332.12</v>
      </c>
      <c r="L343" s="853">
        <v>1</v>
      </c>
      <c r="M343" s="853">
        <v>391.79999999999995</v>
      </c>
      <c r="N343" s="853"/>
      <c r="O343" s="853"/>
      <c r="P343" s="838"/>
      <c r="Q343" s="854"/>
    </row>
    <row r="344" spans="1:17" ht="14.45" customHeight="1" x14ac:dyDescent="0.2">
      <c r="A344" s="832" t="s">
        <v>573</v>
      </c>
      <c r="B344" s="833" t="s">
        <v>3836</v>
      </c>
      <c r="C344" s="833" t="s">
        <v>3841</v>
      </c>
      <c r="D344" s="833" t="s">
        <v>4449</v>
      </c>
      <c r="E344" s="833" t="s">
        <v>3996</v>
      </c>
      <c r="F344" s="853">
        <v>3</v>
      </c>
      <c r="G344" s="853">
        <v>328.8</v>
      </c>
      <c r="H344" s="853"/>
      <c r="I344" s="853">
        <v>109.60000000000001</v>
      </c>
      <c r="J344" s="853"/>
      <c r="K344" s="853"/>
      <c r="L344" s="853"/>
      <c r="M344" s="853"/>
      <c r="N344" s="853"/>
      <c r="O344" s="853"/>
      <c r="P344" s="838"/>
      <c r="Q344" s="854"/>
    </row>
    <row r="345" spans="1:17" ht="14.45" customHeight="1" x14ac:dyDescent="0.2">
      <c r="A345" s="832" t="s">
        <v>573</v>
      </c>
      <c r="B345" s="833" t="s">
        <v>3836</v>
      </c>
      <c r="C345" s="833" t="s">
        <v>3841</v>
      </c>
      <c r="D345" s="833" t="s">
        <v>3995</v>
      </c>
      <c r="E345" s="833" t="s">
        <v>3996</v>
      </c>
      <c r="F345" s="853">
        <v>3</v>
      </c>
      <c r="G345" s="853">
        <v>657.6</v>
      </c>
      <c r="H345" s="853"/>
      <c r="I345" s="853">
        <v>219.20000000000002</v>
      </c>
      <c r="J345" s="853"/>
      <c r="K345" s="853"/>
      <c r="L345" s="853"/>
      <c r="M345" s="853"/>
      <c r="N345" s="853">
        <v>5</v>
      </c>
      <c r="O345" s="853">
        <v>1096</v>
      </c>
      <c r="P345" s="838"/>
      <c r="Q345" s="854">
        <v>219.2</v>
      </c>
    </row>
    <row r="346" spans="1:17" ht="14.45" customHeight="1" x14ac:dyDescent="0.2">
      <c r="A346" s="832" t="s">
        <v>573</v>
      </c>
      <c r="B346" s="833" t="s">
        <v>3836</v>
      </c>
      <c r="C346" s="833" t="s">
        <v>3841</v>
      </c>
      <c r="D346" s="833" t="s">
        <v>3999</v>
      </c>
      <c r="E346" s="833" t="s">
        <v>3998</v>
      </c>
      <c r="F346" s="853"/>
      <c r="G346" s="853"/>
      <c r="H346" s="853"/>
      <c r="I346" s="853"/>
      <c r="J346" s="853">
        <v>2.2000000000000002</v>
      </c>
      <c r="K346" s="853">
        <v>1698.74</v>
      </c>
      <c r="L346" s="853">
        <v>1</v>
      </c>
      <c r="M346" s="853">
        <v>772.15454545454543</v>
      </c>
      <c r="N346" s="853">
        <v>4.3000000000000007</v>
      </c>
      <c r="O346" s="853">
        <v>1238.1200000000001</v>
      </c>
      <c r="P346" s="838">
        <v>0.72884608592250733</v>
      </c>
      <c r="Q346" s="854">
        <v>287.9348837209302</v>
      </c>
    </row>
    <row r="347" spans="1:17" ht="14.45" customHeight="1" x14ac:dyDescent="0.2">
      <c r="A347" s="832" t="s">
        <v>573</v>
      </c>
      <c r="B347" s="833" t="s">
        <v>3836</v>
      </c>
      <c r="C347" s="833" t="s">
        <v>3841</v>
      </c>
      <c r="D347" s="833" t="s">
        <v>4000</v>
      </c>
      <c r="E347" s="833" t="s">
        <v>1798</v>
      </c>
      <c r="F347" s="853">
        <v>5.2</v>
      </c>
      <c r="G347" s="853">
        <v>1989.52</v>
      </c>
      <c r="H347" s="853">
        <v>5.1380904418790836</v>
      </c>
      <c r="I347" s="853">
        <v>382.59999999999997</v>
      </c>
      <c r="J347" s="853">
        <v>1</v>
      </c>
      <c r="K347" s="853">
        <v>387.21</v>
      </c>
      <c r="L347" s="853">
        <v>1</v>
      </c>
      <c r="M347" s="853">
        <v>387.21</v>
      </c>
      <c r="N347" s="853">
        <v>8</v>
      </c>
      <c r="O347" s="853">
        <v>1714.5499999999997</v>
      </c>
      <c r="P347" s="838">
        <v>4.4279589886624828</v>
      </c>
      <c r="Q347" s="854">
        <v>214.31874999999997</v>
      </c>
    </row>
    <row r="348" spans="1:17" ht="14.45" customHeight="1" x14ac:dyDescent="0.2">
      <c r="A348" s="832" t="s">
        <v>573</v>
      </c>
      <c r="B348" s="833" t="s">
        <v>3836</v>
      </c>
      <c r="C348" s="833" t="s">
        <v>3841</v>
      </c>
      <c r="D348" s="833" t="s">
        <v>4001</v>
      </c>
      <c r="E348" s="833" t="s">
        <v>1683</v>
      </c>
      <c r="F348" s="853"/>
      <c r="G348" s="853"/>
      <c r="H348" s="853"/>
      <c r="I348" s="853"/>
      <c r="J348" s="853">
        <v>1</v>
      </c>
      <c r="K348" s="853">
        <v>219.2</v>
      </c>
      <c r="L348" s="853">
        <v>1</v>
      </c>
      <c r="M348" s="853">
        <v>219.2</v>
      </c>
      <c r="N348" s="853">
        <v>34</v>
      </c>
      <c r="O348" s="853">
        <v>1797.92</v>
      </c>
      <c r="P348" s="838">
        <v>8.2021897810218984</v>
      </c>
      <c r="Q348" s="854">
        <v>52.88</v>
      </c>
    </row>
    <row r="349" spans="1:17" ht="14.45" customHeight="1" x14ac:dyDescent="0.2">
      <c r="A349" s="832" t="s">
        <v>573</v>
      </c>
      <c r="B349" s="833" t="s">
        <v>3836</v>
      </c>
      <c r="C349" s="833" t="s">
        <v>3841</v>
      </c>
      <c r="D349" s="833" t="s">
        <v>4450</v>
      </c>
      <c r="E349" s="833" t="s">
        <v>4451</v>
      </c>
      <c r="F349" s="853">
        <v>5</v>
      </c>
      <c r="G349" s="853">
        <v>51647.45</v>
      </c>
      <c r="H349" s="853"/>
      <c r="I349" s="853">
        <v>10329.49</v>
      </c>
      <c r="J349" s="853"/>
      <c r="K349" s="853"/>
      <c r="L349" s="853"/>
      <c r="M349" s="853"/>
      <c r="N349" s="853"/>
      <c r="O349" s="853"/>
      <c r="P349" s="838"/>
      <c r="Q349" s="854"/>
    </row>
    <row r="350" spans="1:17" ht="14.45" customHeight="1" x14ac:dyDescent="0.2">
      <c r="A350" s="832" t="s">
        <v>573</v>
      </c>
      <c r="B350" s="833" t="s">
        <v>3836</v>
      </c>
      <c r="C350" s="833" t="s">
        <v>3841</v>
      </c>
      <c r="D350" s="833" t="s">
        <v>4002</v>
      </c>
      <c r="E350" s="833" t="s">
        <v>1798</v>
      </c>
      <c r="F350" s="853">
        <v>15.4</v>
      </c>
      <c r="G350" s="853">
        <v>12356.57</v>
      </c>
      <c r="H350" s="853">
        <v>3.37147854178547</v>
      </c>
      <c r="I350" s="853">
        <v>802.37467532467531</v>
      </c>
      <c r="J350" s="853">
        <v>6.5</v>
      </c>
      <c r="K350" s="853">
        <v>3665.0299999999997</v>
      </c>
      <c r="L350" s="853">
        <v>1</v>
      </c>
      <c r="M350" s="853">
        <v>563.85076923076917</v>
      </c>
      <c r="N350" s="853">
        <v>0.79999999999999993</v>
      </c>
      <c r="O350" s="853">
        <v>241.56</v>
      </c>
      <c r="P350" s="838">
        <v>6.5909419568189076E-2</v>
      </c>
      <c r="Q350" s="854">
        <v>301.95000000000005</v>
      </c>
    </row>
    <row r="351" spans="1:17" ht="14.45" customHeight="1" x14ac:dyDescent="0.2">
      <c r="A351" s="832" t="s">
        <v>573</v>
      </c>
      <c r="B351" s="833" t="s">
        <v>3836</v>
      </c>
      <c r="C351" s="833" t="s">
        <v>3841</v>
      </c>
      <c r="D351" s="833" t="s">
        <v>4003</v>
      </c>
      <c r="E351" s="833" t="s">
        <v>1559</v>
      </c>
      <c r="F351" s="853">
        <v>87</v>
      </c>
      <c r="G351" s="853">
        <v>5720.25</v>
      </c>
      <c r="H351" s="853">
        <v>0.48710380903640266</v>
      </c>
      <c r="I351" s="853">
        <v>65.75</v>
      </c>
      <c r="J351" s="853">
        <v>233.1</v>
      </c>
      <c r="K351" s="853">
        <v>11743.39</v>
      </c>
      <c r="L351" s="853">
        <v>1</v>
      </c>
      <c r="M351" s="853">
        <v>50.379193479193475</v>
      </c>
      <c r="N351" s="853">
        <v>145</v>
      </c>
      <c r="O351" s="853">
        <v>4630.82</v>
      </c>
      <c r="P351" s="838">
        <v>0.39433417437383922</v>
      </c>
      <c r="Q351" s="854">
        <v>31.936689655172412</v>
      </c>
    </row>
    <row r="352" spans="1:17" ht="14.45" customHeight="1" x14ac:dyDescent="0.2">
      <c r="A352" s="832" t="s">
        <v>573</v>
      </c>
      <c r="B352" s="833" t="s">
        <v>3836</v>
      </c>
      <c r="C352" s="833" t="s">
        <v>3841</v>
      </c>
      <c r="D352" s="833" t="s">
        <v>4452</v>
      </c>
      <c r="E352" s="833" t="s">
        <v>4453</v>
      </c>
      <c r="F352" s="853">
        <v>1.7</v>
      </c>
      <c r="G352" s="853">
        <v>1342.75</v>
      </c>
      <c r="H352" s="853"/>
      <c r="I352" s="853">
        <v>789.85294117647061</v>
      </c>
      <c r="J352" s="853"/>
      <c r="K352" s="853"/>
      <c r="L352" s="853"/>
      <c r="M352" s="853"/>
      <c r="N352" s="853"/>
      <c r="O352" s="853"/>
      <c r="P352" s="838"/>
      <c r="Q352" s="854"/>
    </row>
    <row r="353" spans="1:17" ht="14.45" customHeight="1" x14ac:dyDescent="0.2">
      <c r="A353" s="832" t="s">
        <v>573</v>
      </c>
      <c r="B353" s="833" t="s">
        <v>3836</v>
      </c>
      <c r="C353" s="833" t="s">
        <v>3841</v>
      </c>
      <c r="D353" s="833" t="s">
        <v>4007</v>
      </c>
      <c r="E353" s="833" t="s">
        <v>1785</v>
      </c>
      <c r="F353" s="853">
        <v>4.7</v>
      </c>
      <c r="G353" s="853">
        <v>9990.32</v>
      </c>
      <c r="H353" s="853">
        <v>0.9962027840931752</v>
      </c>
      <c r="I353" s="853">
        <v>2125.6</v>
      </c>
      <c r="J353" s="853">
        <v>6.6</v>
      </c>
      <c r="K353" s="853">
        <v>10028.400000000001</v>
      </c>
      <c r="L353" s="853">
        <v>1</v>
      </c>
      <c r="M353" s="853">
        <v>1519.4545454545457</v>
      </c>
      <c r="N353" s="853">
        <v>2.9000000000000004</v>
      </c>
      <c r="O353" s="853">
        <v>1331.37</v>
      </c>
      <c r="P353" s="838">
        <v>0.13275996170874713</v>
      </c>
      <c r="Q353" s="854">
        <v>459.09310344827577</v>
      </c>
    </row>
    <row r="354" spans="1:17" ht="14.45" customHeight="1" x14ac:dyDescent="0.2">
      <c r="A354" s="832" t="s">
        <v>573</v>
      </c>
      <c r="B354" s="833" t="s">
        <v>3836</v>
      </c>
      <c r="C354" s="833" t="s">
        <v>3841</v>
      </c>
      <c r="D354" s="833" t="s">
        <v>4454</v>
      </c>
      <c r="E354" s="833" t="s">
        <v>4455</v>
      </c>
      <c r="F354" s="853"/>
      <c r="G354" s="853"/>
      <c r="H354" s="853"/>
      <c r="I354" s="853"/>
      <c r="J354" s="853">
        <v>0.3</v>
      </c>
      <c r="K354" s="853">
        <v>979.12</v>
      </c>
      <c r="L354" s="853">
        <v>1</v>
      </c>
      <c r="M354" s="853">
        <v>3263.7333333333336</v>
      </c>
      <c r="N354" s="853"/>
      <c r="O354" s="853"/>
      <c r="P354" s="838"/>
      <c r="Q354" s="854"/>
    </row>
    <row r="355" spans="1:17" ht="14.45" customHeight="1" x14ac:dyDescent="0.2">
      <c r="A355" s="832" t="s">
        <v>573</v>
      </c>
      <c r="B355" s="833" t="s">
        <v>3836</v>
      </c>
      <c r="C355" s="833" t="s">
        <v>3841</v>
      </c>
      <c r="D355" s="833" t="s">
        <v>4008</v>
      </c>
      <c r="E355" s="833" t="s">
        <v>1563</v>
      </c>
      <c r="F355" s="853">
        <v>2.7</v>
      </c>
      <c r="G355" s="853">
        <v>1081.08</v>
      </c>
      <c r="H355" s="853">
        <v>0.26470588235294118</v>
      </c>
      <c r="I355" s="853">
        <v>400.39999999999992</v>
      </c>
      <c r="J355" s="853">
        <v>10.199999999999999</v>
      </c>
      <c r="K355" s="853">
        <v>4084.08</v>
      </c>
      <c r="L355" s="853">
        <v>1</v>
      </c>
      <c r="M355" s="853">
        <v>400.40000000000003</v>
      </c>
      <c r="N355" s="853"/>
      <c r="O355" s="853"/>
      <c r="P355" s="838"/>
      <c r="Q355" s="854"/>
    </row>
    <row r="356" spans="1:17" ht="14.45" customHeight="1" x14ac:dyDescent="0.2">
      <c r="A356" s="832" t="s">
        <v>573</v>
      </c>
      <c r="B356" s="833" t="s">
        <v>3836</v>
      </c>
      <c r="C356" s="833" t="s">
        <v>3841</v>
      </c>
      <c r="D356" s="833" t="s">
        <v>4009</v>
      </c>
      <c r="E356" s="833" t="s">
        <v>1563</v>
      </c>
      <c r="F356" s="853">
        <v>1.7</v>
      </c>
      <c r="G356" s="853">
        <v>1361.36</v>
      </c>
      <c r="H356" s="853">
        <v>0.35154188207223164</v>
      </c>
      <c r="I356" s="853">
        <v>800.8</v>
      </c>
      <c r="J356" s="853">
        <v>5.15</v>
      </c>
      <c r="K356" s="853">
        <v>3872.54</v>
      </c>
      <c r="L356" s="853">
        <v>1</v>
      </c>
      <c r="M356" s="853">
        <v>751.94951456310673</v>
      </c>
      <c r="N356" s="853">
        <v>22.55</v>
      </c>
      <c r="O356" s="853">
        <v>5932.04</v>
      </c>
      <c r="P356" s="838">
        <v>1.5318214918373987</v>
      </c>
      <c r="Q356" s="854">
        <v>263.06164079822616</v>
      </c>
    </row>
    <row r="357" spans="1:17" ht="14.45" customHeight="1" x14ac:dyDescent="0.2">
      <c r="A357" s="832" t="s">
        <v>573</v>
      </c>
      <c r="B357" s="833" t="s">
        <v>3836</v>
      </c>
      <c r="C357" s="833" t="s">
        <v>3841</v>
      </c>
      <c r="D357" s="833" t="s">
        <v>4010</v>
      </c>
      <c r="E357" s="833" t="s">
        <v>4011</v>
      </c>
      <c r="F357" s="853"/>
      <c r="G357" s="853"/>
      <c r="H357" s="853"/>
      <c r="I357" s="853"/>
      <c r="J357" s="853"/>
      <c r="K357" s="853"/>
      <c r="L357" s="853"/>
      <c r="M357" s="853"/>
      <c r="N357" s="853">
        <v>9</v>
      </c>
      <c r="O357" s="853">
        <v>1314.42</v>
      </c>
      <c r="P357" s="838"/>
      <c r="Q357" s="854">
        <v>146.04666666666668</v>
      </c>
    </row>
    <row r="358" spans="1:17" ht="14.45" customHeight="1" x14ac:dyDescent="0.2">
      <c r="A358" s="832" t="s">
        <v>573</v>
      </c>
      <c r="B358" s="833" t="s">
        <v>3836</v>
      </c>
      <c r="C358" s="833" t="s">
        <v>3841</v>
      </c>
      <c r="D358" s="833" t="s">
        <v>4456</v>
      </c>
      <c r="E358" s="833" t="s">
        <v>1683</v>
      </c>
      <c r="F358" s="853"/>
      <c r="G358" s="853"/>
      <c r="H358" s="853"/>
      <c r="I358" s="853"/>
      <c r="J358" s="853">
        <v>10</v>
      </c>
      <c r="K358" s="853">
        <v>1096</v>
      </c>
      <c r="L358" s="853">
        <v>1</v>
      </c>
      <c r="M358" s="853">
        <v>109.6</v>
      </c>
      <c r="N358" s="853"/>
      <c r="O358" s="853"/>
      <c r="P358" s="838"/>
      <c r="Q358" s="854"/>
    </row>
    <row r="359" spans="1:17" ht="14.45" customHeight="1" x14ac:dyDescent="0.2">
      <c r="A359" s="832" t="s">
        <v>573</v>
      </c>
      <c r="B359" s="833" t="s">
        <v>3836</v>
      </c>
      <c r="C359" s="833" t="s">
        <v>3841</v>
      </c>
      <c r="D359" s="833" t="s">
        <v>4457</v>
      </c>
      <c r="E359" s="833" t="s">
        <v>4458</v>
      </c>
      <c r="F359" s="853">
        <v>14.600000000000001</v>
      </c>
      <c r="G359" s="853">
        <v>31033.760000000002</v>
      </c>
      <c r="H359" s="853">
        <v>3.3953488372093026</v>
      </c>
      <c r="I359" s="853">
        <v>2125.6</v>
      </c>
      <c r="J359" s="853">
        <v>4.3000000000000007</v>
      </c>
      <c r="K359" s="853">
        <v>9140.08</v>
      </c>
      <c r="L359" s="853">
        <v>1</v>
      </c>
      <c r="M359" s="853">
        <v>2125.5999999999995</v>
      </c>
      <c r="N359" s="853"/>
      <c r="O359" s="853"/>
      <c r="P359" s="838"/>
      <c r="Q359" s="854"/>
    </row>
    <row r="360" spans="1:17" ht="14.45" customHeight="1" x14ac:dyDescent="0.2">
      <c r="A360" s="832" t="s">
        <v>573</v>
      </c>
      <c r="B360" s="833" t="s">
        <v>3836</v>
      </c>
      <c r="C360" s="833" t="s">
        <v>3841</v>
      </c>
      <c r="D360" s="833" t="s">
        <v>4014</v>
      </c>
      <c r="E360" s="833" t="s">
        <v>4015</v>
      </c>
      <c r="F360" s="853">
        <v>29</v>
      </c>
      <c r="G360" s="853">
        <v>6164.24</v>
      </c>
      <c r="H360" s="853">
        <v>1.5896721751150171</v>
      </c>
      <c r="I360" s="853">
        <v>212.56</v>
      </c>
      <c r="J360" s="853">
        <v>24</v>
      </c>
      <c r="K360" s="853">
        <v>3877.68</v>
      </c>
      <c r="L360" s="853">
        <v>1</v>
      </c>
      <c r="M360" s="853">
        <v>161.57</v>
      </c>
      <c r="N360" s="853">
        <v>105.3</v>
      </c>
      <c r="O360" s="853">
        <v>17016.25</v>
      </c>
      <c r="P360" s="838">
        <v>4.388255348558932</v>
      </c>
      <c r="Q360" s="854">
        <v>161.59781576448245</v>
      </c>
    </row>
    <row r="361" spans="1:17" ht="14.45" customHeight="1" x14ac:dyDescent="0.2">
      <c r="A361" s="832" t="s">
        <v>573</v>
      </c>
      <c r="B361" s="833" t="s">
        <v>3836</v>
      </c>
      <c r="C361" s="833" t="s">
        <v>3841</v>
      </c>
      <c r="D361" s="833" t="s">
        <v>4459</v>
      </c>
      <c r="E361" s="833" t="s">
        <v>1789</v>
      </c>
      <c r="F361" s="853">
        <v>0.5</v>
      </c>
      <c r="G361" s="853">
        <v>394.9</v>
      </c>
      <c r="H361" s="853">
        <v>0.13512773660185734</v>
      </c>
      <c r="I361" s="853">
        <v>789.8</v>
      </c>
      <c r="J361" s="853">
        <v>3.6999999999999997</v>
      </c>
      <c r="K361" s="853">
        <v>2922.42</v>
      </c>
      <c r="L361" s="853">
        <v>1</v>
      </c>
      <c r="M361" s="853">
        <v>789.84324324324336</v>
      </c>
      <c r="N361" s="853"/>
      <c r="O361" s="853"/>
      <c r="P361" s="838"/>
      <c r="Q361" s="854"/>
    </row>
    <row r="362" spans="1:17" ht="14.45" customHeight="1" x14ac:dyDescent="0.2">
      <c r="A362" s="832" t="s">
        <v>573</v>
      </c>
      <c r="B362" s="833" t="s">
        <v>3836</v>
      </c>
      <c r="C362" s="833" t="s">
        <v>3841</v>
      </c>
      <c r="D362" s="833" t="s">
        <v>4017</v>
      </c>
      <c r="E362" s="833" t="s">
        <v>1679</v>
      </c>
      <c r="F362" s="853">
        <v>9.7000000000000011</v>
      </c>
      <c r="G362" s="853">
        <v>31658.28</v>
      </c>
      <c r="H362" s="853">
        <v>0.56699613092770162</v>
      </c>
      <c r="I362" s="853">
        <v>3263.7402061855664</v>
      </c>
      <c r="J362" s="853">
        <v>23.000000000000004</v>
      </c>
      <c r="K362" s="853">
        <v>55835.09</v>
      </c>
      <c r="L362" s="853">
        <v>1</v>
      </c>
      <c r="M362" s="853">
        <v>2427.6126086956515</v>
      </c>
      <c r="N362" s="853">
        <v>10.1</v>
      </c>
      <c r="O362" s="853">
        <v>14276.060000000001</v>
      </c>
      <c r="P362" s="838">
        <v>0.2556825824047208</v>
      </c>
      <c r="Q362" s="854">
        <v>1413.4712871287131</v>
      </c>
    </row>
    <row r="363" spans="1:17" ht="14.45" customHeight="1" x14ac:dyDescent="0.2">
      <c r="A363" s="832" t="s">
        <v>573</v>
      </c>
      <c r="B363" s="833" t="s">
        <v>3836</v>
      </c>
      <c r="C363" s="833" t="s">
        <v>3841</v>
      </c>
      <c r="D363" s="833" t="s">
        <v>4018</v>
      </c>
      <c r="E363" s="833" t="s">
        <v>3987</v>
      </c>
      <c r="F363" s="853"/>
      <c r="G363" s="853"/>
      <c r="H363" s="853"/>
      <c r="I363" s="853"/>
      <c r="J363" s="853">
        <v>1.2</v>
      </c>
      <c r="K363" s="853">
        <v>710.04</v>
      </c>
      <c r="L363" s="853">
        <v>1</v>
      </c>
      <c r="M363" s="853">
        <v>591.70000000000005</v>
      </c>
      <c r="N363" s="853"/>
      <c r="O363" s="853"/>
      <c r="P363" s="838"/>
      <c r="Q363" s="854"/>
    </row>
    <row r="364" spans="1:17" ht="14.45" customHeight="1" x14ac:dyDescent="0.2">
      <c r="A364" s="832" t="s">
        <v>573</v>
      </c>
      <c r="B364" s="833" t="s">
        <v>3836</v>
      </c>
      <c r="C364" s="833" t="s">
        <v>3841</v>
      </c>
      <c r="D364" s="833" t="s">
        <v>4019</v>
      </c>
      <c r="E364" s="833" t="s">
        <v>4020</v>
      </c>
      <c r="F364" s="853"/>
      <c r="G364" s="853"/>
      <c r="H364" s="853"/>
      <c r="I364" s="853"/>
      <c r="J364" s="853">
        <v>1</v>
      </c>
      <c r="K364" s="853">
        <v>26143.46</v>
      </c>
      <c r="L364" s="853">
        <v>1</v>
      </c>
      <c r="M364" s="853">
        <v>26143.46</v>
      </c>
      <c r="N364" s="853">
        <v>1</v>
      </c>
      <c r="O364" s="853">
        <v>29579.9</v>
      </c>
      <c r="P364" s="838">
        <v>1.1314454934427196</v>
      </c>
      <c r="Q364" s="854">
        <v>29579.9</v>
      </c>
    </row>
    <row r="365" spans="1:17" ht="14.45" customHeight="1" x14ac:dyDescent="0.2">
      <c r="A365" s="832" t="s">
        <v>573</v>
      </c>
      <c r="B365" s="833" t="s">
        <v>3836</v>
      </c>
      <c r="C365" s="833" t="s">
        <v>3841</v>
      </c>
      <c r="D365" s="833" t="s">
        <v>4460</v>
      </c>
      <c r="E365" s="833" t="s">
        <v>861</v>
      </c>
      <c r="F365" s="853"/>
      <c r="G365" s="853"/>
      <c r="H365" s="853"/>
      <c r="I365" s="853"/>
      <c r="J365" s="853">
        <v>5</v>
      </c>
      <c r="K365" s="853">
        <v>49620</v>
      </c>
      <c r="L365" s="853">
        <v>1</v>
      </c>
      <c r="M365" s="853">
        <v>9924</v>
      </c>
      <c r="N365" s="853">
        <v>2</v>
      </c>
      <c r="O365" s="853">
        <v>18552.72</v>
      </c>
      <c r="P365" s="838">
        <v>0.37389600967351877</v>
      </c>
      <c r="Q365" s="854">
        <v>9276.36</v>
      </c>
    </row>
    <row r="366" spans="1:17" ht="14.45" customHeight="1" x14ac:dyDescent="0.2">
      <c r="A366" s="832" t="s">
        <v>573</v>
      </c>
      <c r="B366" s="833" t="s">
        <v>3836</v>
      </c>
      <c r="C366" s="833" t="s">
        <v>3841</v>
      </c>
      <c r="D366" s="833" t="s">
        <v>4461</v>
      </c>
      <c r="E366" s="833" t="s">
        <v>4462</v>
      </c>
      <c r="F366" s="853"/>
      <c r="G366" s="853"/>
      <c r="H366" s="853"/>
      <c r="I366" s="853"/>
      <c r="J366" s="853"/>
      <c r="K366" s="853"/>
      <c r="L366" s="853"/>
      <c r="M366" s="853"/>
      <c r="N366" s="853">
        <v>0.2</v>
      </c>
      <c r="O366" s="853">
        <v>1353.85</v>
      </c>
      <c r="P366" s="838"/>
      <c r="Q366" s="854">
        <v>6769.2499999999991</v>
      </c>
    </row>
    <row r="367" spans="1:17" ht="14.45" customHeight="1" x14ac:dyDescent="0.2">
      <c r="A367" s="832" t="s">
        <v>573</v>
      </c>
      <c r="B367" s="833" t="s">
        <v>3836</v>
      </c>
      <c r="C367" s="833" t="s">
        <v>3841</v>
      </c>
      <c r="D367" s="833" t="s">
        <v>4463</v>
      </c>
      <c r="E367" s="833" t="s">
        <v>861</v>
      </c>
      <c r="F367" s="853"/>
      <c r="G367" s="853"/>
      <c r="H367" s="853"/>
      <c r="I367" s="853"/>
      <c r="J367" s="853"/>
      <c r="K367" s="853"/>
      <c r="L367" s="853"/>
      <c r="M367" s="853"/>
      <c r="N367" s="853">
        <v>5</v>
      </c>
      <c r="O367" s="853">
        <v>47029.440000000002</v>
      </c>
      <c r="P367" s="838"/>
      <c r="Q367" s="854">
        <v>9405.8880000000008</v>
      </c>
    </row>
    <row r="368" spans="1:17" ht="14.45" customHeight="1" x14ac:dyDescent="0.2">
      <c r="A368" s="832" t="s">
        <v>573</v>
      </c>
      <c r="B368" s="833" t="s">
        <v>3836</v>
      </c>
      <c r="C368" s="833" t="s">
        <v>3841</v>
      </c>
      <c r="D368" s="833" t="s">
        <v>4464</v>
      </c>
      <c r="E368" s="833" t="s">
        <v>4430</v>
      </c>
      <c r="F368" s="853"/>
      <c r="G368" s="853"/>
      <c r="H368" s="853"/>
      <c r="I368" s="853"/>
      <c r="J368" s="853"/>
      <c r="K368" s="853"/>
      <c r="L368" s="853"/>
      <c r="M368" s="853"/>
      <c r="N368" s="853">
        <v>6</v>
      </c>
      <c r="O368" s="853">
        <v>4048.62</v>
      </c>
      <c r="P368" s="838"/>
      <c r="Q368" s="854">
        <v>674.77</v>
      </c>
    </row>
    <row r="369" spans="1:17" ht="14.45" customHeight="1" x14ac:dyDescent="0.2">
      <c r="A369" s="832" t="s">
        <v>573</v>
      </c>
      <c r="B369" s="833" t="s">
        <v>3836</v>
      </c>
      <c r="C369" s="833" t="s">
        <v>3841</v>
      </c>
      <c r="D369" s="833" t="s">
        <v>4023</v>
      </c>
      <c r="E369" s="833" t="s">
        <v>861</v>
      </c>
      <c r="F369" s="853"/>
      <c r="G369" s="853"/>
      <c r="H369" s="853"/>
      <c r="I369" s="853"/>
      <c r="J369" s="853"/>
      <c r="K369" s="853"/>
      <c r="L369" s="853"/>
      <c r="M369" s="853"/>
      <c r="N369" s="853">
        <v>10</v>
      </c>
      <c r="O369" s="853">
        <v>47431.53</v>
      </c>
      <c r="P369" s="838"/>
      <c r="Q369" s="854">
        <v>4743.1530000000002</v>
      </c>
    </row>
    <row r="370" spans="1:17" ht="14.45" customHeight="1" x14ac:dyDescent="0.2">
      <c r="A370" s="832" t="s">
        <v>573</v>
      </c>
      <c r="B370" s="833" t="s">
        <v>3836</v>
      </c>
      <c r="C370" s="833" t="s">
        <v>4024</v>
      </c>
      <c r="D370" s="833" t="s">
        <v>4465</v>
      </c>
      <c r="E370" s="833" t="s">
        <v>4466</v>
      </c>
      <c r="F370" s="853">
        <v>1</v>
      </c>
      <c r="G370" s="853">
        <v>1406.61</v>
      </c>
      <c r="H370" s="853"/>
      <c r="I370" s="853">
        <v>1406.61</v>
      </c>
      <c r="J370" s="853"/>
      <c r="K370" s="853"/>
      <c r="L370" s="853"/>
      <c r="M370" s="853"/>
      <c r="N370" s="853"/>
      <c r="O370" s="853"/>
      <c r="P370" s="838"/>
      <c r="Q370" s="854"/>
    </row>
    <row r="371" spans="1:17" ht="14.45" customHeight="1" x14ac:dyDescent="0.2">
      <c r="A371" s="832" t="s">
        <v>573</v>
      </c>
      <c r="B371" s="833" t="s">
        <v>3836</v>
      </c>
      <c r="C371" s="833" t="s">
        <v>4024</v>
      </c>
      <c r="D371" s="833" t="s">
        <v>4025</v>
      </c>
      <c r="E371" s="833" t="s">
        <v>4026</v>
      </c>
      <c r="F371" s="853">
        <v>140</v>
      </c>
      <c r="G371" s="853">
        <v>301574.5</v>
      </c>
      <c r="H371" s="853">
        <v>1.4380187271046725</v>
      </c>
      <c r="I371" s="853">
        <v>2154.1035714285713</v>
      </c>
      <c r="J371" s="853">
        <v>97</v>
      </c>
      <c r="K371" s="853">
        <v>209715.28</v>
      </c>
      <c r="L371" s="853">
        <v>1</v>
      </c>
      <c r="M371" s="853">
        <v>2162.0131958762886</v>
      </c>
      <c r="N371" s="853">
        <v>56</v>
      </c>
      <c r="O371" s="853">
        <v>122103.76000000001</v>
      </c>
      <c r="P371" s="838">
        <v>0.58223587713780323</v>
      </c>
      <c r="Q371" s="854">
        <v>2180.4242857142858</v>
      </c>
    </row>
    <row r="372" spans="1:17" ht="14.45" customHeight="1" x14ac:dyDescent="0.2">
      <c r="A372" s="832" t="s">
        <v>573</v>
      </c>
      <c r="B372" s="833" t="s">
        <v>3836</v>
      </c>
      <c r="C372" s="833" t="s">
        <v>4024</v>
      </c>
      <c r="D372" s="833" t="s">
        <v>4027</v>
      </c>
      <c r="E372" s="833" t="s">
        <v>4028</v>
      </c>
      <c r="F372" s="853">
        <v>21</v>
      </c>
      <c r="G372" s="853">
        <v>55464.15</v>
      </c>
      <c r="H372" s="853">
        <v>0.38126569226406826</v>
      </c>
      <c r="I372" s="853">
        <v>2641.15</v>
      </c>
      <c r="J372" s="853">
        <v>55</v>
      </c>
      <c r="K372" s="853">
        <v>145473.75</v>
      </c>
      <c r="L372" s="853">
        <v>1</v>
      </c>
      <c r="M372" s="853">
        <v>2644.9772727272725</v>
      </c>
      <c r="N372" s="853">
        <v>88</v>
      </c>
      <c r="O372" s="853">
        <v>234631.75999999998</v>
      </c>
      <c r="P372" s="838">
        <v>1.6128803993847687</v>
      </c>
      <c r="Q372" s="854">
        <v>2666.27</v>
      </c>
    </row>
    <row r="373" spans="1:17" ht="14.45" customHeight="1" x14ac:dyDescent="0.2">
      <c r="A373" s="832" t="s">
        <v>573</v>
      </c>
      <c r="B373" s="833" t="s">
        <v>3836</v>
      </c>
      <c r="C373" s="833" t="s">
        <v>4024</v>
      </c>
      <c r="D373" s="833" t="s">
        <v>4467</v>
      </c>
      <c r="E373" s="833" t="s">
        <v>4468</v>
      </c>
      <c r="F373" s="853"/>
      <c r="G373" s="853"/>
      <c r="H373" s="853"/>
      <c r="I373" s="853"/>
      <c r="J373" s="853">
        <v>1</v>
      </c>
      <c r="K373" s="853">
        <v>2159.5700000000002</v>
      </c>
      <c r="L373" s="853">
        <v>1</v>
      </c>
      <c r="M373" s="853">
        <v>2159.5700000000002</v>
      </c>
      <c r="N373" s="853"/>
      <c r="O373" s="853"/>
      <c r="P373" s="838"/>
      <c r="Q373" s="854"/>
    </row>
    <row r="374" spans="1:17" ht="14.45" customHeight="1" x14ac:dyDescent="0.2">
      <c r="A374" s="832" t="s">
        <v>573</v>
      </c>
      <c r="B374" s="833" t="s">
        <v>3836</v>
      </c>
      <c r="C374" s="833" t="s">
        <v>4024</v>
      </c>
      <c r="D374" s="833" t="s">
        <v>4029</v>
      </c>
      <c r="E374" s="833" t="s">
        <v>4030</v>
      </c>
      <c r="F374" s="853">
        <v>4</v>
      </c>
      <c r="G374" s="853">
        <v>35609.440000000002</v>
      </c>
      <c r="H374" s="853">
        <v>0.8</v>
      </c>
      <c r="I374" s="853">
        <v>8902.36</v>
      </c>
      <c r="J374" s="853">
        <v>5</v>
      </c>
      <c r="K374" s="853">
        <v>44511.8</v>
      </c>
      <c r="L374" s="853">
        <v>1</v>
      </c>
      <c r="M374" s="853">
        <v>8902.36</v>
      </c>
      <c r="N374" s="853">
        <v>3</v>
      </c>
      <c r="O374" s="853">
        <v>26887.199999999997</v>
      </c>
      <c r="P374" s="838">
        <v>0.6040465674270642</v>
      </c>
      <c r="Q374" s="854">
        <v>8962.4</v>
      </c>
    </row>
    <row r="375" spans="1:17" ht="14.45" customHeight="1" x14ac:dyDescent="0.2">
      <c r="A375" s="832" t="s">
        <v>573</v>
      </c>
      <c r="B375" s="833" t="s">
        <v>3836</v>
      </c>
      <c r="C375" s="833" t="s">
        <v>4024</v>
      </c>
      <c r="D375" s="833" t="s">
        <v>4031</v>
      </c>
      <c r="E375" s="833" t="s">
        <v>4032</v>
      </c>
      <c r="F375" s="853">
        <v>2</v>
      </c>
      <c r="G375" s="853">
        <v>20618.3</v>
      </c>
      <c r="H375" s="853">
        <v>0.49914059398270538</v>
      </c>
      <c r="I375" s="853">
        <v>10309.15</v>
      </c>
      <c r="J375" s="853">
        <v>4</v>
      </c>
      <c r="K375" s="853">
        <v>41307.599999999999</v>
      </c>
      <c r="L375" s="853">
        <v>1</v>
      </c>
      <c r="M375" s="853">
        <v>10326.9</v>
      </c>
      <c r="N375" s="853">
        <v>4</v>
      </c>
      <c r="O375" s="853">
        <v>41378.6</v>
      </c>
      <c r="P375" s="838">
        <v>1.0017188120345892</v>
      </c>
      <c r="Q375" s="854">
        <v>10344.65</v>
      </c>
    </row>
    <row r="376" spans="1:17" ht="14.45" customHeight="1" x14ac:dyDescent="0.2">
      <c r="A376" s="832" t="s">
        <v>573</v>
      </c>
      <c r="B376" s="833" t="s">
        <v>3836</v>
      </c>
      <c r="C376" s="833" t="s">
        <v>4024</v>
      </c>
      <c r="D376" s="833" t="s">
        <v>4033</v>
      </c>
      <c r="E376" s="833" t="s">
        <v>4034</v>
      </c>
      <c r="F376" s="853">
        <v>104</v>
      </c>
      <c r="G376" s="853">
        <v>125413.12</v>
      </c>
      <c r="H376" s="853">
        <v>1.3593338530200068</v>
      </c>
      <c r="I376" s="853">
        <v>1205.8953846153845</v>
      </c>
      <c r="J376" s="853">
        <v>76</v>
      </c>
      <c r="K376" s="853">
        <v>92260.72</v>
      </c>
      <c r="L376" s="853">
        <v>1</v>
      </c>
      <c r="M376" s="853">
        <v>1213.9568421052631</v>
      </c>
      <c r="N376" s="853">
        <v>74</v>
      </c>
      <c r="O376" s="853">
        <v>90719.06</v>
      </c>
      <c r="P376" s="838">
        <v>0.98329018026306314</v>
      </c>
      <c r="Q376" s="854">
        <v>1225.9332432432432</v>
      </c>
    </row>
    <row r="377" spans="1:17" ht="14.45" customHeight="1" x14ac:dyDescent="0.2">
      <c r="A377" s="832" t="s">
        <v>573</v>
      </c>
      <c r="B377" s="833" t="s">
        <v>3836</v>
      </c>
      <c r="C377" s="833" t="s">
        <v>4024</v>
      </c>
      <c r="D377" s="833" t="s">
        <v>4469</v>
      </c>
      <c r="E377" s="833" t="s">
        <v>4470</v>
      </c>
      <c r="F377" s="853"/>
      <c r="G377" s="853"/>
      <c r="H377" s="853"/>
      <c r="I377" s="853"/>
      <c r="J377" s="853">
        <v>2</v>
      </c>
      <c r="K377" s="853">
        <v>491.22</v>
      </c>
      <c r="L377" s="853">
        <v>1</v>
      </c>
      <c r="M377" s="853">
        <v>245.61</v>
      </c>
      <c r="N377" s="853">
        <v>3</v>
      </c>
      <c r="O377" s="853">
        <v>749.88</v>
      </c>
      <c r="P377" s="838">
        <v>1.5265665078783437</v>
      </c>
      <c r="Q377" s="854">
        <v>249.96</v>
      </c>
    </row>
    <row r="378" spans="1:17" ht="14.45" customHeight="1" x14ac:dyDescent="0.2">
      <c r="A378" s="832" t="s">
        <v>573</v>
      </c>
      <c r="B378" s="833" t="s">
        <v>3836</v>
      </c>
      <c r="C378" s="833" t="s">
        <v>4035</v>
      </c>
      <c r="D378" s="833" t="s">
        <v>4471</v>
      </c>
      <c r="E378" s="833" t="s">
        <v>4472</v>
      </c>
      <c r="F378" s="853">
        <v>0.8</v>
      </c>
      <c r="G378" s="853">
        <v>503.67</v>
      </c>
      <c r="H378" s="853"/>
      <c r="I378" s="853">
        <v>629.58749999999998</v>
      </c>
      <c r="J378" s="853"/>
      <c r="K378" s="853"/>
      <c r="L378" s="853"/>
      <c r="M378" s="853"/>
      <c r="N378" s="853"/>
      <c r="O378" s="853"/>
      <c r="P378" s="838"/>
      <c r="Q378" s="854"/>
    </row>
    <row r="379" spans="1:17" ht="14.45" customHeight="1" x14ac:dyDescent="0.2">
      <c r="A379" s="832" t="s">
        <v>573</v>
      </c>
      <c r="B379" s="833" t="s">
        <v>3836</v>
      </c>
      <c r="C379" s="833" t="s">
        <v>4035</v>
      </c>
      <c r="D379" s="833" t="s">
        <v>4036</v>
      </c>
      <c r="E379" s="833" t="s">
        <v>4037</v>
      </c>
      <c r="F379" s="853">
        <v>50</v>
      </c>
      <c r="G379" s="853">
        <v>34350</v>
      </c>
      <c r="H379" s="853">
        <v>0.92592592592592593</v>
      </c>
      <c r="I379" s="853">
        <v>687</v>
      </c>
      <c r="J379" s="853">
        <v>54</v>
      </c>
      <c r="K379" s="853">
        <v>37098</v>
      </c>
      <c r="L379" s="853">
        <v>1</v>
      </c>
      <c r="M379" s="853">
        <v>687</v>
      </c>
      <c r="N379" s="853">
        <v>61</v>
      </c>
      <c r="O379" s="853">
        <v>41907</v>
      </c>
      <c r="P379" s="838">
        <v>1.1296296296296295</v>
      </c>
      <c r="Q379" s="854">
        <v>687</v>
      </c>
    </row>
    <row r="380" spans="1:17" ht="14.45" customHeight="1" x14ac:dyDescent="0.2">
      <c r="A380" s="832" t="s">
        <v>573</v>
      </c>
      <c r="B380" s="833" t="s">
        <v>3836</v>
      </c>
      <c r="C380" s="833" t="s">
        <v>4035</v>
      </c>
      <c r="D380" s="833" t="s">
        <v>4038</v>
      </c>
      <c r="E380" s="833" t="s">
        <v>4039</v>
      </c>
      <c r="F380" s="853">
        <v>224</v>
      </c>
      <c r="G380" s="853">
        <v>53760</v>
      </c>
      <c r="H380" s="853">
        <v>1.1370558375634519</v>
      </c>
      <c r="I380" s="853">
        <v>240</v>
      </c>
      <c r="J380" s="853">
        <v>197</v>
      </c>
      <c r="K380" s="853">
        <v>47280</v>
      </c>
      <c r="L380" s="853">
        <v>1</v>
      </c>
      <c r="M380" s="853">
        <v>240</v>
      </c>
      <c r="N380" s="853">
        <v>284</v>
      </c>
      <c r="O380" s="853">
        <v>68160</v>
      </c>
      <c r="P380" s="838">
        <v>1.4416243654822336</v>
      </c>
      <c r="Q380" s="854">
        <v>240</v>
      </c>
    </row>
    <row r="381" spans="1:17" ht="14.45" customHeight="1" x14ac:dyDescent="0.2">
      <c r="A381" s="832" t="s">
        <v>573</v>
      </c>
      <c r="B381" s="833" t="s">
        <v>3836</v>
      </c>
      <c r="C381" s="833" t="s">
        <v>4035</v>
      </c>
      <c r="D381" s="833" t="s">
        <v>4041</v>
      </c>
      <c r="E381" s="833" t="s">
        <v>4039</v>
      </c>
      <c r="F381" s="853">
        <v>11.34</v>
      </c>
      <c r="G381" s="853">
        <v>13789.439999999999</v>
      </c>
      <c r="H381" s="853">
        <v>1.1824817518248172</v>
      </c>
      <c r="I381" s="853">
        <v>1216</v>
      </c>
      <c r="J381" s="853">
        <v>9.59</v>
      </c>
      <c r="K381" s="853">
        <v>11661.440000000002</v>
      </c>
      <c r="L381" s="853">
        <v>1</v>
      </c>
      <c r="M381" s="853">
        <v>1216.0000000000002</v>
      </c>
      <c r="N381" s="853">
        <v>13.880000000000003</v>
      </c>
      <c r="O381" s="853">
        <v>16875.640000000003</v>
      </c>
      <c r="P381" s="838">
        <v>1.4471317435925579</v>
      </c>
      <c r="Q381" s="854">
        <v>1215.8242074927955</v>
      </c>
    </row>
    <row r="382" spans="1:17" ht="14.45" customHeight="1" x14ac:dyDescent="0.2">
      <c r="A382" s="832" t="s">
        <v>573</v>
      </c>
      <c r="B382" s="833" t="s">
        <v>3836</v>
      </c>
      <c r="C382" s="833" t="s">
        <v>4035</v>
      </c>
      <c r="D382" s="833" t="s">
        <v>4042</v>
      </c>
      <c r="E382" s="833" t="s">
        <v>4043</v>
      </c>
      <c r="F382" s="853">
        <v>2</v>
      </c>
      <c r="G382" s="853">
        <v>8904.1200000000008</v>
      </c>
      <c r="H382" s="853">
        <v>2.1418911604881252</v>
      </c>
      <c r="I382" s="853">
        <v>4452.0600000000004</v>
      </c>
      <c r="J382" s="853">
        <v>1</v>
      </c>
      <c r="K382" s="853">
        <v>4157.13</v>
      </c>
      <c r="L382" s="853">
        <v>1</v>
      </c>
      <c r="M382" s="853">
        <v>4157.13</v>
      </c>
      <c r="N382" s="853">
        <v>1</v>
      </c>
      <c r="O382" s="853">
        <v>4157.13</v>
      </c>
      <c r="P382" s="838">
        <v>1</v>
      </c>
      <c r="Q382" s="854">
        <v>4157.13</v>
      </c>
    </row>
    <row r="383" spans="1:17" ht="14.45" customHeight="1" x14ac:dyDescent="0.2">
      <c r="A383" s="832" t="s">
        <v>573</v>
      </c>
      <c r="B383" s="833" t="s">
        <v>3836</v>
      </c>
      <c r="C383" s="833" t="s">
        <v>4035</v>
      </c>
      <c r="D383" s="833" t="s">
        <v>4473</v>
      </c>
      <c r="E383" s="833" t="s">
        <v>4474</v>
      </c>
      <c r="F383" s="853">
        <v>19</v>
      </c>
      <c r="G383" s="853">
        <v>10693.2</v>
      </c>
      <c r="H383" s="853">
        <v>1.1875000000000002</v>
      </c>
      <c r="I383" s="853">
        <v>562.80000000000007</v>
      </c>
      <c r="J383" s="853">
        <v>16</v>
      </c>
      <c r="K383" s="853">
        <v>9004.7999999999993</v>
      </c>
      <c r="L383" s="853">
        <v>1</v>
      </c>
      <c r="M383" s="853">
        <v>562.79999999999995</v>
      </c>
      <c r="N383" s="853">
        <v>11</v>
      </c>
      <c r="O383" s="853">
        <v>6190.8</v>
      </c>
      <c r="P383" s="838">
        <v>0.68750000000000011</v>
      </c>
      <c r="Q383" s="854">
        <v>562.80000000000007</v>
      </c>
    </row>
    <row r="384" spans="1:17" ht="14.45" customHeight="1" x14ac:dyDescent="0.2">
      <c r="A384" s="832" t="s">
        <v>573</v>
      </c>
      <c r="B384" s="833" t="s">
        <v>3836</v>
      </c>
      <c r="C384" s="833" t="s">
        <v>4035</v>
      </c>
      <c r="D384" s="833" t="s">
        <v>4475</v>
      </c>
      <c r="E384" s="833" t="s">
        <v>4476</v>
      </c>
      <c r="F384" s="853"/>
      <c r="G384" s="853"/>
      <c r="H384" s="853"/>
      <c r="I384" s="853"/>
      <c r="J384" s="853">
        <v>1</v>
      </c>
      <c r="K384" s="853">
        <v>1419.82</v>
      </c>
      <c r="L384" s="853">
        <v>1</v>
      </c>
      <c r="M384" s="853">
        <v>1419.82</v>
      </c>
      <c r="N384" s="853"/>
      <c r="O384" s="853"/>
      <c r="P384" s="838"/>
      <c r="Q384" s="854"/>
    </row>
    <row r="385" spans="1:17" ht="14.45" customHeight="1" x14ac:dyDescent="0.2">
      <c r="A385" s="832" t="s">
        <v>573</v>
      </c>
      <c r="B385" s="833" t="s">
        <v>3836</v>
      </c>
      <c r="C385" s="833" t="s">
        <v>4035</v>
      </c>
      <c r="D385" s="833" t="s">
        <v>4477</v>
      </c>
      <c r="E385" s="833" t="s">
        <v>4476</v>
      </c>
      <c r="F385" s="853"/>
      <c r="G385" s="853"/>
      <c r="H385" s="853"/>
      <c r="I385" s="853"/>
      <c r="J385" s="853">
        <v>6</v>
      </c>
      <c r="K385" s="853">
        <v>9283.74</v>
      </c>
      <c r="L385" s="853">
        <v>1</v>
      </c>
      <c r="M385" s="853">
        <v>1547.29</v>
      </c>
      <c r="N385" s="853"/>
      <c r="O385" s="853"/>
      <c r="P385" s="838"/>
      <c r="Q385" s="854"/>
    </row>
    <row r="386" spans="1:17" ht="14.45" customHeight="1" x14ac:dyDescent="0.2">
      <c r="A386" s="832" t="s">
        <v>573</v>
      </c>
      <c r="B386" s="833" t="s">
        <v>3836</v>
      </c>
      <c r="C386" s="833" t="s">
        <v>4035</v>
      </c>
      <c r="D386" s="833" t="s">
        <v>4478</v>
      </c>
      <c r="E386" s="833" t="s">
        <v>4479</v>
      </c>
      <c r="F386" s="853">
        <v>5</v>
      </c>
      <c r="G386" s="853">
        <v>2975</v>
      </c>
      <c r="H386" s="853">
        <v>5</v>
      </c>
      <c r="I386" s="853">
        <v>595</v>
      </c>
      <c r="J386" s="853">
        <v>1</v>
      </c>
      <c r="K386" s="853">
        <v>595</v>
      </c>
      <c r="L386" s="853">
        <v>1</v>
      </c>
      <c r="M386" s="853">
        <v>595</v>
      </c>
      <c r="N386" s="853">
        <v>2</v>
      </c>
      <c r="O386" s="853">
        <v>1190</v>
      </c>
      <c r="P386" s="838">
        <v>2</v>
      </c>
      <c r="Q386" s="854">
        <v>595</v>
      </c>
    </row>
    <row r="387" spans="1:17" ht="14.45" customHeight="1" x14ac:dyDescent="0.2">
      <c r="A387" s="832" t="s">
        <v>573</v>
      </c>
      <c r="B387" s="833" t="s">
        <v>3836</v>
      </c>
      <c r="C387" s="833" t="s">
        <v>4035</v>
      </c>
      <c r="D387" s="833" t="s">
        <v>3973</v>
      </c>
      <c r="E387" s="833" t="s">
        <v>4480</v>
      </c>
      <c r="F387" s="853"/>
      <c r="G387" s="853"/>
      <c r="H387" s="853"/>
      <c r="I387" s="853"/>
      <c r="J387" s="853">
        <v>2.8</v>
      </c>
      <c r="K387" s="853">
        <v>22846.01</v>
      </c>
      <c r="L387" s="853">
        <v>1</v>
      </c>
      <c r="M387" s="853">
        <v>8159.2892857142861</v>
      </c>
      <c r="N387" s="853"/>
      <c r="O387" s="853"/>
      <c r="P387" s="838"/>
      <c r="Q387" s="854"/>
    </row>
    <row r="388" spans="1:17" ht="14.45" customHeight="1" x14ac:dyDescent="0.2">
      <c r="A388" s="832" t="s">
        <v>573</v>
      </c>
      <c r="B388" s="833" t="s">
        <v>3836</v>
      </c>
      <c r="C388" s="833" t="s">
        <v>4035</v>
      </c>
      <c r="D388" s="833" t="s">
        <v>4048</v>
      </c>
      <c r="E388" s="833" t="s">
        <v>4049</v>
      </c>
      <c r="F388" s="853">
        <v>75</v>
      </c>
      <c r="G388" s="853">
        <v>16788.75</v>
      </c>
      <c r="H388" s="853">
        <v>0.92592592592592604</v>
      </c>
      <c r="I388" s="853">
        <v>223.85</v>
      </c>
      <c r="J388" s="853">
        <v>81</v>
      </c>
      <c r="K388" s="853">
        <v>18131.849999999999</v>
      </c>
      <c r="L388" s="853">
        <v>1</v>
      </c>
      <c r="M388" s="853">
        <v>223.85</v>
      </c>
      <c r="N388" s="853">
        <v>99</v>
      </c>
      <c r="O388" s="853">
        <v>22161.15</v>
      </c>
      <c r="P388" s="838">
        <v>1.2222222222222223</v>
      </c>
      <c r="Q388" s="854">
        <v>223.85000000000002</v>
      </c>
    </row>
    <row r="389" spans="1:17" ht="14.45" customHeight="1" x14ac:dyDescent="0.2">
      <c r="A389" s="832" t="s">
        <v>573</v>
      </c>
      <c r="B389" s="833" t="s">
        <v>3836</v>
      </c>
      <c r="C389" s="833" t="s">
        <v>4035</v>
      </c>
      <c r="D389" s="833" t="s">
        <v>4054</v>
      </c>
      <c r="E389" s="833" t="s">
        <v>4055</v>
      </c>
      <c r="F389" s="853">
        <v>9</v>
      </c>
      <c r="G389" s="853">
        <v>19410.03</v>
      </c>
      <c r="H389" s="853">
        <v>0.60000000000000009</v>
      </c>
      <c r="I389" s="853">
        <v>2156.67</v>
      </c>
      <c r="J389" s="853">
        <v>15</v>
      </c>
      <c r="K389" s="853">
        <v>32350.049999999996</v>
      </c>
      <c r="L389" s="853">
        <v>1</v>
      </c>
      <c r="M389" s="853">
        <v>2156.6699999999996</v>
      </c>
      <c r="N389" s="853">
        <v>18</v>
      </c>
      <c r="O389" s="853">
        <v>38820.06</v>
      </c>
      <c r="P389" s="838">
        <v>1.2000000000000002</v>
      </c>
      <c r="Q389" s="854">
        <v>2156.67</v>
      </c>
    </row>
    <row r="390" spans="1:17" ht="14.45" customHeight="1" x14ac:dyDescent="0.2">
      <c r="A390" s="832" t="s">
        <v>573</v>
      </c>
      <c r="B390" s="833" t="s">
        <v>3836</v>
      </c>
      <c r="C390" s="833" t="s">
        <v>4035</v>
      </c>
      <c r="D390" s="833" t="s">
        <v>4481</v>
      </c>
      <c r="E390" s="833" t="s">
        <v>4055</v>
      </c>
      <c r="F390" s="853">
        <v>1</v>
      </c>
      <c r="G390" s="853">
        <v>3605.51</v>
      </c>
      <c r="H390" s="853">
        <v>0.33333333333333331</v>
      </c>
      <c r="I390" s="853">
        <v>3605.51</v>
      </c>
      <c r="J390" s="853">
        <v>3</v>
      </c>
      <c r="K390" s="853">
        <v>10816.53</v>
      </c>
      <c r="L390" s="853">
        <v>1</v>
      </c>
      <c r="M390" s="853">
        <v>3605.51</v>
      </c>
      <c r="N390" s="853">
        <v>2</v>
      </c>
      <c r="O390" s="853">
        <v>7211.02</v>
      </c>
      <c r="P390" s="838">
        <v>0.66666666666666663</v>
      </c>
      <c r="Q390" s="854">
        <v>3605.51</v>
      </c>
    </row>
    <row r="391" spans="1:17" ht="14.45" customHeight="1" x14ac:dyDescent="0.2">
      <c r="A391" s="832" t="s">
        <v>573</v>
      </c>
      <c r="B391" s="833" t="s">
        <v>3836</v>
      </c>
      <c r="C391" s="833" t="s">
        <v>4035</v>
      </c>
      <c r="D391" s="833" t="s">
        <v>4056</v>
      </c>
      <c r="E391" s="833" t="s">
        <v>4055</v>
      </c>
      <c r="F391" s="853">
        <v>11</v>
      </c>
      <c r="G391" s="853">
        <v>62791.19</v>
      </c>
      <c r="H391" s="853">
        <v>0.84615384615384626</v>
      </c>
      <c r="I391" s="853">
        <v>5708.29</v>
      </c>
      <c r="J391" s="853">
        <v>13</v>
      </c>
      <c r="K391" s="853">
        <v>74207.76999999999</v>
      </c>
      <c r="L391" s="853">
        <v>1</v>
      </c>
      <c r="M391" s="853">
        <v>5708.2899999999991</v>
      </c>
      <c r="N391" s="853">
        <v>13</v>
      </c>
      <c r="O391" s="853">
        <v>74207.76999999999</v>
      </c>
      <c r="P391" s="838">
        <v>1</v>
      </c>
      <c r="Q391" s="854">
        <v>5708.2899999999991</v>
      </c>
    </row>
    <row r="392" spans="1:17" ht="14.45" customHeight="1" x14ac:dyDescent="0.2">
      <c r="A392" s="832" t="s">
        <v>573</v>
      </c>
      <c r="B392" s="833" t="s">
        <v>3836</v>
      </c>
      <c r="C392" s="833" t="s">
        <v>4035</v>
      </c>
      <c r="D392" s="833" t="s">
        <v>4482</v>
      </c>
      <c r="E392" s="833" t="s">
        <v>4058</v>
      </c>
      <c r="F392" s="853"/>
      <c r="G392" s="853"/>
      <c r="H392" s="853"/>
      <c r="I392" s="853"/>
      <c r="J392" s="853">
        <v>1</v>
      </c>
      <c r="K392" s="853">
        <v>4093.64</v>
      </c>
      <c r="L392" s="853">
        <v>1</v>
      </c>
      <c r="M392" s="853">
        <v>4093.64</v>
      </c>
      <c r="N392" s="853"/>
      <c r="O392" s="853"/>
      <c r="P392" s="838"/>
      <c r="Q392" s="854"/>
    </row>
    <row r="393" spans="1:17" ht="14.45" customHeight="1" x14ac:dyDescent="0.2">
      <c r="A393" s="832" t="s">
        <v>573</v>
      </c>
      <c r="B393" s="833" t="s">
        <v>3836</v>
      </c>
      <c r="C393" s="833" t="s">
        <v>4035</v>
      </c>
      <c r="D393" s="833" t="s">
        <v>4057</v>
      </c>
      <c r="E393" s="833" t="s">
        <v>4058</v>
      </c>
      <c r="F393" s="853">
        <v>9</v>
      </c>
      <c r="G393" s="853">
        <v>35443.619999999995</v>
      </c>
      <c r="H393" s="853">
        <v>0.56249999999999989</v>
      </c>
      <c r="I393" s="853">
        <v>3938.1799999999994</v>
      </c>
      <c r="J393" s="853">
        <v>16</v>
      </c>
      <c r="K393" s="853">
        <v>63010.880000000005</v>
      </c>
      <c r="L393" s="853">
        <v>1</v>
      </c>
      <c r="M393" s="853">
        <v>3938.1800000000003</v>
      </c>
      <c r="N393" s="853">
        <v>17</v>
      </c>
      <c r="O393" s="853">
        <v>66949.05</v>
      </c>
      <c r="P393" s="838">
        <v>1.0624998412972491</v>
      </c>
      <c r="Q393" s="854">
        <v>3938.1794117647059</v>
      </c>
    </row>
    <row r="394" spans="1:17" ht="14.45" customHeight="1" x14ac:dyDescent="0.2">
      <c r="A394" s="832" t="s">
        <v>573</v>
      </c>
      <c r="B394" s="833" t="s">
        <v>3836</v>
      </c>
      <c r="C394" s="833" t="s">
        <v>4035</v>
      </c>
      <c r="D394" s="833" t="s">
        <v>4059</v>
      </c>
      <c r="E394" s="833" t="s">
        <v>4060</v>
      </c>
      <c r="F394" s="853">
        <v>1</v>
      </c>
      <c r="G394" s="853">
        <v>3928.34</v>
      </c>
      <c r="H394" s="853">
        <v>0.16666666666666666</v>
      </c>
      <c r="I394" s="853">
        <v>3928.34</v>
      </c>
      <c r="J394" s="853">
        <v>6</v>
      </c>
      <c r="K394" s="853">
        <v>23570.04</v>
      </c>
      <c r="L394" s="853">
        <v>1</v>
      </c>
      <c r="M394" s="853">
        <v>3928.34</v>
      </c>
      <c r="N394" s="853">
        <v>2</v>
      </c>
      <c r="O394" s="853">
        <v>7856.68</v>
      </c>
      <c r="P394" s="838">
        <v>0.33333333333333331</v>
      </c>
      <c r="Q394" s="854">
        <v>3928.34</v>
      </c>
    </row>
    <row r="395" spans="1:17" ht="14.45" customHeight="1" x14ac:dyDescent="0.2">
      <c r="A395" s="832" t="s">
        <v>573</v>
      </c>
      <c r="B395" s="833" t="s">
        <v>3836</v>
      </c>
      <c r="C395" s="833" t="s">
        <v>4035</v>
      </c>
      <c r="D395" s="833" t="s">
        <v>4061</v>
      </c>
      <c r="E395" s="833" t="s">
        <v>4062</v>
      </c>
      <c r="F395" s="853">
        <v>5</v>
      </c>
      <c r="G395" s="853">
        <v>21926.85</v>
      </c>
      <c r="H395" s="853">
        <v>2.5</v>
      </c>
      <c r="I395" s="853">
        <v>4385.37</v>
      </c>
      <c r="J395" s="853">
        <v>2</v>
      </c>
      <c r="K395" s="853">
        <v>8770.74</v>
      </c>
      <c r="L395" s="853">
        <v>1</v>
      </c>
      <c r="M395" s="853">
        <v>4385.37</v>
      </c>
      <c r="N395" s="853">
        <v>1</v>
      </c>
      <c r="O395" s="853">
        <v>4385.37</v>
      </c>
      <c r="P395" s="838">
        <v>0.5</v>
      </c>
      <c r="Q395" s="854">
        <v>4385.37</v>
      </c>
    </row>
    <row r="396" spans="1:17" ht="14.45" customHeight="1" x14ac:dyDescent="0.2">
      <c r="A396" s="832" t="s">
        <v>573</v>
      </c>
      <c r="B396" s="833" t="s">
        <v>3836</v>
      </c>
      <c r="C396" s="833" t="s">
        <v>4035</v>
      </c>
      <c r="D396" s="833" t="s">
        <v>4063</v>
      </c>
      <c r="E396" s="833" t="s">
        <v>4064</v>
      </c>
      <c r="F396" s="853"/>
      <c r="G396" s="853"/>
      <c r="H396" s="853"/>
      <c r="I396" s="853"/>
      <c r="J396" s="853">
        <v>1</v>
      </c>
      <c r="K396" s="853">
        <v>5255.92</v>
      </c>
      <c r="L396" s="853">
        <v>1</v>
      </c>
      <c r="M396" s="853">
        <v>5255.92</v>
      </c>
      <c r="N396" s="853"/>
      <c r="O396" s="853"/>
      <c r="P396" s="838"/>
      <c r="Q396" s="854"/>
    </row>
    <row r="397" spans="1:17" ht="14.45" customHeight="1" x14ac:dyDescent="0.2">
      <c r="A397" s="832" t="s">
        <v>573</v>
      </c>
      <c r="B397" s="833" t="s">
        <v>3836</v>
      </c>
      <c r="C397" s="833" t="s">
        <v>4035</v>
      </c>
      <c r="D397" s="833" t="s">
        <v>4065</v>
      </c>
      <c r="E397" s="833" t="s">
        <v>4066</v>
      </c>
      <c r="F397" s="853">
        <v>2</v>
      </c>
      <c r="G397" s="853">
        <v>7856.68</v>
      </c>
      <c r="H397" s="853">
        <v>0.33333333333333331</v>
      </c>
      <c r="I397" s="853">
        <v>3928.34</v>
      </c>
      <c r="J397" s="853">
        <v>6</v>
      </c>
      <c r="K397" s="853">
        <v>23570.04</v>
      </c>
      <c r="L397" s="853">
        <v>1</v>
      </c>
      <c r="M397" s="853">
        <v>3928.34</v>
      </c>
      <c r="N397" s="853">
        <v>2</v>
      </c>
      <c r="O397" s="853">
        <v>7856.68</v>
      </c>
      <c r="P397" s="838">
        <v>0.33333333333333331</v>
      </c>
      <c r="Q397" s="854">
        <v>3928.34</v>
      </c>
    </row>
    <row r="398" spans="1:17" ht="14.45" customHeight="1" x14ac:dyDescent="0.2">
      <c r="A398" s="832" t="s">
        <v>573</v>
      </c>
      <c r="B398" s="833" t="s">
        <v>3836</v>
      </c>
      <c r="C398" s="833" t="s">
        <v>4035</v>
      </c>
      <c r="D398" s="833" t="s">
        <v>4069</v>
      </c>
      <c r="E398" s="833" t="s">
        <v>4070</v>
      </c>
      <c r="F398" s="853"/>
      <c r="G398" s="853"/>
      <c r="H398" s="853"/>
      <c r="I398" s="853"/>
      <c r="J398" s="853">
        <v>4</v>
      </c>
      <c r="K398" s="853">
        <v>13414.68</v>
      </c>
      <c r="L398" s="853">
        <v>1</v>
      </c>
      <c r="M398" s="853">
        <v>3353.67</v>
      </c>
      <c r="N398" s="853">
        <v>3</v>
      </c>
      <c r="O398" s="853">
        <v>8881.9500000000007</v>
      </c>
      <c r="P398" s="838">
        <v>0.66210673679879062</v>
      </c>
      <c r="Q398" s="854">
        <v>2960.65</v>
      </c>
    </row>
    <row r="399" spans="1:17" ht="14.45" customHeight="1" x14ac:dyDescent="0.2">
      <c r="A399" s="832" t="s">
        <v>573</v>
      </c>
      <c r="B399" s="833" t="s">
        <v>3836</v>
      </c>
      <c r="C399" s="833" t="s">
        <v>4035</v>
      </c>
      <c r="D399" s="833" t="s">
        <v>4483</v>
      </c>
      <c r="E399" s="833" t="s">
        <v>4484</v>
      </c>
      <c r="F399" s="853"/>
      <c r="G399" s="853"/>
      <c r="H399" s="853"/>
      <c r="I399" s="853"/>
      <c r="J399" s="853">
        <v>2</v>
      </c>
      <c r="K399" s="853">
        <v>8601.82</v>
      </c>
      <c r="L399" s="853">
        <v>1</v>
      </c>
      <c r="M399" s="853">
        <v>4300.91</v>
      </c>
      <c r="N399" s="853"/>
      <c r="O399" s="853"/>
      <c r="P399" s="838"/>
      <c r="Q399" s="854"/>
    </row>
    <row r="400" spans="1:17" ht="14.45" customHeight="1" x14ac:dyDescent="0.2">
      <c r="A400" s="832" t="s">
        <v>573</v>
      </c>
      <c r="B400" s="833" t="s">
        <v>3836</v>
      </c>
      <c r="C400" s="833" t="s">
        <v>4035</v>
      </c>
      <c r="D400" s="833" t="s">
        <v>4485</v>
      </c>
      <c r="E400" s="833" t="s">
        <v>4484</v>
      </c>
      <c r="F400" s="853"/>
      <c r="G400" s="853"/>
      <c r="H400" s="853"/>
      <c r="I400" s="853"/>
      <c r="J400" s="853">
        <v>3</v>
      </c>
      <c r="K400" s="853">
        <v>1085.07</v>
      </c>
      <c r="L400" s="853">
        <v>1</v>
      </c>
      <c r="M400" s="853">
        <v>361.69</v>
      </c>
      <c r="N400" s="853"/>
      <c r="O400" s="853"/>
      <c r="P400" s="838"/>
      <c r="Q400" s="854"/>
    </row>
    <row r="401" spans="1:17" ht="14.45" customHeight="1" x14ac:dyDescent="0.2">
      <c r="A401" s="832" t="s">
        <v>573</v>
      </c>
      <c r="B401" s="833" t="s">
        <v>3836</v>
      </c>
      <c r="C401" s="833" t="s">
        <v>4035</v>
      </c>
      <c r="D401" s="833" t="s">
        <v>4071</v>
      </c>
      <c r="E401" s="833" t="s">
        <v>4072</v>
      </c>
      <c r="F401" s="853">
        <v>5</v>
      </c>
      <c r="G401" s="853">
        <v>23380</v>
      </c>
      <c r="H401" s="853">
        <v>0.625</v>
      </c>
      <c r="I401" s="853">
        <v>4676</v>
      </c>
      <c r="J401" s="853">
        <v>8</v>
      </c>
      <c r="K401" s="853">
        <v>37408</v>
      </c>
      <c r="L401" s="853">
        <v>1</v>
      </c>
      <c r="M401" s="853">
        <v>4676</v>
      </c>
      <c r="N401" s="853">
        <v>5</v>
      </c>
      <c r="O401" s="853">
        <v>23380</v>
      </c>
      <c r="P401" s="838">
        <v>0.625</v>
      </c>
      <c r="Q401" s="854">
        <v>4676</v>
      </c>
    </row>
    <row r="402" spans="1:17" ht="14.45" customHeight="1" x14ac:dyDescent="0.2">
      <c r="A402" s="832" t="s">
        <v>573</v>
      </c>
      <c r="B402" s="833" t="s">
        <v>3836</v>
      </c>
      <c r="C402" s="833" t="s">
        <v>4035</v>
      </c>
      <c r="D402" s="833" t="s">
        <v>4073</v>
      </c>
      <c r="E402" s="833" t="s">
        <v>4072</v>
      </c>
      <c r="F402" s="853"/>
      <c r="G402" s="853"/>
      <c r="H402" s="853"/>
      <c r="I402" s="853"/>
      <c r="J402" s="853">
        <v>5</v>
      </c>
      <c r="K402" s="853">
        <v>26195</v>
      </c>
      <c r="L402" s="853">
        <v>1</v>
      </c>
      <c r="M402" s="853">
        <v>5239</v>
      </c>
      <c r="N402" s="853">
        <v>2</v>
      </c>
      <c r="O402" s="853">
        <v>10478</v>
      </c>
      <c r="P402" s="838">
        <v>0.4</v>
      </c>
      <c r="Q402" s="854">
        <v>5239</v>
      </c>
    </row>
    <row r="403" spans="1:17" ht="14.45" customHeight="1" x14ac:dyDescent="0.2">
      <c r="A403" s="832" t="s">
        <v>573</v>
      </c>
      <c r="B403" s="833" t="s">
        <v>3836</v>
      </c>
      <c r="C403" s="833" t="s">
        <v>4035</v>
      </c>
      <c r="D403" s="833" t="s">
        <v>4074</v>
      </c>
      <c r="E403" s="833" t="s">
        <v>4072</v>
      </c>
      <c r="F403" s="853">
        <v>1</v>
      </c>
      <c r="G403" s="853">
        <v>5823</v>
      </c>
      <c r="H403" s="853">
        <v>0.25</v>
      </c>
      <c r="I403" s="853">
        <v>5823</v>
      </c>
      <c r="J403" s="853">
        <v>4</v>
      </c>
      <c r="K403" s="853">
        <v>23292</v>
      </c>
      <c r="L403" s="853">
        <v>1</v>
      </c>
      <c r="M403" s="853">
        <v>5823</v>
      </c>
      <c r="N403" s="853">
        <v>5</v>
      </c>
      <c r="O403" s="853">
        <v>29010.79</v>
      </c>
      <c r="P403" s="838">
        <v>1.2455259316503522</v>
      </c>
      <c r="Q403" s="854">
        <v>5802.1580000000004</v>
      </c>
    </row>
    <row r="404" spans="1:17" ht="14.45" customHeight="1" x14ac:dyDescent="0.2">
      <c r="A404" s="832" t="s">
        <v>573</v>
      </c>
      <c r="B404" s="833" t="s">
        <v>3836</v>
      </c>
      <c r="C404" s="833" t="s">
        <v>4035</v>
      </c>
      <c r="D404" s="833" t="s">
        <v>4075</v>
      </c>
      <c r="E404" s="833" t="s">
        <v>4072</v>
      </c>
      <c r="F404" s="853"/>
      <c r="G404" s="853"/>
      <c r="H404" s="853"/>
      <c r="I404" s="853"/>
      <c r="J404" s="853"/>
      <c r="K404" s="853"/>
      <c r="L404" s="853"/>
      <c r="M404" s="853"/>
      <c r="N404" s="853">
        <v>1</v>
      </c>
      <c r="O404" s="853">
        <v>6376</v>
      </c>
      <c r="P404" s="838"/>
      <c r="Q404" s="854">
        <v>6376</v>
      </c>
    </row>
    <row r="405" spans="1:17" ht="14.45" customHeight="1" x14ac:dyDescent="0.2">
      <c r="A405" s="832" t="s">
        <v>573</v>
      </c>
      <c r="B405" s="833" t="s">
        <v>3836</v>
      </c>
      <c r="C405" s="833" t="s">
        <v>4035</v>
      </c>
      <c r="D405" s="833" t="s">
        <v>4076</v>
      </c>
      <c r="E405" s="833" t="s">
        <v>4072</v>
      </c>
      <c r="F405" s="853">
        <v>32</v>
      </c>
      <c r="G405" s="853">
        <v>18944</v>
      </c>
      <c r="H405" s="853">
        <v>0.4</v>
      </c>
      <c r="I405" s="853">
        <v>592</v>
      </c>
      <c r="J405" s="853">
        <v>80</v>
      </c>
      <c r="K405" s="853">
        <v>47360</v>
      </c>
      <c r="L405" s="853">
        <v>1</v>
      </c>
      <c r="M405" s="853">
        <v>592</v>
      </c>
      <c r="N405" s="853">
        <v>76</v>
      </c>
      <c r="O405" s="853">
        <v>43525.58</v>
      </c>
      <c r="P405" s="838">
        <v>0.91903673986486489</v>
      </c>
      <c r="Q405" s="854">
        <v>572.70500000000004</v>
      </c>
    </row>
    <row r="406" spans="1:17" ht="14.45" customHeight="1" x14ac:dyDescent="0.2">
      <c r="A406" s="832" t="s">
        <v>573</v>
      </c>
      <c r="B406" s="833" t="s">
        <v>3836</v>
      </c>
      <c r="C406" s="833" t="s">
        <v>4035</v>
      </c>
      <c r="D406" s="833" t="s">
        <v>4077</v>
      </c>
      <c r="E406" s="833" t="s">
        <v>4078</v>
      </c>
      <c r="F406" s="853">
        <v>5</v>
      </c>
      <c r="G406" s="853">
        <v>32966.75</v>
      </c>
      <c r="H406" s="853">
        <v>0.83333333333333337</v>
      </c>
      <c r="I406" s="853">
        <v>6593.35</v>
      </c>
      <c r="J406" s="853">
        <v>6</v>
      </c>
      <c r="K406" s="853">
        <v>39560.1</v>
      </c>
      <c r="L406" s="853">
        <v>1</v>
      </c>
      <c r="M406" s="853">
        <v>6593.3499999999995</v>
      </c>
      <c r="N406" s="853">
        <v>2</v>
      </c>
      <c r="O406" s="853">
        <v>13186.7</v>
      </c>
      <c r="P406" s="838">
        <v>0.33333333333333337</v>
      </c>
      <c r="Q406" s="854">
        <v>6593.35</v>
      </c>
    </row>
    <row r="407" spans="1:17" ht="14.45" customHeight="1" x14ac:dyDescent="0.2">
      <c r="A407" s="832" t="s">
        <v>573</v>
      </c>
      <c r="B407" s="833" t="s">
        <v>3836</v>
      </c>
      <c r="C407" s="833" t="s">
        <v>4035</v>
      </c>
      <c r="D407" s="833" t="s">
        <v>4079</v>
      </c>
      <c r="E407" s="833" t="s">
        <v>4078</v>
      </c>
      <c r="F407" s="853">
        <v>4</v>
      </c>
      <c r="G407" s="853">
        <v>7915.76</v>
      </c>
      <c r="H407" s="853">
        <v>2</v>
      </c>
      <c r="I407" s="853">
        <v>1978.94</v>
      </c>
      <c r="J407" s="853">
        <v>2</v>
      </c>
      <c r="K407" s="853">
        <v>3957.88</v>
      </c>
      <c r="L407" s="853">
        <v>1</v>
      </c>
      <c r="M407" s="853">
        <v>1978.94</v>
      </c>
      <c r="N407" s="853">
        <v>6</v>
      </c>
      <c r="O407" s="853">
        <v>11873.640000000001</v>
      </c>
      <c r="P407" s="838">
        <v>3.0000000000000004</v>
      </c>
      <c r="Q407" s="854">
        <v>1978.9400000000003</v>
      </c>
    </row>
    <row r="408" spans="1:17" ht="14.45" customHeight="1" x14ac:dyDescent="0.2">
      <c r="A408" s="832" t="s">
        <v>573</v>
      </c>
      <c r="B408" s="833" t="s">
        <v>3836</v>
      </c>
      <c r="C408" s="833" t="s">
        <v>4035</v>
      </c>
      <c r="D408" s="833" t="s">
        <v>4080</v>
      </c>
      <c r="E408" s="833" t="s">
        <v>4081</v>
      </c>
      <c r="F408" s="853">
        <v>1</v>
      </c>
      <c r="G408" s="853">
        <v>13091</v>
      </c>
      <c r="H408" s="853"/>
      <c r="I408" s="853">
        <v>13091</v>
      </c>
      <c r="J408" s="853"/>
      <c r="K408" s="853"/>
      <c r="L408" s="853"/>
      <c r="M408" s="853"/>
      <c r="N408" s="853"/>
      <c r="O408" s="853"/>
      <c r="P408" s="838"/>
      <c r="Q408" s="854"/>
    </row>
    <row r="409" spans="1:17" ht="14.45" customHeight="1" x14ac:dyDescent="0.2">
      <c r="A409" s="832" t="s">
        <v>573</v>
      </c>
      <c r="B409" s="833" t="s">
        <v>3836</v>
      </c>
      <c r="C409" s="833" t="s">
        <v>4035</v>
      </c>
      <c r="D409" s="833" t="s">
        <v>4082</v>
      </c>
      <c r="E409" s="833" t="s">
        <v>4083</v>
      </c>
      <c r="F409" s="853"/>
      <c r="G409" s="853"/>
      <c r="H409" s="853"/>
      <c r="I409" s="853"/>
      <c r="J409" s="853">
        <v>2</v>
      </c>
      <c r="K409" s="853">
        <v>20956</v>
      </c>
      <c r="L409" s="853">
        <v>1</v>
      </c>
      <c r="M409" s="853">
        <v>10478</v>
      </c>
      <c r="N409" s="853">
        <v>1</v>
      </c>
      <c r="O409" s="853">
        <v>10478</v>
      </c>
      <c r="P409" s="838">
        <v>0.5</v>
      </c>
      <c r="Q409" s="854">
        <v>10478</v>
      </c>
    </row>
    <row r="410" spans="1:17" ht="14.45" customHeight="1" x14ac:dyDescent="0.2">
      <c r="A410" s="832" t="s">
        <v>573</v>
      </c>
      <c r="B410" s="833" t="s">
        <v>3836</v>
      </c>
      <c r="C410" s="833" t="s">
        <v>4035</v>
      </c>
      <c r="D410" s="833" t="s">
        <v>4084</v>
      </c>
      <c r="E410" s="833" t="s">
        <v>4085</v>
      </c>
      <c r="F410" s="853">
        <v>4</v>
      </c>
      <c r="G410" s="853">
        <v>7366.48</v>
      </c>
      <c r="H410" s="853"/>
      <c r="I410" s="853">
        <v>1841.62</v>
      </c>
      <c r="J410" s="853"/>
      <c r="K410" s="853"/>
      <c r="L410" s="853"/>
      <c r="M410" s="853"/>
      <c r="N410" s="853"/>
      <c r="O410" s="853"/>
      <c r="P410" s="838"/>
      <c r="Q410" s="854"/>
    </row>
    <row r="411" spans="1:17" ht="14.45" customHeight="1" x14ac:dyDescent="0.2">
      <c r="A411" s="832" t="s">
        <v>573</v>
      </c>
      <c r="B411" s="833" t="s">
        <v>3836</v>
      </c>
      <c r="C411" s="833" t="s">
        <v>4035</v>
      </c>
      <c r="D411" s="833" t="s">
        <v>4087</v>
      </c>
      <c r="E411" s="833" t="s">
        <v>4085</v>
      </c>
      <c r="F411" s="853">
        <v>1</v>
      </c>
      <c r="G411" s="853">
        <v>31129.25</v>
      </c>
      <c r="H411" s="853"/>
      <c r="I411" s="853">
        <v>31129.25</v>
      </c>
      <c r="J411" s="853"/>
      <c r="K411" s="853"/>
      <c r="L411" s="853"/>
      <c r="M411" s="853"/>
      <c r="N411" s="853"/>
      <c r="O411" s="853"/>
      <c r="P411" s="838"/>
      <c r="Q411" s="854"/>
    </row>
    <row r="412" spans="1:17" ht="14.45" customHeight="1" x14ac:dyDescent="0.2">
      <c r="A412" s="832" t="s">
        <v>573</v>
      </c>
      <c r="B412" s="833" t="s">
        <v>3836</v>
      </c>
      <c r="C412" s="833" t="s">
        <v>4035</v>
      </c>
      <c r="D412" s="833" t="s">
        <v>4088</v>
      </c>
      <c r="E412" s="833" t="s">
        <v>4089</v>
      </c>
      <c r="F412" s="853"/>
      <c r="G412" s="853"/>
      <c r="H412" s="853"/>
      <c r="I412" s="853"/>
      <c r="J412" s="853">
        <v>2</v>
      </c>
      <c r="K412" s="853">
        <v>11837.34</v>
      </c>
      <c r="L412" s="853">
        <v>1</v>
      </c>
      <c r="M412" s="853">
        <v>5918.67</v>
      </c>
      <c r="N412" s="853">
        <v>1</v>
      </c>
      <c r="O412" s="853">
        <v>4260.47</v>
      </c>
      <c r="P412" s="838">
        <v>0.3599178531663364</v>
      </c>
      <c r="Q412" s="854">
        <v>4260.47</v>
      </c>
    </row>
    <row r="413" spans="1:17" ht="14.45" customHeight="1" x14ac:dyDescent="0.2">
      <c r="A413" s="832" t="s">
        <v>573</v>
      </c>
      <c r="B413" s="833" t="s">
        <v>3836</v>
      </c>
      <c r="C413" s="833" t="s">
        <v>4035</v>
      </c>
      <c r="D413" s="833" t="s">
        <v>4091</v>
      </c>
      <c r="E413" s="833" t="s">
        <v>4089</v>
      </c>
      <c r="F413" s="853">
        <v>7</v>
      </c>
      <c r="G413" s="853">
        <v>20211.170000000002</v>
      </c>
      <c r="H413" s="853">
        <v>0.87500000000000011</v>
      </c>
      <c r="I413" s="853">
        <v>2887.3100000000004</v>
      </c>
      <c r="J413" s="853">
        <v>8</v>
      </c>
      <c r="K413" s="853">
        <v>23098.48</v>
      </c>
      <c r="L413" s="853">
        <v>1</v>
      </c>
      <c r="M413" s="853">
        <v>2887.31</v>
      </c>
      <c r="N413" s="853">
        <v>4</v>
      </c>
      <c r="O413" s="853">
        <v>8577.7999999999993</v>
      </c>
      <c r="P413" s="838">
        <v>0.3713577689960551</v>
      </c>
      <c r="Q413" s="854">
        <v>2144.4499999999998</v>
      </c>
    </row>
    <row r="414" spans="1:17" ht="14.45" customHeight="1" x14ac:dyDescent="0.2">
      <c r="A414" s="832" t="s">
        <v>573</v>
      </c>
      <c r="B414" s="833" t="s">
        <v>3836</v>
      </c>
      <c r="C414" s="833" t="s">
        <v>4035</v>
      </c>
      <c r="D414" s="833" t="s">
        <v>4486</v>
      </c>
      <c r="E414" s="833" t="s">
        <v>4100</v>
      </c>
      <c r="F414" s="853"/>
      <c r="G414" s="853"/>
      <c r="H414" s="853"/>
      <c r="I414" s="853"/>
      <c r="J414" s="853">
        <v>6</v>
      </c>
      <c r="K414" s="853">
        <v>38241.839999999997</v>
      </c>
      <c r="L414" s="853">
        <v>1</v>
      </c>
      <c r="M414" s="853">
        <v>6373.6399999999994</v>
      </c>
      <c r="N414" s="853"/>
      <c r="O414" s="853"/>
      <c r="P414" s="838"/>
      <c r="Q414" s="854"/>
    </row>
    <row r="415" spans="1:17" ht="14.45" customHeight="1" x14ac:dyDescent="0.2">
      <c r="A415" s="832" t="s">
        <v>573</v>
      </c>
      <c r="B415" s="833" t="s">
        <v>3836</v>
      </c>
      <c r="C415" s="833" t="s">
        <v>4035</v>
      </c>
      <c r="D415" s="833" t="s">
        <v>4099</v>
      </c>
      <c r="E415" s="833" t="s">
        <v>4100</v>
      </c>
      <c r="F415" s="853"/>
      <c r="G415" s="853"/>
      <c r="H415" s="853"/>
      <c r="I415" s="853"/>
      <c r="J415" s="853">
        <v>26</v>
      </c>
      <c r="K415" s="853">
        <v>160244.5</v>
      </c>
      <c r="L415" s="853">
        <v>1</v>
      </c>
      <c r="M415" s="853">
        <v>6163.25</v>
      </c>
      <c r="N415" s="853"/>
      <c r="O415" s="853"/>
      <c r="P415" s="838"/>
      <c r="Q415" s="854"/>
    </row>
    <row r="416" spans="1:17" ht="14.45" customHeight="1" x14ac:dyDescent="0.2">
      <c r="A416" s="832" t="s">
        <v>573</v>
      </c>
      <c r="B416" s="833" t="s">
        <v>3836</v>
      </c>
      <c r="C416" s="833" t="s">
        <v>4035</v>
      </c>
      <c r="D416" s="833" t="s">
        <v>4101</v>
      </c>
      <c r="E416" s="833" t="s">
        <v>4100</v>
      </c>
      <c r="F416" s="853"/>
      <c r="G416" s="853"/>
      <c r="H416" s="853"/>
      <c r="I416" s="853"/>
      <c r="J416" s="853">
        <v>33</v>
      </c>
      <c r="K416" s="853">
        <v>35362.800000000003</v>
      </c>
      <c r="L416" s="853">
        <v>1</v>
      </c>
      <c r="M416" s="853">
        <v>1071.6000000000001</v>
      </c>
      <c r="N416" s="853"/>
      <c r="O416" s="853"/>
      <c r="P416" s="838"/>
      <c r="Q416" s="854"/>
    </row>
    <row r="417" spans="1:17" ht="14.45" customHeight="1" x14ac:dyDescent="0.2">
      <c r="A417" s="832" t="s">
        <v>573</v>
      </c>
      <c r="B417" s="833" t="s">
        <v>3836</v>
      </c>
      <c r="C417" s="833" t="s">
        <v>4035</v>
      </c>
      <c r="D417" s="833" t="s">
        <v>4487</v>
      </c>
      <c r="E417" s="833" t="s">
        <v>4474</v>
      </c>
      <c r="F417" s="853">
        <v>2</v>
      </c>
      <c r="G417" s="853">
        <v>1113</v>
      </c>
      <c r="H417" s="853"/>
      <c r="I417" s="853">
        <v>556.5</v>
      </c>
      <c r="J417" s="853"/>
      <c r="K417" s="853"/>
      <c r="L417" s="853"/>
      <c r="M417" s="853"/>
      <c r="N417" s="853"/>
      <c r="O417" s="853"/>
      <c r="P417" s="838"/>
      <c r="Q417" s="854"/>
    </row>
    <row r="418" spans="1:17" ht="14.45" customHeight="1" x14ac:dyDescent="0.2">
      <c r="A418" s="832" t="s">
        <v>573</v>
      </c>
      <c r="B418" s="833" t="s">
        <v>3836</v>
      </c>
      <c r="C418" s="833" t="s">
        <v>4035</v>
      </c>
      <c r="D418" s="833" t="s">
        <v>4102</v>
      </c>
      <c r="E418" s="833" t="s">
        <v>4103</v>
      </c>
      <c r="F418" s="853"/>
      <c r="G418" s="853"/>
      <c r="H418" s="853"/>
      <c r="I418" s="853"/>
      <c r="J418" s="853">
        <v>2</v>
      </c>
      <c r="K418" s="853">
        <v>110490</v>
      </c>
      <c r="L418" s="853">
        <v>1</v>
      </c>
      <c r="M418" s="853">
        <v>55245</v>
      </c>
      <c r="N418" s="853">
        <v>2</v>
      </c>
      <c r="O418" s="853">
        <v>110490</v>
      </c>
      <c r="P418" s="838">
        <v>1</v>
      </c>
      <c r="Q418" s="854">
        <v>55245</v>
      </c>
    </row>
    <row r="419" spans="1:17" ht="14.45" customHeight="1" x14ac:dyDescent="0.2">
      <c r="A419" s="832" t="s">
        <v>573</v>
      </c>
      <c r="B419" s="833" t="s">
        <v>3836</v>
      </c>
      <c r="C419" s="833" t="s">
        <v>4035</v>
      </c>
      <c r="D419" s="833" t="s">
        <v>4104</v>
      </c>
      <c r="E419" s="833" t="s">
        <v>4103</v>
      </c>
      <c r="F419" s="853">
        <v>3</v>
      </c>
      <c r="G419" s="853">
        <v>187974</v>
      </c>
      <c r="H419" s="853">
        <v>1.5</v>
      </c>
      <c r="I419" s="853">
        <v>62658</v>
      </c>
      <c r="J419" s="853">
        <v>2</v>
      </c>
      <c r="K419" s="853">
        <v>125316</v>
      </c>
      <c r="L419" s="853">
        <v>1</v>
      </c>
      <c r="M419" s="853">
        <v>62658</v>
      </c>
      <c r="N419" s="853">
        <v>1</v>
      </c>
      <c r="O419" s="853">
        <v>62658</v>
      </c>
      <c r="P419" s="838">
        <v>0.5</v>
      </c>
      <c r="Q419" s="854">
        <v>62658</v>
      </c>
    </row>
    <row r="420" spans="1:17" ht="14.45" customHeight="1" x14ac:dyDescent="0.2">
      <c r="A420" s="832" t="s">
        <v>573</v>
      </c>
      <c r="B420" s="833" t="s">
        <v>3836</v>
      </c>
      <c r="C420" s="833" t="s">
        <v>4035</v>
      </c>
      <c r="D420" s="833" t="s">
        <v>4488</v>
      </c>
      <c r="E420" s="833" t="s">
        <v>4489</v>
      </c>
      <c r="F420" s="853">
        <v>0.5</v>
      </c>
      <c r="G420" s="853">
        <v>126.02</v>
      </c>
      <c r="H420" s="853"/>
      <c r="I420" s="853">
        <v>252.04</v>
      </c>
      <c r="J420" s="853"/>
      <c r="K420" s="853"/>
      <c r="L420" s="853"/>
      <c r="M420" s="853"/>
      <c r="N420" s="853"/>
      <c r="O420" s="853"/>
      <c r="P420" s="838"/>
      <c r="Q420" s="854"/>
    </row>
    <row r="421" spans="1:17" ht="14.45" customHeight="1" x14ac:dyDescent="0.2">
      <c r="A421" s="832" t="s">
        <v>573</v>
      </c>
      <c r="B421" s="833" t="s">
        <v>3836</v>
      </c>
      <c r="C421" s="833" t="s">
        <v>4035</v>
      </c>
      <c r="D421" s="833" t="s">
        <v>3980</v>
      </c>
      <c r="E421" s="833" t="s">
        <v>4108</v>
      </c>
      <c r="F421" s="853"/>
      <c r="G421" s="853"/>
      <c r="H421" s="853"/>
      <c r="I421" s="853"/>
      <c r="J421" s="853">
        <v>0.6</v>
      </c>
      <c r="K421" s="853">
        <v>2874.37</v>
      </c>
      <c r="L421" s="853">
        <v>1</v>
      </c>
      <c r="M421" s="853">
        <v>4790.6166666666668</v>
      </c>
      <c r="N421" s="853"/>
      <c r="O421" s="853"/>
      <c r="P421" s="838"/>
      <c r="Q421" s="854"/>
    </row>
    <row r="422" spans="1:17" ht="14.45" customHeight="1" x14ac:dyDescent="0.2">
      <c r="A422" s="832" t="s">
        <v>573</v>
      </c>
      <c r="B422" s="833" t="s">
        <v>3836</v>
      </c>
      <c r="C422" s="833" t="s">
        <v>4035</v>
      </c>
      <c r="D422" s="833" t="s">
        <v>4490</v>
      </c>
      <c r="E422" s="833" t="s">
        <v>4489</v>
      </c>
      <c r="F422" s="853">
        <v>1</v>
      </c>
      <c r="G422" s="853">
        <v>547.20000000000005</v>
      </c>
      <c r="H422" s="853"/>
      <c r="I422" s="853">
        <v>547.20000000000005</v>
      </c>
      <c r="J422" s="853"/>
      <c r="K422" s="853"/>
      <c r="L422" s="853"/>
      <c r="M422" s="853"/>
      <c r="N422" s="853"/>
      <c r="O422" s="853"/>
      <c r="P422" s="838"/>
      <c r="Q422" s="854"/>
    </row>
    <row r="423" spans="1:17" ht="14.45" customHeight="1" x14ac:dyDescent="0.2">
      <c r="A423" s="832" t="s">
        <v>573</v>
      </c>
      <c r="B423" s="833" t="s">
        <v>3836</v>
      </c>
      <c r="C423" s="833" t="s">
        <v>4035</v>
      </c>
      <c r="D423" s="833" t="s">
        <v>4491</v>
      </c>
      <c r="E423" s="833" t="s">
        <v>4489</v>
      </c>
      <c r="F423" s="853">
        <v>3</v>
      </c>
      <c r="G423" s="853">
        <v>5546.61</v>
      </c>
      <c r="H423" s="853"/>
      <c r="I423" s="853">
        <v>1848.87</v>
      </c>
      <c r="J423" s="853"/>
      <c r="K423" s="853"/>
      <c r="L423" s="853"/>
      <c r="M423" s="853"/>
      <c r="N423" s="853"/>
      <c r="O423" s="853"/>
      <c r="P423" s="838"/>
      <c r="Q423" s="854"/>
    </row>
    <row r="424" spans="1:17" ht="14.45" customHeight="1" x14ac:dyDescent="0.2">
      <c r="A424" s="832" t="s">
        <v>573</v>
      </c>
      <c r="B424" s="833" t="s">
        <v>3836</v>
      </c>
      <c r="C424" s="833" t="s">
        <v>4035</v>
      </c>
      <c r="D424" s="833" t="s">
        <v>4492</v>
      </c>
      <c r="E424" s="833" t="s">
        <v>4493</v>
      </c>
      <c r="F424" s="853">
        <v>1</v>
      </c>
      <c r="G424" s="853">
        <v>2383.64</v>
      </c>
      <c r="H424" s="853"/>
      <c r="I424" s="853">
        <v>2383.64</v>
      </c>
      <c r="J424" s="853"/>
      <c r="K424" s="853"/>
      <c r="L424" s="853"/>
      <c r="M424" s="853"/>
      <c r="N424" s="853"/>
      <c r="O424" s="853"/>
      <c r="P424" s="838"/>
      <c r="Q424" s="854"/>
    </row>
    <row r="425" spans="1:17" ht="14.45" customHeight="1" x14ac:dyDescent="0.2">
      <c r="A425" s="832" t="s">
        <v>573</v>
      </c>
      <c r="B425" s="833" t="s">
        <v>3836</v>
      </c>
      <c r="C425" s="833" t="s">
        <v>4035</v>
      </c>
      <c r="D425" s="833" t="s">
        <v>4494</v>
      </c>
      <c r="E425" s="833" t="s">
        <v>4495</v>
      </c>
      <c r="F425" s="853">
        <v>2</v>
      </c>
      <c r="G425" s="853">
        <v>3025.36</v>
      </c>
      <c r="H425" s="853"/>
      <c r="I425" s="853">
        <v>1512.68</v>
      </c>
      <c r="J425" s="853"/>
      <c r="K425" s="853"/>
      <c r="L425" s="853"/>
      <c r="M425" s="853"/>
      <c r="N425" s="853"/>
      <c r="O425" s="853"/>
      <c r="P425" s="838"/>
      <c r="Q425" s="854"/>
    </row>
    <row r="426" spans="1:17" ht="14.45" customHeight="1" x14ac:dyDescent="0.2">
      <c r="A426" s="832" t="s">
        <v>573</v>
      </c>
      <c r="B426" s="833" t="s">
        <v>3836</v>
      </c>
      <c r="C426" s="833" t="s">
        <v>4035</v>
      </c>
      <c r="D426" s="833" t="s">
        <v>4496</v>
      </c>
      <c r="E426" s="833" t="s">
        <v>4497</v>
      </c>
      <c r="F426" s="853">
        <v>1</v>
      </c>
      <c r="G426" s="853">
        <v>22843.53</v>
      </c>
      <c r="H426" s="853"/>
      <c r="I426" s="853">
        <v>22843.53</v>
      </c>
      <c r="J426" s="853"/>
      <c r="K426" s="853"/>
      <c r="L426" s="853"/>
      <c r="M426" s="853"/>
      <c r="N426" s="853"/>
      <c r="O426" s="853"/>
      <c r="P426" s="838"/>
      <c r="Q426" s="854"/>
    </row>
    <row r="427" spans="1:17" ht="14.45" customHeight="1" x14ac:dyDescent="0.2">
      <c r="A427" s="832" t="s">
        <v>573</v>
      </c>
      <c r="B427" s="833" t="s">
        <v>3836</v>
      </c>
      <c r="C427" s="833" t="s">
        <v>4035</v>
      </c>
      <c r="D427" s="833" t="s">
        <v>4498</v>
      </c>
      <c r="E427" s="833" t="s">
        <v>4499</v>
      </c>
      <c r="F427" s="853">
        <v>3</v>
      </c>
      <c r="G427" s="853">
        <v>8997.7199999999993</v>
      </c>
      <c r="H427" s="853"/>
      <c r="I427" s="853">
        <v>2999.24</v>
      </c>
      <c r="J427" s="853"/>
      <c r="K427" s="853"/>
      <c r="L427" s="853"/>
      <c r="M427" s="853"/>
      <c r="N427" s="853"/>
      <c r="O427" s="853"/>
      <c r="P427" s="838"/>
      <c r="Q427" s="854"/>
    </row>
    <row r="428" spans="1:17" ht="14.45" customHeight="1" x14ac:dyDescent="0.2">
      <c r="A428" s="832" t="s">
        <v>573</v>
      </c>
      <c r="B428" s="833" t="s">
        <v>3836</v>
      </c>
      <c r="C428" s="833" t="s">
        <v>4035</v>
      </c>
      <c r="D428" s="833" t="s">
        <v>4109</v>
      </c>
      <c r="E428" s="833" t="s">
        <v>4110</v>
      </c>
      <c r="F428" s="853">
        <v>2</v>
      </c>
      <c r="G428" s="853">
        <v>11220</v>
      </c>
      <c r="H428" s="853">
        <v>1</v>
      </c>
      <c r="I428" s="853">
        <v>5610</v>
      </c>
      <c r="J428" s="853">
        <v>2</v>
      </c>
      <c r="K428" s="853">
        <v>11220</v>
      </c>
      <c r="L428" s="853">
        <v>1</v>
      </c>
      <c r="M428" s="853">
        <v>5610</v>
      </c>
      <c r="N428" s="853"/>
      <c r="O428" s="853"/>
      <c r="P428" s="838"/>
      <c r="Q428" s="854"/>
    </row>
    <row r="429" spans="1:17" ht="14.45" customHeight="1" x14ac:dyDescent="0.2">
      <c r="A429" s="832" t="s">
        <v>573</v>
      </c>
      <c r="B429" s="833" t="s">
        <v>3836</v>
      </c>
      <c r="C429" s="833" t="s">
        <v>4035</v>
      </c>
      <c r="D429" s="833" t="s">
        <v>4111</v>
      </c>
      <c r="E429" s="833" t="s">
        <v>4110</v>
      </c>
      <c r="F429" s="853">
        <v>2</v>
      </c>
      <c r="G429" s="853">
        <v>12308</v>
      </c>
      <c r="H429" s="853">
        <v>1</v>
      </c>
      <c r="I429" s="853">
        <v>6154</v>
      </c>
      <c r="J429" s="853">
        <v>2</v>
      </c>
      <c r="K429" s="853">
        <v>12308</v>
      </c>
      <c r="L429" s="853">
        <v>1</v>
      </c>
      <c r="M429" s="853">
        <v>6154</v>
      </c>
      <c r="N429" s="853"/>
      <c r="O429" s="853"/>
      <c r="P429" s="838"/>
      <c r="Q429" s="854"/>
    </row>
    <row r="430" spans="1:17" ht="14.45" customHeight="1" x14ac:dyDescent="0.2">
      <c r="A430" s="832" t="s">
        <v>573</v>
      </c>
      <c r="B430" s="833" t="s">
        <v>3836</v>
      </c>
      <c r="C430" s="833" t="s">
        <v>4035</v>
      </c>
      <c r="D430" s="833" t="s">
        <v>4114</v>
      </c>
      <c r="E430" s="833" t="s">
        <v>4115</v>
      </c>
      <c r="F430" s="853"/>
      <c r="G430" s="853"/>
      <c r="H430" s="853"/>
      <c r="I430" s="853"/>
      <c r="J430" s="853">
        <v>1</v>
      </c>
      <c r="K430" s="853">
        <v>15980.73</v>
      </c>
      <c r="L430" s="853">
        <v>1</v>
      </c>
      <c r="M430" s="853">
        <v>15980.73</v>
      </c>
      <c r="N430" s="853"/>
      <c r="O430" s="853"/>
      <c r="P430" s="838"/>
      <c r="Q430" s="854"/>
    </row>
    <row r="431" spans="1:17" ht="14.45" customHeight="1" x14ac:dyDescent="0.2">
      <c r="A431" s="832" t="s">
        <v>573</v>
      </c>
      <c r="B431" s="833" t="s">
        <v>3836</v>
      </c>
      <c r="C431" s="833" t="s">
        <v>4035</v>
      </c>
      <c r="D431" s="833" t="s">
        <v>4116</v>
      </c>
      <c r="E431" s="833" t="s">
        <v>4115</v>
      </c>
      <c r="F431" s="853"/>
      <c r="G431" s="853"/>
      <c r="H431" s="853"/>
      <c r="I431" s="853"/>
      <c r="J431" s="853">
        <v>4</v>
      </c>
      <c r="K431" s="853">
        <v>3283.2</v>
      </c>
      <c r="L431" s="853">
        <v>1</v>
      </c>
      <c r="M431" s="853">
        <v>820.8</v>
      </c>
      <c r="N431" s="853"/>
      <c r="O431" s="853"/>
      <c r="P431" s="838"/>
      <c r="Q431" s="854"/>
    </row>
    <row r="432" spans="1:17" ht="14.45" customHeight="1" x14ac:dyDescent="0.2">
      <c r="A432" s="832" t="s">
        <v>573</v>
      </c>
      <c r="B432" s="833" t="s">
        <v>3836</v>
      </c>
      <c r="C432" s="833" t="s">
        <v>4035</v>
      </c>
      <c r="D432" s="833" t="s">
        <v>4117</v>
      </c>
      <c r="E432" s="833" t="s">
        <v>4115</v>
      </c>
      <c r="F432" s="853"/>
      <c r="G432" s="853"/>
      <c r="H432" s="853"/>
      <c r="I432" s="853"/>
      <c r="J432" s="853">
        <v>2</v>
      </c>
      <c r="K432" s="853">
        <v>13630.26</v>
      </c>
      <c r="L432" s="853">
        <v>1</v>
      </c>
      <c r="M432" s="853">
        <v>6815.13</v>
      </c>
      <c r="N432" s="853"/>
      <c r="O432" s="853"/>
      <c r="P432" s="838"/>
      <c r="Q432" s="854"/>
    </row>
    <row r="433" spans="1:17" ht="14.45" customHeight="1" x14ac:dyDescent="0.2">
      <c r="A433" s="832" t="s">
        <v>573</v>
      </c>
      <c r="B433" s="833" t="s">
        <v>3836</v>
      </c>
      <c r="C433" s="833" t="s">
        <v>4035</v>
      </c>
      <c r="D433" s="833" t="s">
        <v>4500</v>
      </c>
      <c r="E433" s="833" t="s">
        <v>4501</v>
      </c>
      <c r="F433" s="853"/>
      <c r="G433" s="853"/>
      <c r="H433" s="853"/>
      <c r="I433" s="853"/>
      <c r="J433" s="853">
        <v>1</v>
      </c>
      <c r="K433" s="853">
        <v>22007</v>
      </c>
      <c r="L433" s="853">
        <v>1</v>
      </c>
      <c r="M433" s="853">
        <v>22007</v>
      </c>
      <c r="N433" s="853"/>
      <c r="O433" s="853"/>
      <c r="P433" s="838"/>
      <c r="Q433" s="854"/>
    </row>
    <row r="434" spans="1:17" ht="14.45" customHeight="1" x14ac:dyDescent="0.2">
      <c r="A434" s="832" t="s">
        <v>573</v>
      </c>
      <c r="B434" s="833" t="s">
        <v>3836</v>
      </c>
      <c r="C434" s="833" t="s">
        <v>4035</v>
      </c>
      <c r="D434" s="833" t="s">
        <v>4120</v>
      </c>
      <c r="E434" s="833" t="s">
        <v>4119</v>
      </c>
      <c r="F434" s="853">
        <v>2</v>
      </c>
      <c r="G434" s="853">
        <v>13034</v>
      </c>
      <c r="H434" s="853">
        <v>2.1622141710129927</v>
      </c>
      <c r="I434" s="853">
        <v>6517</v>
      </c>
      <c r="J434" s="853">
        <v>1</v>
      </c>
      <c r="K434" s="853">
        <v>6028.08</v>
      </c>
      <c r="L434" s="853">
        <v>1</v>
      </c>
      <c r="M434" s="853">
        <v>6028.08</v>
      </c>
      <c r="N434" s="853"/>
      <c r="O434" s="853"/>
      <c r="P434" s="838"/>
      <c r="Q434" s="854"/>
    </row>
    <row r="435" spans="1:17" ht="14.45" customHeight="1" x14ac:dyDescent="0.2">
      <c r="A435" s="832" t="s">
        <v>573</v>
      </c>
      <c r="B435" s="833" t="s">
        <v>3836</v>
      </c>
      <c r="C435" s="833" t="s">
        <v>4035</v>
      </c>
      <c r="D435" s="833" t="s">
        <v>4123</v>
      </c>
      <c r="E435" s="833" t="s">
        <v>4124</v>
      </c>
      <c r="F435" s="853"/>
      <c r="G435" s="853"/>
      <c r="H435" s="853"/>
      <c r="I435" s="853"/>
      <c r="J435" s="853">
        <v>4</v>
      </c>
      <c r="K435" s="853">
        <v>64234.559999999998</v>
      </c>
      <c r="L435" s="853">
        <v>1</v>
      </c>
      <c r="M435" s="853">
        <v>16058.64</v>
      </c>
      <c r="N435" s="853">
        <v>5</v>
      </c>
      <c r="O435" s="853">
        <v>49562.84</v>
      </c>
      <c r="P435" s="838">
        <v>0.77159149218115608</v>
      </c>
      <c r="Q435" s="854">
        <v>9912.5679999999993</v>
      </c>
    </row>
    <row r="436" spans="1:17" ht="14.45" customHeight="1" x14ac:dyDescent="0.2">
      <c r="A436" s="832" t="s">
        <v>573</v>
      </c>
      <c r="B436" s="833" t="s">
        <v>3836</v>
      </c>
      <c r="C436" s="833" t="s">
        <v>4035</v>
      </c>
      <c r="D436" s="833" t="s">
        <v>4127</v>
      </c>
      <c r="E436" s="833" t="s">
        <v>4128</v>
      </c>
      <c r="F436" s="853"/>
      <c r="G436" s="853"/>
      <c r="H436" s="853"/>
      <c r="I436" s="853"/>
      <c r="J436" s="853"/>
      <c r="K436" s="853"/>
      <c r="L436" s="853"/>
      <c r="M436" s="853"/>
      <c r="N436" s="853">
        <v>1</v>
      </c>
      <c r="O436" s="853">
        <v>11282</v>
      </c>
      <c r="P436" s="838"/>
      <c r="Q436" s="854">
        <v>11282</v>
      </c>
    </row>
    <row r="437" spans="1:17" ht="14.45" customHeight="1" x14ac:dyDescent="0.2">
      <c r="A437" s="832" t="s">
        <v>573</v>
      </c>
      <c r="B437" s="833" t="s">
        <v>3836</v>
      </c>
      <c r="C437" s="833" t="s">
        <v>4035</v>
      </c>
      <c r="D437" s="833" t="s">
        <v>4502</v>
      </c>
      <c r="E437" s="833" t="s">
        <v>4128</v>
      </c>
      <c r="F437" s="853"/>
      <c r="G437" s="853"/>
      <c r="H437" s="853"/>
      <c r="I437" s="853"/>
      <c r="J437" s="853">
        <v>2</v>
      </c>
      <c r="K437" s="853">
        <v>14142</v>
      </c>
      <c r="L437" s="853">
        <v>1</v>
      </c>
      <c r="M437" s="853">
        <v>7071</v>
      </c>
      <c r="N437" s="853"/>
      <c r="O437" s="853"/>
      <c r="P437" s="838"/>
      <c r="Q437" s="854"/>
    </row>
    <row r="438" spans="1:17" ht="14.45" customHeight="1" x14ac:dyDescent="0.2">
      <c r="A438" s="832" t="s">
        <v>573</v>
      </c>
      <c r="B438" s="833" t="s">
        <v>3836</v>
      </c>
      <c r="C438" s="833" t="s">
        <v>4035</v>
      </c>
      <c r="D438" s="833" t="s">
        <v>4131</v>
      </c>
      <c r="E438" s="833" t="s">
        <v>4130</v>
      </c>
      <c r="F438" s="853"/>
      <c r="G438" s="853"/>
      <c r="H438" s="853"/>
      <c r="I438" s="853"/>
      <c r="J438" s="853"/>
      <c r="K438" s="853"/>
      <c r="L438" s="853"/>
      <c r="M438" s="853"/>
      <c r="N438" s="853">
        <v>6</v>
      </c>
      <c r="O438" s="853">
        <v>2432.8200000000002</v>
      </c>
      <c r="P438" s="838"/>
      <c r="Q438" s="854">
        <v>405.47</v>
      </c>
    </row>
    <row r="439" spans="1:17" ht="14.45" customHeight="1" x14ac:dyDescent="0.2">
      <c r="A439" s="832" t="s">
        <v>573</v>
      </c>
      <c r="B439" s="833" t="s">
        <v>3836</v>
      </c>
      <c r="C439" s="833" t="s">
        <v>4035</v>
      </c>
      <c r="D439" s="833" t="s">
        <v>4503</v>
      </c>
      <c r="E439" s="833" t="s">
        <v>4130</v>
      </c>
      <c r="F439" s="853">
        <v>11</v>
      </c>
      <c r="G439" s="853">
        <v>1721.39</v>
      </c>
      <c r="H439" s="853"/>
      <c r="I439" s="853">
        <v>156.49</v>
      </c>
      <c r="J439" s="853"/>
      <c r="K439" s="853"/>
      <c r="L439" s="853"/>
      <c r="M439" s="853"/>
      <c r="N439" s="853"/>
      <c r="O439" s="853"/>
      <c r="P439" s="838"/>
      <c r="Q439" s="854"/>
    </row>
    <row r="440" spans="1:17" ht="14.45" customHeight="1" x14ac:dyDescent="0.2">
      <c r="A440" s="832" t="s">
        <v>573</v>
      </c>
      <c r="B440" s="833" t="s">
        <v>3836</v>
      </c>
      <c r="C440" s="833" t="s">
        <v>4035</v>
      </c>
      <c r="D440" s="833" t="s">
        <v>4504</v>
      </c>
      <c r="E440" s="833" t="s">
        <v>4130</v>
      </c>
      <c r="F440" s="853">
        <v>1</v>
      </c>
      <c r="G440" s="853">
        <v>172.04</v>
      </c>
      <c r="H440" s="853"/>
      <c r="I440" s="853">
        <v>172.04</v>
      </c>
      <c r="J440" s="853"/>
      <c r="K440" s="853"/>
      <c r="L440" s="853"/>
      <c r="M440" s="853"/>
      <c r="N440" s="853"/>
      <c r="O440" s="853"/>
      <c r="P440" s="838"/>
      <c r="Q440" s="854"/>
    </row>
    <row r="441" spans="1:17" ht="14.45" customHeight="1" x14ac:dyDescent="0.2">
      <c r="A441" s="832" t="s">
        <v>573</v>
      </c>
      <c r="B441" s="833" t="s">
        <v>3836</v>
      </c>
      <c r="C441" s="833" t="s">
        <v>4035</v>
      </c>
      <c r="D441" s="833" t="s">
        <v>4505</v>
      </c>
      <c r="E441" s="833" t="s">
        <v>4130</v>
      </c>
      <c r="F441" s="853">
        <v>1</v>
      </c>
      <c r="G441" s="853">
        <v>312.98</v>
      </c>
      <c r="H441" s="853"/>
      <c r="I441" s="853">
        <v>312.98</v>
      </c>
      <c r="J441" s="853"/>
      <c r="K441" s="853"/>
      <c r="L441" s="853"/>
      <c r="M441" s="853"/>
      <c r="N441" s="853"/>
      <c r="O441" s="853"/>
      <c r="P441" s="838"/>
      <c r="Q441" s="854"/>
    </row>
    <row r="442" spans="1:17" ht="14.45" customHeight="1" x14ac:dyDescent="0.2">
      <c r="A442" s="832" t="s">
        <v>573</v>
      </c>
      <c r="B442" s="833" t="s">
        <v>3836</v>
      </c>
      <c r="C442" s="833" t="s">
        <v>4035</v>
      </c>
      <c r="D442" s="833" t="s">
        <v>4506</v>
      </c>
      <c r="E442" s="833" t="s">
        <v>4130</v>
      </c>
      <c r="F442" s="853">
        <v>2</v>
      </c>
      <c r="G442" s="853">
        <v>750.32</v>
      </c>
      <c r="H442" s="853"/>
      <c r="I442" s="853">
        <v>375.16</v>
      </c>
      <c r="J442" s="853"/>
      <c r="K442" s="853"/>
      <c r="L442" s="853"/>
      <c r="M442" s="853"/>
      <c r="N442" s="853"/>
      <c r="O442" s="853"/>
      <c r="P442" s="838"/>
      <c r="Q442" s="854"/>
    </row>
    <row r="443" spans="1:17" ht="14.45" customHeight="1" x14ac:dyDescent="0.2">
      <c r="A443" s="832" t="s">
        <v>573</v>
      </c>
      <c r="B443" s="833" t="s">
        <v>3836</v>
      </c>
      <c r="C443" s="833" t="s">
        <v>4035</v>
      </c>
      <c r="D443" s="833" t="s">
        <v>4132</v>
      </c>
      <c r="E443" s="833" t="s">
        <v>4089</v>
      </c>
      <c r="F443" s="853">
        <v>1</v>
      </c>
      <c r="G443" s="853">
        <v>10655.89</v>
      </c>
      <c r="H443" s="853"/>
      <c r="I443" s="853">
        <v>10655.89</v>
      </c>
      <c r="J443" s="853"/>
      <c r="K443" s="853"/>
      <c r="L443" s="853"/>
      <c r="M443" s="853"/>
      <c r="N443" s="853"/>
      <c r="O443" s="853"/>
      <c r="P443" s="838"/>
      <c r="Q443" s="854"/>
    </row>
    <row r="444" spans="1:17" ht="14.45" customHeight="1" x14ac:dyDescent="0.2">
      <c r="A444" s="832" t="s">
        <v>573</v>
      </c>
      <c r="B444" s="833" t="s">
        <v>3836</v>
      </c>
      <c r="C444" s="833" t="s">
        <v>4035</v>
      </c>
      <c r="D444" s="833" t="s">
        <v>4133</v>
      </c>
      <c r="E444" s="833" t="s">
        <v>4072</v>
      </c>
      <c r="F444" s="853">
        <v>1</v>
      </c>
      <c r="G444" s="853">
        <v>6919</v>
      </c>
      <c r="H444" s="853">
        <v>1</v>
      </c>
      <c r="I444" s="853">
        <v>6919</v>
      </c>
      <c r="J444" s="853">
        <v>1</v>
      </c>
      <c r="K444" s="853">
        <v>6919</v>
      </c>
      <c r="L444" s="853">
        <v>1</v>
      </c>
      <c r="M444" s="853">
        <v>6919</v>
      </c>
      <c r="N444" s="853">
        <v>1</v>
      </c>
      <c r="O444" s="853">
        <v>6919</v>
      </c>
      <c r="P444" s="838">
        <v>1</v>
      </c>
      <c r="Q444" s="854">
        <v>6919</v>
      </c>
    </row>
    <row r="445" spans="1:17" ht="14.45" customHeight="1" x14ac:dyDescent="0.2">
      <c r="A445" s="832" t="s">
        <v>573</v>
      </c>
      <c r="B445" s="833" t="s">
        <v>3836</v>
      </c>
      <c r="C445" s="833" t="s">
        <v>4035</v>
      </c>
      <c r="D445" s="833" t="s">
        <v>4138</v>
      </c>
      <c r="E445" s="833" t="s">
        <v>4139</v>
      </c>
      <c r="F445" s="853"/>
      <c r="G445" s="853"/>
      <c r="H445" s="853"/>
      <c r="I445" s="853"/>
      <c r="J445" s="853"/>
      <c r="K445" s="853"/>
      <c r="L445" s="853"/>
      <c r="M445" s="853"/>
      <c r="N445" s="853">
        <v>103</v>
      </c>
      <c r="O445" s="853">
        <v>36291.720000000008</v>
      </c>
      <c r="P445" s="838"/>
      <c r="Q445" s="854">
        <v>352.34679611650495</v>
      </c>
    </row>
    <row r="446" spans="1:17" ht="14.45" customHeight="1" x14ac:dyDescent="0.2">
      <c r="A446" s="832" t="s">
        <v>573</v>
      </c>
      <c r="B446" s="833" t="s">
        <v>3836</v>
      </c>
      <c r="C446" s="833" t="s">
        <v>4035</v>
      </c>
      <c r="D446" s="833" t="s">
        <v>4507</v>
      </c>
      <c r="E446" s="833" t="s">
        <v>4508</v>
      </c>
      <c r="F446" s="853"/>
      <c r="G446" s="853"/>
      <c r="H446" s="853"/>
      <c r="I446" s="853"/>
      <c r="J446" s="853"/>
      <c r="K446" s="853"/>
      <c r="L446" s="853"/>
      <c r="M446" s="853"/>
      <c r="N446" s="853">
        <v>1</v>
      </c>
      <c r="O446" s="853">
        <v>3416</v>
      </c>
      <c r="P446" s="838"/>
      <c r="Q446" s="854">
        <v>3416</v>
      </c>
    </row>
    <row r="447" spans="1:17" ht="14.45" customHeight="1" x14ac:dyDescent="0.2">
      <c r="A447" s="832" t="s">
        <v>573</v>
      </c>
      <c r="B447" s="833" t="s">
        <v>3836</v>
      </c>
      <c r="C447" s="833" t="s">
        <v>4035</v>
      </c>
      <c r="D447" s="833" t="s">
        <v>4142</v>
      </c>
      <c r="E447" s="833" t="s">
        <v>4078</v>
      </c>
      <c r="F447" s="853">
        <v>2</v>
      </c>
      <c r="G447" s="853">
        <v>8454.66</v>
      </c>
      <c r="H447" s="853">
        <v>1</v>
      </c>
      <c r="I447" s="853">
        <v>4227.33</v>
      </c>
      <c r="J447" s="853">
        <v>2</v>
      </c>
      <c r="K447" s="853">
        <v>8454.66</v>
      </c>
      <c r="L447" s="853">
        <v>1</v>
      </c>
      <c r="M447" s="853">
        <v>4227.33</v>
      </c>
      <c r="N447" s="853">
        <v>5</v>
      </c>
      <c r="O447" s="853">
        <v>21136.65</v>
      </c>
      <c r="P447" s="838">
        <v>2.5</v>
      </c>
      <c r="Q447" s="854">
        <v>4227.33</v>
      </c>
    </row>
    <row r="448" spans="1:17" ht="14.45" customHeight="1" x14ac:dyDescent="0.2">
      <c r="A448" s="832" t="s">
        <v>573</v>
      </c>
      <c r="B448" s="833" t="s">
        <v>3836</v>
      </c>
      <c r="C448" s="833" t="s">
        <v>4035</v>
      </c>
      <c r="D448" s="833" t="s">
        <v>4509</v>
      </c>
      <c r="E448" s="833" t="s">
        <v>4510</v>
      </c>
      <c r="F448" s="853">
        <v>1</v>
      </c>
      <c r="G448" s="853">
        <v>1075.75</v>
      </c>
      <c r="H448" s="853"/>
      <c r="I448" s="853">
        <v>1075.75</v>
      </c>
      <c r="J448" s="853"/>
      <c r="K448" s="853"/>
      <c r="L448" s="853"/>
      <c r="M448" s="853"/>
      <c r="N448" s="853"/>
      <c r="O448" s="853"/>
      <c r="P448" s="838"/>
      <c r="Q448" s="854"/>
    </row>
    <row r="449" spans="1:17" ht="14.45" customHeight="1" x14ac:dyDescent="0.2">
      <c r="A449" s="832" t="s">
        <v>573</v>
      </c>
      <c r="B449" s="833" t="s">
        <v>3836</v>
      </c>
      <c r="C449" s="833" t="s">
        <v>4035</v>
      </c>
      <c r="D449" s="833" t="s">
        <v>4511</v>
      </c>
      <c r="E449" s="833" t="s">
        <v>4512</v>
      </c>
      <c r="F449" s="853"/>
      <c r="G449" s="853"/>
      <c r="H449" s="853"/>
      <c r="I449" s="853"/>
      <c r="J449" s="853"/>
      <c r="K449" s="853"/>
      <c r="L449" s="853"/>
      <c r="M449" s="853"/>
      <c r="N449" s="853">
        <v>1</v>
      </c>
      <c r="O449" s="853">
        <v>2597.61</v>
      </c>
      <c r="P449" s="838"/>
      <c r="Q449" s="854">
        <v>2597.61</v>
      </c>
    </row>
    <row r="450" spans="1:17" ht="14.45" customHeight="1" x14ac:dyDescent="0.2">
      <c r="A450" s="832" t="s">
        <v>573</v>
      </c>
      <c r="B450" s="833" t="s">
        <v>3836</v>
      </c>
      <c r="C450" s="833" t="s">
        <v>4035</v>
      </c>
      <c r="D450" s="833" t="s">
        <v>4513</v>
      </c>
      <c r="E450" s="833" t="s">
        <v>4068</v>
      </c>
      <c r="F450" s="853"/>
      <c r="G450" s="853"/>
      <c r="H450" s="853"/>
      <c r="I450" s="853"/>
      <c r="J450" s="853">
        <v>2</v>
      </c>
      <c r="K450" s="853">
        <v>2416.8000000000002</v>
      </c>
      <c r="L450" s="853">
        <v>1</v>
      </c>
      <c r="M450" s="853">
        <v>1208.4000000000001</v>
      </c>
      <c r="N450" s="853"/>
      <c r="O450" s="853"/>
      <c r="P450" s="838"/>
      <c r="Q450" s="854"/>
    </row>
    <row r="451" spans="1:17" ht="14.45" customHeight="1" x14ac:dyDescent="0.2">
      <c r="A451" s="832" t="s">
        <v>573</v>
      </c>
      <c r="B451" s="833" t="s">
        <v>3836</v>
      </c>
      <c r="C451" s="833" t="s">
        <v>4035</v>
      </c>
      <c r="D451" s="833" t="s">
        <v>4145</v>
      </c>
      <c r="E451" s="833" t="s">
        <v>4146</v>
      </c>
      <c r="F451" s="853">
        <v>1</v>
      </c>
      <c r="G451" s="853">
        <v>9592.17</v>
      </c>
      <c r="H451" s="853">
        <v>0.16666672458429621</v>
      </c>
      <c r="I451" s="853">
        <v>9592.17</v>
      </c>
      <c r="J451" s="853">
        <v>6</v>
      </c>
      <c r="K451" s="853">
        <v>57553</v>
      </c>
      <c r="L451" s="853">
        <v>1</v>
      </c>
      <c r="M451" s="853">
        <v>9592.1666666666661</v>
      </c>
      <c r="N451" s="853">
        <v>5</v>
      </c>
      <c r="O451" s="853">
        <v>47960.79</v>
      </c>
      <c r="P451" s="838">
        <v>0.83333258040414926</v>
      </c>
      <c r="Q451" s="854">
        <v>9592.1579999999994</v>
      </c>
    </row>
    <row r="452" spans="1:17" ht="14.45" customHeight="1" x14ac:dyDescent="0.2">
      <c r="A452" s="832" t="s">
        <v>573</v>
      </c>
      <c r="B452" s="833" t="s">
        <v>3836</v>
      </c>
      <c r="C452" s="833" t="s">
        <v>4035</v>
      </c>
      <c r="D452" s="833" t="s">
        <v>4153</v>
      </c>
      <c r="E452" s="833" t="s">
        <v>4154</v>
      </c>
      <c r="F452" s="853">
        <v>32</v>
      </c>
      <c r="G452" s="853">
        <v>283200</v>
      </c>
      <c r="H452" s="853">
        <v>4</v>
      </c>
      <c r="I452" s="853">
        <v>8850</v>
      </c>
      <c r="J452" s="853">
        <v>8</v>
      </c>
      <c r="K452" s="853">
        <v>70800</v>
      </c>
      <c r="L452" s="853">
        <v>1</v>
      </c>
      <c r="M452" s="853">
        <v>8850</v>
      </c>
      <c r="N452" s="853"/>
      <c r="O452" s="853"/>
      <c r="P452" s="838"/>
      <c r="Q452" s="854"/>
    </row>
    <row r="453" spans="1:17" ht="14.45" customHeight="1" x14ac:dyDescent="0.2">
      <c r="A453" s="832" t="s">
        <v>573</v>
      </c>
      <c r="B453" s="833" t="s">
        <v>3836</v>
      </c>
      <c r="C453" s="833" t="s">
        <v>4035</v>
      </c>
      <c r="D453" s="833" t="s">
        <v>4155</v>
      </c>
      <c r="E453" s="833" t="s">
        <v>4154</v>
      </c>
      <c r="F453" s="853">
        <v>11</v>
      </c>
      <c r="G453" s="853">
        <v>49841</v>
      </c>
      <c r="H453" s="853">
        <v>2.75</v>
      </c>
      <c r="I453" s="853">
        <v>4531</v>
      </c>
      <c r="J453" s="853">
        <v>4</v>
      </c>
      <c r="K453" s="853">
        <v>18124</v>
      </c>
      <c r="L453" s="853">
        <v>1</v>
      </c>
      <c r="M453" s="853">
        <v>4531</v>
      </c>
      <c r="N453" s="853"/>
      <c r="O453" s="853"/>
      <c r="P453" s="838"/>
      <c r="Q453" s="854"/>
    </row>
    <row r="454" spans="1:17" ht="14.45" customHeight="1" x14ac:dyDescent="0.2">
      <c r="A454" s="832" t="s">
        <v>573</v>
      </c>
      <c r="B454" s="833" t="s">
        <v>3836</v>
      </c>
      <c r="C454" s="833" t="s">
        <v>4035</v>
      </c>
      <c r="D454" s="833" t="s">
        <v>4156</v>
      </c>
      <c r="E454" s="833" t="s">
        <v>4157</v>
      </c>
      <c r="F454" s="853">
        <v>13</v>
      </c>
      <c r="G454" s="853">
        <v>237705</v>
      </c>
      <c r="H454" s="853">
        <v>0.58888888888888891</v>
      </c>
      <c r="I454" s="853">
        <v>18285</v>
      </c>
      <c r="J454" s="853">
        <v>23</v>
      </c>
      <c r="K454" s="853">
        <v>403650</v>
      </c>
      <c r="L454" s="853">
        <v>1</v>
      </c>
      <c r="M454" s="853">
        <v>17550</v>
      </c>
      <c r="N454" s="853">
        <v>24</v>
      </c>
      <c r="O454" s="853">
        <v>328164.90000000002</v>
      </c>
      <c r="P454" s="838">
        <v>0.81299368264585659</v>
      </c>
      <c r="Q454" s="854">
        <v>13673.5375</v>
      </c>
    </row>
    <row r="455" spans="1:17" ht="14.45" customHeight="1" x14ac:dyDescent="0.2">
      <c r="A455" s="832" t="s">
        <v>573</v>
      </c>
      <c r="B455" s="833" t="s">
        <v>3836</v>
      </c>
      <c r="C455" s="833" t="s">
        <v>4035</v>
      </c>
      <c r="D455" s="833" t="s">
        <v>4158</v>
      </c>
      <c r="E455" s="833" t="s">
        <v>4154</v>
      </c>
      <c r="F455" s="853">
        <v>32</v>
      </c>
      <c r="G455" s="853">
        <v>63872</v>
      </c>
      <c r="H455" s="853">
        <v>4</v>
      </c>
      <c r="I455" s="853">
        <v>1996</v>
      </c>
      <c r="J455" s="853">
        <v>8</v>
      </c>
      <c r="K455" s="853">
        <v>15968</v>
      </c>
      <c r="L455" s="853">
        <v>1</v>
      </c>
      <c r="M455" s="853">
        <v>1996</v>
      </c>
      <c r="N455" s="853"/>
      <c r="O455" s="853"/>
      <c r="P455" s="838"/>
      <c r="Q455" s="854"/>
    </row>
    <row r="456" spans="1:17" ht="14.45" customHeight="1" x14ac:dyDescent="0.2">
      <c r="A456" s="832" t="s">
        <v>573</v>
      </c>
      <c r="B456" s="833" t="s">
        <v>3836</v>
      </c>
      <c r="C456" s="833" t="s">
        <v>4035</v>
      </c>
      <c r="D456" s="833" t="s">
        <v>4159</v>
      </c>
      <c r="E456" s="833" t="s">
        <v>4154</v>
      </c>
      <c r="F456" s="853">
        <v>1</v>
      </c>
      <c r="G456" s="853">
        <v>10110</v>
      </c>
      <c r="H456" s="853"/>
      <c r="I456" s="853">
        <v>10110</v>
      </c>
      <c r="J456" s="853"/>
      <c r="K456" s="853"/>
      <c r="L456" s="853"/>
      <c r="M456" s="853"/>
      <c r="N456" s="853"/>
      <c r="O456" s="853"/>
      <c r="P456" s="838"/>
      <c r="Q456" s="854"/>
    </row>
    <row r="457" spans="1:17" ht="14.45" customHeight="1" x14ac:dyDescent="0.2">
      <c r="A457" s="832" t="s">
        <v>573</v>
      </c>
      <c r="B457" s="833" t="s">
        <v>3836</v>
      </c>
      <c r="C457" s="833" t="s">
        <v>4035</v>
      </c>
      <c r="D457" s="833" t="s">
        <v>4160</v>
      </c>
      <c r="E457" s="833" t="s">
        <v>4161</v>
      </c>
      <c r="F457" s="853"/>
      <c r="G457" s="853"/>
      <c r="H457" s="853"/>
      <c r="I457" s="853"/>
      <c r="J457" s="853"/>
      <c r="K457" s="853"/>
      <c r="L457" s="853"/>
      <c r="M457" s="853"/>
      <c r="N457" s="853">
        <v>18</v>
      </c>
      <c r="O457" s="853">
        <v>45684.520000000004</v>
      </c>
      <c r="P457" s="838"/>
      <c r="Q457" s="854">
        <v>2538.028888888889</v>
      </c>
    </row>
    <row r="458" spans="1:17" ht="14.45" customHeight="1" x14ac:dyDescent="0.2">
      <c r="A458" s="832" t="s">
        <v>573</v>
      </c>
      <c r="B458" s="833" t="s">
        <v>3836</v>
      </c>
      <c r="C458" s="833" t="s">
        <v>4035</v>
      </c>
      <c r="D458" s="833" t="s">
        <v>4162</v>
      </c>
      <c r="E458" s="833" t="s">
        <v>4161</v>
      </c>
      <c r="F458" s="853"/>
      <c r="G458" s="853"/>
      <c r="H458" s="853"/>
      <c r="I458" s="853"/>
      <c r="J458" s="853"/>
      <c r="K458" s="853"/>
      <c r="L458" s="853"/>
      <c r="M458" s="853"/>
      <c r="N458" s="853">
        <v>16</v>
      </c>
      <c r="O458" s="853">
        <v>168612.32</v>
      </c>
      <c r="P458" s="838"/>
      <c r="Q458" s="854">
        <v>10538.27</v>
      </c>
    </row>
    <row r="459" spans="1:17" ht="14.45" customHeight="1" x14ac:dyDescent="0.2">
      <c r="A459" s="832" t="s">
        <v>573</v>
      </c>
      <c r="B459" s="833" t="s">
        <v>3836</v>
      </c>
      <c r="C459" s="833" t="s">
        <v>4035</v>
      </c>
      <c r="D459" s="833" t="s">
        <v>4163</v>
      </c>
      <c r="E459" s="833" t="s">
        <v>4161</v>
      </c>
      <c r="F459" s="853"/>
      <c r="G459" s="853"/>
      <c r="H459" s="853"/>
      <c r="I459" s="853"/>
      <c r="J459" s="853"/>
      <c r="K459" s="853"/>
      <c r="L459" s="853"/>
      <c r="M459" s="853"/>
      <c r="N459" s="853">
        <v>8</v>
      </c>
      <c r="O459" s="853">
        <v>16077</v>
      </c>
      <c r="P459" s="838"/>
      <c r="Q459" s="854">
        <v>2009.625</v>
      </c>
    </row>
    <row r="460" spans="1:17" ht="14.45" customHeight="1" x14ac:dyDescent="0.2">
      <c r="A460" s="832" t="s">
        <v>573</v>
      </c>
      <c r="B460" s="833" t="s">
        <v>3836</v>
      </c>
      <c r="C460" s="833" t="s">
        <v>4035</v>
      </c>
      <c r="D460" s="833" t="s">
        <v>4514</v>
      </c>
      <c r="E460" s="833" t="s">
        <v>4479</v>
      </c>
      <c r="F460" s="853">
        <v>5</v>
      </c>
      <c r="G460" s="853">
        <v>97003.6</v>
      </c>
      <c r="H460" s="853">
        <v>1.6666666666666667</v>
      </c>
      <c r="I460" s="853">
        <v>19400.72</v>
      </c>
      <c r="J460" s="853">
        <v>3</v>
      </c>
      <c r="K460" s="853">
        <v>58202.16</v>
      </c>
      <c r="L460" s="853">
        <v>1</v>
      </c>
      <c r="M460" s="853">
        <v>19400.72</v>
      </c>
      <c r="N460" s="853">
        <v>2</v>
      </c>
      <c r="O460" s="853">
        <v>38801.440000000002</v>
      </c>
      <c r="P460" s="838">
        <v>0.66666666666666663</v>
      </c>
      <c r="Q460" s="854">
        <v>19400.72</v>
      </c>
    </row>
    <row r="461" spans="1:17" ht="14.45" customHeight="1" x14ac:dyDescent="0.2">
      <c r="A461" s="832" t="s">
        <v>573</v>
      </c>
      <c r="B461" s="833" t="s">
        <v>3836</v>
      </c>
      <c r="C461" s="833" t="s">
        <v>4035</v>
      </c>
      <c r="D461" s="833" t="s">
        <v>4515</v>
      </c>
      <c r="E461" s="833" t="s">
        <v>4516</v>
      </c>
      <c r="F461" s="853">
        <v>0.3</v>
      </c>
      <c r="G461" s="853">
        <v>20.100000000000001</v>
      </c>
      <c r="H461" s="853"/>
      <c r="I461" s="853">
        <v>67.000000000000014</v>
      </c>
      <c r="J461" s="853"/>
      <c r="K461" s="853"/>
      <c r="L461" s="853"/>
      <c r="M461" s="853"/>
      <c r="N461" s="853"/>
      <c r="O461" s="853"/>
      <c r="P461" s="838"/>
      <c r="Q461" s="854"/>
    </row>
    <row r="462" spans="1:17" ht="14.45" customHeight="1" x14ac:dyDescent="0.2">
      <c r="A462" s="832" t="s">
        <v>573</v>
      </c>
      <c r="B462" s="833" t="s">
        <v>3836</v>
      </c>
      <c r="C462" s="833" t="s">
        <v>4035</v>
      </c>
      <c r="D462" s="833" t="s">
        <v>4164</v>
      </c>
      <c r="E462" s="833" t="s">
        <v>4165</v>
      </c>
      <c r="F462" s="853"/>
      <c r="G462" s="853"/>
      <c r="H462" s="853"/>
      <c r="I462" s="853"/>
      <c r="J462" s="853"/>
      <c r="K462" s="853"/>
      <c r="L462" s="853"/>
      <c r="M462" s="853"/>
      <c r="N462" s="853">
        <v>3</v>
      </c>
      <c r="O462" s="853">
        <v>51177.869999999995</v>
      </c>
      <c r="P462" s="838"/>
      <c r="Q462" s="854">
        <v>17059.289999999997</v>
      </c>
    </row>
    <row r="463" spans="1:17" ht="14.45" customHeight="1" x14ac:dyDescent="0.2">
      <c r="A463" s="832" t="s">
        <v>573</v>
      </c>
      <c r="B463" s="833" t="s">
        <v>3836</v>
      </c>
      <c r="C463" s="833" t="s">
        <v>4035</v>
      </c>
      <c r="D463" s="833" t="s">
        <v>4517</v>
      </c>
      <c r="E463" s="833" t="s">
        <v>4518</v>
      </c>
      <c r="F463" s="853"/>
      <c r="G463" s="853"/>
      <c r="H463" s="853"/>
      <c r="I463" s="853"/>
      <c r="J463" s="853">
        <v>4</v>
      </c>
      <c r="K463" s="853">
        <v>2251</v>
      </c>
      <c r="L463" s="853">
        <v>1</v>
      </c>
      <c r="M463" s="853">
        <v>562.75</v>
      </c>
      <c r="N463" s="853"/>
      <c r="O463" s="853"/>
      <c r="P463" s="838"/>
      <c r="Q463" s="854"/>
    </row>
    <row r="464" spans="1:17" ht="14.45" customHeight="1" x14ac:dyDescent="0.2">
      <c r="A464" s="832" t="s">
        <v>573</v>
      </c>
      <c r="B464" s="833" t="s">
        <v>3836</v>
      </c>
      <c r="C464" s="833" t="s">
        <v>4035</v>
      </c>
      <c r="D464" s="833" t="s">
        <v>4173</v>
      </c>
      <c r="E464" s="833" t="s">
        <v>4174</v>
      </c>
      <c r="F464" s="853">
        <v>2</v>
      </c>
      <c r="G464" s="853">
        <v>25691</v>
      </c>
      <c r="H464" s="853"/>
      <c r="I464" s="853">
        <v>12845.5</v>
      </c>
      <c r="J464" s="853"/>
      <c r="K464" s="853"/>
      <c r="L464" s="853"/>
      <c r="M464" s="853"/>
      <c r="N464" s="853">
        <v>4</v>
      </c>
      <c r="O464" s="853">
        <v>43674.68</v>
      </c>
      <c r="P464" s="838"/>
      <c r="Q464" s="854">
        <v>10918.67</v>
      </c>
    </row>
    <row r="465" spans="1:17" ht="14.45" customHeight="1" x14ac:dyDescent="0.2">
      <c r="A465" s="832" t="s">
        <v>573</v>
      </c>
      <c r="B465" s="833" t="s">
        <v>3836</v>
      </c>
      <c r="C465" s="833" t="s">
        <v>4035</v>
      </c>
      <c r="D465" s="833" t="s">
        <v>4175</v>
      </c>
      <c r="E465" s="833" t="s">
        <v>4174</v>
      </c>
      <c r="F465" s="853">
        <v>2</v>
      </c>
      <c r="G465" s="853">
        <v>129134.6</v>
      </c>
      <c r="H465" s="853">
        <v>0.7285994169606802</v>
      </c>
      <c r="I465" s="853">
        <v>64567.3</v>
      </c>
      <c r="J465" s="853">
        <v>3</v>
      </c>
      <c r="K465" s="853">
        <v>177236.76</v>
      </c>
      <c r="L465" s="853">
        <v>1</v>
      </c>
      <c r="M465" s="853">
        <v>59078.920000000006</v>
      </c>
      <c r="N465" s="853">
        <v>5</v>
      </c>
      <c r="O465" s="853">
        <v>295394.59999999998</v>
      </c>
      <c r="P465" s="838">
        <v>1.6666666666666665</v>
      </c>
      <c r="Q465" s="854">
        <v>59078.92</v>
      </c>
    </row>
    <row r="466" spans="1:17" ht="14.45" customHeight="1" x14ac:dyDescent="0.2">
      <c r="A466" s="832" t="s">
        <v>573</v>
      </c>
      <c r="B466" s="833" t="s">
        <v>3836</v>
      </c>
      <c r="C466" s="833" t="s">
        <v>4035</v>
      </c>
      <c r="D466" s="833" t="s">
        <v>4179</v>
      </c>
      <c r="E466" s="833" t="s">
        <v>4180</v>
      </c>
      <c r="F466" s="853"/>
      <c r="G466" s="853"/>
      <c r="H466" s="853"/>
      <c r="I466" s="853"/>
      <c r="J466" s="853">
        <v>28</v>
      </c>
      <c r="K466" s="853">
        <v>102465</v>
      </c>
      <c r="L466" s="853">
        <v>1</v>
      </c>
      <c r="M466" s="853">
        <v>3659.4642857142858</v>
      </c>
      <c r="N466" s="853">
        <v>35</v>
      </c>
      <c r="O466" s="853">
        <v>42745.5</v>
      </c>
      <c r="P466" s="838">
        <v>0.41717171717171719</v>
      </c>
      <c r="Q466" s="854">
        <v>1221.3</v>
      </c>
    </row>
    <row r="467" spans="1:17" ht="14.45" customHeight="1" x14ac:dyDescent="0.2">
      <c r="A467" s="832" t="s">
        <v>573</v>
      </c>
      <c r="B467" s="833" t="s">
        <v>3836</v>
      </c>
      <c r="C467" s="833" t="s">
        <v>4035</v>
      </c>
      <c r="D467" s="833" t="s">
        <v>4181</v>
      </c>
      <c r="E467" s="833" t="s">
        <v>4182</v>
      </c>
      <c r="F467" s="853"/>
      <c r="G467" s="853"/>
      <c r="H467" s="853"/>
      <c r="I467" s="853"/>
      <c r="J467" s="853">
        <v>58</v>
      </c>
      <c r="K467" s="853">
        <v>131976</v>
      </c>
      <c r="L467" s="853">
        <v>1</v>
      </c>
      <c r="M467" s="853">
        <v>2275.4482758620688</v>
      </c>
      <c r="N467" s="853">
        <v>79</v>
      </c>
      <c r="O467" s="853">
        <v>100617.20000000001</v>
      </c>
      <c r="P467" s="838">
        <v>0.76239013153906776</v>
      </c>
      <c r="Q467" s="854">
        <v>1273.6354430379749</v>
      </c>
    </row>
    <row r="468" spans="1:17" ht="14.45" customHeight="1" x14ac:dyDescent="0.2">
      <c r="A468" s="832" t="s">
        <v>573</v>
      </c>
      <c r="B468" s="833" t="s">
        <v>3836</v>
      </c>
      <c r="C468" s="833" t="s">
        <v>4035</v>
      </c>
      <c r="D468" s="833" t="s">
        <v>4183</v>
      </c>
      <c r="E468" s="833" t="s">
        <v>4182</v>
      </c>
      <c r="F468" s="853"/>
      <c r="G468" s="853"/>
      <c r="H468" s="853"/>
      <c r="I468" s="853"/>
      <c r="J468" s="853">
        <v>60</v>
      </c>
      <c r="K468" s="853">
        <v>544379.72</v>
      </c>
      <c r="L468" s="853">
        <v>1</v>
      </c>
      <c r="M468" s="853">
        <v>9072.9953333333324</v>
      </c>
      <c r="N468" s="853">
        <v>79</v>
      </c>
      <c r="O468" s="853">
        <v>501267.97000000003</v>
      </c>
      <c r="P468" s="838">
        <v>0.92080573831809909</v>
      </c>
      <c r="Q468" s="854">
        <v>6345.1641772151906</v>
      </c>
    </row>
    <row r="469" spans="1:17" ht="14.45" customHeight="1" x14ac:dyDescent="0.2">
      <c r="A469" s="832" t="s">
        <v>573</v>
      </c>
      <c r="B469" s="833" t="s">
        <v>3836</v>
      </c>
      <c r="C469" s="833" t="s">
        <v>4035</v>
      </c>
      <c r="D469" s="833" t="s">
        <v>4519</v>
      </c>
      <c r="E469" s="833" t="s">
        <v>4130</v>
      </c>
      <c r="F469" s="853">
        <v>20</v>
      </c>
      <c r="G469" s="853">
        <v>5703</v>
      </c>
      <c r="H469" s="853">
        <v>2.5</v>
      </c>
      <c r="I469" s="853">
        <v>285.14999999999998</v>
      </c>
      <c r="J469" s="853">
        <v>8</v>
      </c>
      <c r="K469" s="853">
        <v>2281.1999999999998</v>
      </c>
      <c r="L469" s="853">
        <v>1</v>
      </c>
      <c r="M469" s="853">
        <v>285.14999999999998</v>
      </c>
      <c r="N469" s="853">
        <v>3</v>
      </c>
      <c r="O469" s="853">
        <v>855.45</v>
      </c>
      <c r="P469" s="838">
        <v>0.37500000000000006</v>
      </c>
      <c r="Q469" s="854">
        <v>285.15000000000003</v>
      </c>
    </row>
    <row r="470" spans="1:17" ht="14.45" customHeight="1" x14ac:dyDescent="0.2">
      <c r="A470" s="832" t="s">
        <v>573</v>
      </c>
      <c r="B470" s="833" t="s">
        <v>3836</v>
      </c>
      <c r="C470" s="833" t="s">
        <v>4035</v>
      </c>
      <c r="D470" s="833" t="s">
        <v>4187</v>
      </c>
      <c r="E470" s="833" t="s">
        <v>4182</v>
      </c>
      <c r="F470" s="853"/>
      <c r="G470" s="853"/>
      <c r="H470" s="853"/>
      <c r="I470" s="853"/>
      <c r="J470" s="853"/>
      <c r="K470" s="853"/>
      <c r="L470" s="853"/>
      <c r="M470" s="853"/>
      <c r="N470" s="853">
        <v>2</v>
      </c>
      <c r="O470" s="853">
        <v>18966</v>
      </c>
      <c r="P470" s="838"/>
      <c r="Q470" s="854">
        <v>9483</v>
      </c>
    </row>
    <row r="471" spans="1:17" ht="14.45" customHeight="1" x14ac:dyDescent="0.2">
      <c r="A471" s="832" t="s">
        <v>573</v>
      </c>
      <c r="B471" s="833" t="s">
        <v>3836</v>
      </c>
      <c r="C471" s="833" t="s">
        <v>4035</v>
      </c>
      <c r="D471" s="833" t="s">
        <v>4189</v>
      </c>
      <c r="E471" s="833" t="s">
        <v>4190</v>
      </c>
      <c r="F471" s="853">
        <v>7</v>
      </c>
      <c r="G471" s="853">
        <v>84280</v>
      </c>
      <c r="H471" s="853"/>
      <c r="I471" s="853">
        <v>12040</v>
      </c>
      <c r="J471" s="853"/>
      <c r="K471" s="853"/>
      <c r="L471" s="853"/>
      <c r="M471" s="853"/>
      <c r="N471" s="853"/>
      <c r="O471" s="853"/>
      <c r="P471" s="838"/>
      <c r="Q471" s="854"/>
    </row>
    <row r="472" spans="1:17" ht="14.45" customHeight="1" x14ac:dyDescent="0.2">
      <c r="A472" s="832" t="s">
        <v>573</v>
      </c>
      <c r="B472" s="833" t="s">
        <v>3836</v>
      </c>
      <c r="C472" s="833" t="s">
        <v>4035</v>
      </c>
      <c r="D472" s="833" t="s">
        <v>4191</v>
      </c>
      <c r="E472" s="833" t="s">
        <v>4192</v>
      </c>
      <c r="F472" s="853"/>
      <c r="G472" s="853"/>
      <c r="H472" s="853"/>
      <c r="I472" s="853"/>
      <c r="J472" s="853">
        <v>4</v>
      </c>
      <c r="K472" s="853">
        <v>48326.559999999998</v>
      </c>
      <c r="L472" s="853">
        <v>1</v>
      </c>
      <c r="M472" s="853">
        <v>12081.64</v>
      </c>
      <c r="N472" s="853">
        <v>18</v>
      </c>
      <c r="O472" s="853">
        <v>171710.39999999997</v>
      </c>
      <c r="P472" s="838">
        <v>3.5531268933687805</v>
      </c>
      <c r="Q472" s="854">
        <v>9539.4666666666653</v>
      </c>
    </row>
    <row r="473" spans="1:17" ht="14.45" customHeight="1" x14ac:dyDescent="0.2">
      <c r="A473" s="832" t="s">
        <v>573</v>
      </c>
      <c r="B473" s="833" t="s">
        <v>3836</v>
      </c>
      <c r="C473" s="833" t="s">
        <v>4035</v>
      </c>
      <c r="D473" s="833" t="s">
        <v>4520</v>
      </c>
      <c r="E473" s="833" t="s">
        <v>4521</v>
      </c>
      <c r="F473" s="853">
        <v>4</v>
      </c>
      <c r="G473" s="853">
        <v>9812</v>
      </c>
      <c r="H473" s="853"/>
      <c r="I473" s="853">
        <v>2453</v>
      </c>
      <c r="J473" s="853"/>
      <c r="K473" s="853"/>
      <c r="L473" s="853"/>
      <c r="M473" s="853"/>
      <c r="N473" s="853"/>
      <c r="O473" s="853"/>
      <c r="P473" s="838"/>
      <c r="Q473" s="854"/>
    </row>
    <row r="474" spans="1:17" ht="14.45" customHeight="1" x14ac:dyDescent="0.2">
      <c r="A474" s="832" t="s">
        <v>573</v>
      </c>
      <c r="B474" s="833" t="s">
        <v>3836</v>
      </c>
      <c r="C474" s="833" t="s">
        <v>4035</v>
      </c>
      <c r="D474" s="833" t="s">
        <v>4193</v>
      </c>
      <c r="E474" s="833" t="s">
        <v>4190</v>
      </c>
      <c r="F474" s="853">
        <v>2</v>
      </c>
      <c r="G474" s="853">
        <v>17294</v>
      </c>
      <c r="H474" s="853"/>
      <c r="I474" s="853">
        <v>8647</v>
      </c>
      <c r="J474" s="853"/>
      <c r="K474" s="853"/>
      <c r="L474" s="853"/>
      <c r="M474" s="853"/>
      <c r="N474" s="853"/>
      <c r="O474" s="853"/>
      <c r="P474" s="838"/>
      <c r="Q474" s="854"/>
    </row>
    <row r="475" spans="1:17" ht="14.45" customHeight="1" x14ac:dyDescent="0.2">
      <c r="A475" s="832" t="s">
        <v>573</v>
      </c>
      <c r="B475" s="833" t="s">
        <v>3836</v>
      </c>
      <c r="C475" s="833" t="s">
        <v>4035</v>
      </c>
      <c r="D475" s="833" t="s">
        <v>4194</v>
      </c>
      <c r="E475" s="833" t="s">
        <v>4195</v>
      </c>
      <c r="F475" s="853"/>
      <c r="G475" s="853"/>
      <c r="H475" s="853"/>
      <c r="I475" s="853"/>
      <c r="J475" s="853"/>
      <c r="K475" s="853"/>
      <c r="L475" s="853"/>
      <c r="M475" s="853"/>
      <c r="N475" s="853">
        <v>1</v>
      </c>
      <c r="O475" s="853">
        <v>7199.62</v>
      </c>
      <c r="P475" s="838"/>
      <c r="Q475" s="854">
        <v>7199.62</v>
      </c>
    </row>
    <row r="476" spans="1:17" ht="14.45" customHeight="1" x14ac:dyDescent="0.2">
      <c r="A476" s="832" t="s">
        <v>573</v>
      </c>
      <c r="B476" s="833" t="s">
        <v>3836</v>
      </c>
      <c r="C476" s="833" t="s">
        <v>4035</v>
      </c>
      <c r="D476" s="833" t="s">
        <v>4196</v>
      </c>
      <c r="E476" s="833" t="s">
        <v>4190</v>
      </c>
      <c r="F476" s="853">
        <v>9</v>
      </c>
      <c r="G476" s="853">
        <v>18324</v>
      </c>
      <c r="H476" s="853"/>
      <c r="I476" s="853">
        <v>2036</v>
      </c>
      <c r="J476" s="853"/>
      <c r="K476" s="853"/>
      <c r="L476" s="853"/>
      <c r="M476" s="853"/>
      <c r="N476" s="853"/>
      <c r="O476" s="853"/>
      <c r="P476" s="838"/>
      <c r="Q476" s="854"/>
    </row>
    <row r="477" spans="1:17" ht="14.45" customHeight="1" x14ac:dyDescent="0.2">
      <c r="A477" s="832" t="s">
        <v>573</v>
      </c>
      <c r="B477" s="833" t="s">
        <v>3836</v>
      </c>
      <c r="C477" s="833" t="s">
        <v>4035</v>
      </c>
      <c r="D477" s="833" t="s">
        <v>4522</v>
      </c>
      <c r="E477" s="833" t="s">
        <v>4523</v>
      </c>
      <c r="F477" s="853">
        <v>1</v>
      </c>
      <c r="G477" s="853">
        <v>15842</v>
      </c>
      <c r="H477" s="853"/>
      <c r="I477" s="853">
        <v>15842</v>
      </c>
      <c r="J477" s="853"/>
      <c r="K477" s="853"/>
      <c r="L477" s="853"/>
      <c r="M477" s="853"/>
      <c r="N477" s="853"/>
      <c r="O477" s="853"/>
      <c r="P477" s="838"/>
      <c r="Q477" s="854"/>
    </row>
    <row r="478" spans="1:17" ht="14.45" customHeight="1" x14ac:dyDescent="0.2">
      <c r="A478" s="832" t="s">
        <v>573</v>
      </c>
      <c r="B478" s="833" t="s">
        <v>3836</v>
      </c>
      <c r="C478" s="833" t="s">
        <v>4035</v>
      </c>
      <c r="D478" s="833" t="s">
        <v>4199</v>
      </c>
      <c r="E478" s="833" t="s">
        <v>4182</v>
      </c>
      <c r="F478" s="853">
        <v>2</v>
      </c>
      <c r="G478" s="853">
        <v>11040</v>
      </c>
      <c r="H478" s="853">
        <v>0.5</v>
      </c>
      <c r="I478" s="853">
        <v>5520</v>
      </c>
      <c r="J478" s="853">
        <v>4</v>
      </c>
      <c r="K478" s="853">
        <v>22080</v>
      </c>
      <c r="L478" s="853">
        <v>1</v>
      </c>
      <c r="M478" s="853">
        <v>5520</v>
      </c>
      <c r="N478" s="853">
        <v>36</v>
      </c>
      <c r="O478" s="853">
        <v>198720</v>
      </c>
      <c r="P478" s="838">
        <v>9</v>
      </c>
      <c r="Q478" s="854">
        <v>5520</v>
      </c>
    </row>
    <row r="479" spans="1:17" ht="14.45" customHeight="1" x14ac:dyDescent="0.2">
      <c r="A479" s="832" t="s">
        <v>573</v>
      </c>
      <c r="B479" s="833" t="s">
        <v>3836</v>
      </c>
      <c r="C479" s="833" t="s">
        <v>4035</v>
      </c>
      <c r="D479" s="833" t="s">
        <v>4200</v>
      </c>
      <c r="E479" s="833" t="s">
        <v>4182</v>
      </c>
      <c r="F479" s="853"/>
      <c r="G479" s="853"/>
      <c r="H479" s="853"/>
      <c r="I479" s="853"/>
      <c r="J479" s="853">
        <v>1</v>
      </c>
      <c r="K479" s="853">
        <v>1920.5</v>
      </c>
      <c r="L479" s="853">
        <v>1</v>
      </c>
      <c r="M479" s="853">
        <v>1920.5</v>
      </c>
      <c r="N479" s="853">
        <v>17</v>
      </c>
      <c r="O479" s="853">
        <v>32648.21</v>
      </c>
      <c r="P479" s="838">
        <v>16.999848997656859</v>
      </c>
      <c r="Q479" s="854">
        <v>1920.4829411764706</v>
      </c>
    </row>
    <row r="480" spans="1:17" ht="14.45" customHeight="1" x14ac:dyDescent="0.2">
      <c r="A480" s="832" t="s">
        <v>573</v>
      </c>
      <c r="B480" s="833" t="s">
        <v>3836</v>
      </c>
      <c r="C480" s="833" t="s">
        <v>4035</v>
      </c>
      <c r="D480" s="833" t="s">
        <v>4524</v>
      </c>
      <c r="E480" s="833" t="s">
        <v>4130</v>
      </c>
      <c r="F480" s="853">
        <v>2</v>
      </c>
      <c r="G480" s="853">
        <v>1382.08</v>
      </c>
      <c r="H480" s="853">
        <v>2</v>
      </c>
      <c r="I480" s="853">
        <v>691.04</v>
      </c>
      <c r="J480" s="853">
        <v>1</v>
      </c>
      <c r="K480" s="853">
        <v>691.04</v>
      </c>
      <c r="L480" s="853">
        <v>1</v>
      </c>
      <c r="M480" s="853">
        <v>691.04</v>
      </c>
      <c r="N480" s="853"/>
      <c r="O480" s="853"/>
      <c r="P480" s="838"/>
      <c r="Q480" s="854"/>
    </row>
    <row r="481" spans="1:17" ht="14.45" customHeight="1" x14ac:dyDescent="0.2">
      <c r="A481" s="832" t="s">
        <v>573</v>
      </c>
      <c r="B481" s="833" t="s">
        <v>3836</v>
      </c>
      <c r="C481" s="833" t="s">
        <v>4035</v>
      </c>
      <c r="D481" s="833" t="s">
        <v>4203</v>
      </c>
      <c r="E481" s="833" t="s">
        <v>4192</v>
      </c>
      <c r="F481" s="853"/>
      <c r="G481" s="853"/>
      <c r="H481" s="853"/>
      <c r="I481" s="853"/>
      <c r="J481" s="853">
        <v>4</v>
      </c>
      <c r="K481" s="853">
        <v>5822.48</v>
      </c>
      <c r="L481" s="853">
        <v>1</v>
      </c>
      <c r="M481" s="853">
        <v>1455.62</v>
      </c>
      <c r="N481" s="853">
        <v>20</v>
      </c>
      <c r="O481" s="853">
        <v>29112.399999999998</v>
      </c>
      <c r="P481" s="838">
        <v>5</v>
      </c>
      <c r="Q481" s="854">
        <v>1455.62</v>
      </c>
    </row>
    <row r="482" spans="1:17" ht="14.45" customHeight="1" x14ac:dyDescent="0.2">
      <c r="A482" s="832" t="s">
        <v>573</v>
      </c>
      <c r="B482" s="833" t="s">
        <v>3836</v>
      </c>
      <c r="C482" s="833" t="s">
        <v>4035</v>
      </c>
      <c r="D482" s="833" t="s">
        <v>4525</v>
      </c>
      <c r="E482" s="833" t="s">
        <v>4130</v>
      </c>
      <c r="F482" s="853">
        <v>1</v>
      </c>
      <c r="G482" s="853">
        <v>773.84</v>
      </c>
      <c r="H482" s="853"/>
      <c r="I482" s="853">
        <v>773.84</v>
      </c>
      <c r="J482" s="853"/>
      <c r="K482" s="853"/>
      <c r="L482" s="853"/>
      <c r="M482" s="853"/>
      <c r="N482" s="853"/>
      <c r="O482" s="853"/>
      <c r="P482" s="838"/>
      <c r="Q482" s="854"/>
    </row>
    <row r="483" spans="1:17" ht="14.45" customHeight="1" x14ac:dyDescent="0.2">
      <c r="A483" s="832" t="s">
        <v>573</v>
      </c>
      <c r="B483" s="833" t="s">
        <v>3836</v>
      </c>
      <c r="C483" s="833" t="s">
        <v>4035</v>
      </c>
      <c r="D483" s="833" t="s">
        <v>4526</v>
      </c>
      <c r="E483" s="833" t="s">
        <v>4130</v>
      </c>
      <c r="F483" s="853">
        <v>1</v>
      </c>
      <c r="G483" s="853">
        <v>822.26</v>
      </c>
      <c r="H483" s="853">
        <v>1</v>
      </c>
      <c r="I483" s="853">
        <v>822.26</v>
      </c>
      <c r="J483" s="853">
        <v>1</v>
      </c>
      <c r="K483" s="853">
        <v>822.26</v>
      </c>
      <c r="L483" s="853">
        <v>1</v>
      </c>
      <c r="M483" s="853">
        <v>822.26</v>
      </c>
      <c r="N483" s="853"/>
      <c r="O483" s="853"/>
      <c r="P483" s="838"/>
      <c r="Q483" s="854"/>
    </row>
    <row r="484" spans="1:17" ht="14.45" customHeight="1" x14ac:dyDescent="0.2">
      <c r="A484" s="832" t="s">
        <v>573</v>
      </c>
      <c r="B484" s="833" t="s">
        <v>3836</v>
      </c>
      <c r="C484" s="833" t="s">
        <v>4035</v>
      </c>
      <c r="D484" s="833" t="s">
        <v>4204</v>
      </c>
      <c r="E484" s="833" t="s">
        <v>4161</v>
      </c>
      <c r="F484" s="853">
        <v>1</v>
      </c>
      <c r="G484" s="853">
        <v>1838</v>
      </c>
      <c r="H484" s="853"/>
      <c r="I484" s="853">
        <v>1838</v>
      </c>
      <c r="J484" s="853"/>
      <c r="K484" s="853"/>
      <c r="L484" s="853"/>
      <c r="M484" s="853"/>
      <c r="N484" s="853"/>
      <c r="O484" s="853"/>
      <c r="P484" s="838"/>
      <c r="Q484" s="854"/>
    </row>
    <row r="485" spans="1:17" ht="14.45" customHeight="1" x14ac:dyDescent="0.2">
      <c r="A485" s="832" t="s">
        <v>573</v>
      </c>
      <c r="B485" s="833" t="s">
        <v>3836</v>
      </c>
      <c r="C485" s="833" t="s">
        <v>4035</v>
      </c>
      <c r="D485" s="833" t="s">
        <v>4205</v>
      </c>
      <c r="E485" s="833" t="s">
        <v>4206</v>
      </c>
      <c r="F485" s="853">
        <v>1</v>
      </c>
      <c r="G485" s="853">
        <v>47653</v>
      </c>
      <c r="H485" s="853">
        <v>1</v>
      </c>
      <c r="I485" s="853">
        <v>47653</v>
      </c>
      <c r="J485" s="853">
        <v>1</v>
      </c>
      <c r="K485" s="853">
        <v>47653</v>
      </c>
      <c r="L485" s="853">
        <v>1</v>
      </c>
      <c r="M485" s="853">
        <v>47653</v>
      </c>
      <c r="N485" s="853"/>
      <c r="O485" s="853"/>
      <c r="P485" s="838"/>
      <c r="Q485" s="854"/>
    </row>
    <row r="486" spans="1:17" ht="14.45" customHeight="1" x14ac:dyDescent="0.2">
      <c r="A486" s="832" t="s">
        <v>573</v>
      </c>
      <c r="B486" s="833" t="s">
        <v>3836</v>
      </c>
      <c r="C486" s="833" t="s">
        <v>4035</v>
      </c>
      <c r="D486" s="833" t="s">
        <v>4209</v>
      </c>
      <c r="E486" s="833" t="s">
        <v>4208</v>
      </c>
      <c r="F486" s="853"/>
      <c r="G486" s="853"/>
      <c r="H486" s="853"/>
      <c r="I486" s="853"/>
      <c r="J486" s="853"/>
      <c r="K486" s="853"/>
      <c r="L486" s="853"/>
      <c r="M486" s="853"/>
      <c r="N486" s="853">
        <v>1</v>
      </c>
      <c r="O486" s="853">
        <v>51842</v>
      </c>
      <c r="P486" s="838"/>
      <c r="Q486" s="854">
        <v>51842</v>
      </c>
    </row>
    <row r="487" spans="1:17" ht="14.45" customHeight="1" x14ac:dyDescent="0.2">
      <c r="A487" s="832" t="s">
        <v>573</v>
      </c>
      <c r="B487" s="833" t="s">
        <v>3836</v>
      </c>
      <c r="C487" s="833" t="s">
        <v>4035</v>
      </c>
      <c r="D487" s="833" t="s">
        <v>4527</v>
      </c>
      <c r="E487" s="833" t="s">
        <v>4078</v>
      </c>
      <c r="F487" s="853"/>
      <c r="G487" s="853"/>
      <c r="H487" s="853"/>
      <c r="I487" s="853"/>
      <c r="J487" s="853">
        <v>1</v>
      </c>
      <c r="K487" s="853">
        <v>1978.94</v>
      </c>
      <c r="L487" s="853">
        <v>1</v>
      </c>
      <c r="M487" s="853">
        <v>1978.94</v>
      </c>
      <c r="N487" s="853"/>
      <c r="O487" s="853"/>
      <c r="P487" s="838"/>
      <c r="Q487" s="854"/>
    </row>
    <row r="488" spans="1:17" ht="14.45" customHeight="1" x14ac:dyDescent="0.2">
      <c r="A488" s="832" t="s">
        <v>573</v>
      </c>
      <c r="B488" s="833" t="s">
        <v>3836</v>
      </c>
      <c r="C488" s="833" t="s">
        <v>4035</v>
      </c>
      <c r="D488" s="833" t="s">
        <v>4214</v>
      </c>
      <c r="E488" s="833" t="s">
        <v>4215</v>
      </c>
      <c r="F488" s="853"/>
      <c r="G488" s="853"/>
      <c r="H488" s="853"/>
      <c r="I488" s="853"/>
      <c r="J488" s="853">
        <v>7</v>
      </c>
      <c r="K488" s="853">
        <v>45246.6</v>
      </c>
      <c r="L488" s="853">
        <v>1</v>
      </c>
      <c r="M488" s="853">
        <v>6463.8</v>
      </c>
      <c r="N488" s="853">
        <v>18</v>
      </c>
      <c r="O488" s="853">
        <v>116348.4</v>
      </c>
      <c r="P488" s="838">
        <v>2.5714285714285712</v>
      </c>
      <c r="Q488" s="854">
        <v>6463.7999999999993</v>
      </c>
    </row>
    <row r="489" spans="1:17" ht="14.45" customHeight="1" x14ac:dyDescent="0.2">
      <c r="A489" s="832" t="s">
        <v>573</v>
      </c>
      <c r="B489" s="833" t="s">
        <v>3836</v>
      </c>
      <c r="C489" s="833" t="s">
        <v>4035</v>
      </c>
      <c r="D489" s="833" t="s">
        <v>4216</v>
      </c>
      <c r="E489" s="833" t="s">
        <v>4215</v>
      </c>
      <c r="F489" s="853"/>
      <c r="G489" s="853"/>
      <c r="H489" s="853"/>
      <c r="I489" s="853"/>
      <c r="J489" s="853">
        <v>7</v>
      </c>
      <c r="K489" s="853">
        <v>7457.66</v>
      </c>
      <c r="L489" s="853">
        <v>1</v>
      </c>
      <c r="M489" s="853">
        <v>1065.3799999999999</v>
      </c>
      <c r="N489" s="853">
        <v>18</v>
      </c>
      <c r="O489" s="853">
        <v>19176.84</v>
      </c>
      <c r="P489" s="838">
        <v>2.5714285714285716</v>
      </c>
      <c r="Q489" s="854">
        <v>1065.3800000000001</v>
      </c>
    </row>
    <row r="490" spans="1:17" ht="14.45" customHeight="1" x14ac:dyDescent="0.2">
      <c r="A490" s="832" t="s">
        <v>573</v>
      </c>
      <c r="B490" s="833" t="s">
        <v>3836</v>
      </c>
      <c r="C490" s="833" t="s">
        <v>4035</v>
      </c>
      <c r="D490" s="833" t="s">
        <v>4528</v>
      </c>
      <c r="E490" s="833" t="s">
        <v>4529</v>
      </c>
      <c r="F490" s="853"/>
      <c r="G490" s="853"/>
      <c r="H490" s="853"/>
      <c r="I490" s="853"/>
      <c r="J490" s="853"/>
      <c r="K490" s="853"/>
      <c r="L490" s="853"/>
      <c r="M490" s="853"/>
      <c r="N490" s="853">
        <v>1</v>
      </c>
      <c r="O490" s="853">
        <v>3928.34</v>
      </c>
      <c r="P490" s="838"/>
      <c r="Q490" s="854">
        <v>3928.34</v>
      </c>
    </row>
    <row r="491" spans="1:17" ht="14.45" customHeight="1" x14ac:dyDescent="0.2">
      <c r="A491" s="832" t="s">
        <v>573</v>
      </c>
      <c r="B491" s="833" t="s">
        <v>3836</v>
      </c>
      <c r="C491" s="833" t="s">
        <v>4035</v>
      </c>
      <c r="D491" s="833" t="s">
        <v>4530</v>
      </c>
      <c r="E491" s="833" t="s">
        <v>4223</v>
      </c>
      <c r="F491" s="853"/>
      <c r="G491" s="853"/>
      <c r="H491" s="853"/>
      <c r="I491" s="853"/>
      <c r="J491" s="853"/>
      <c r="K491" s="853"/>
      <c r="L491" s="853"/>
      <c r="M491" s="853"/>
      <c r="N491" s="853">
        <v>4</v>
      </c>
      <c r="O491" s="853">
        <v>8837.56</v>
      </c>
      <c r="P491" s="838"/>
      <c r="Q491" s="854">
        <v>2209.39</v>
      </c>
    </row>
    <row r="492" spans="1:17" ht="14.45" customHeight="1" x14ac:dyDescent="0.2">
      <c r="A492" s="832" t="s">
        <v>573</v>
      </c>
      <c r="B492" s="833" t="s">
        <v>3836</v>
      </c>
      <c r="C492" s="833" t="s">
        <v>4035</v>
      </c>
      <c r="D492" s="833" t="s">
        <v>4531</v>
      </c>
      <c r="E492" s="833" t="s">
        <v>4223</v>
      </c>
      <c r="F492" s="853"/>
      <c r="G492" s="853"/>
      <c r="H492" s="853"/>
      <c r="I492" s="853"/>
      <c r="J492" s="853"/>
      <c r="K492" s="853"/>
      <c r="L492" s="853"/>
      <c r="M492" s="853"/>
      <c r="N492" s="853">
        <v>1</v>
      </c>
      <c r="O492" s="853">
        <v>11000</v>
      </c>
      <c r="P492" s="838"/>
      <c r="Q492" s="854">
        <v>11000</v>
      </c>
    </row>
    <row r="493" spans="1:17" ht="14.45" customHeight="1" x14ac:dyDescent="0.2">
      <c r="A493" s="832" t="s">
        <v>573</v>
      </c>
      <c r="B493" s="833" t="s">
        <v>3836</v>
      </c>
      <c r="C493" s="833" t="s">
        <v>4035</v>
      </c>
      <c r="D493" s="833" t="s">
        <v>4225</v>
      </c>
      <c r="E493" s="833" t="s">
        <v>4146</v>
      </c>
      <c r="F493" s="853"/>
      <c r="G493" s="853"/>
      <c r="H493" s="853"/>
      <c r="I493" s="853"/>
      <c r="J493" s="853"/>
      <c r="K493" s="853"/>
      <c r="L493" s="853"/>
      <c r="M493" s="853"/>
      <c r="N493" s="853">
        <v>2</v>
      </c>
      <c r="O493" s="853">
        <v>26634</v>
      </c>
      <c r="P493" s="838"/>
      <c r="Q493" s="854">
        <v>13317</v>
      </c>
    </row>
    <row r="494" spans="1:17" ht="14.45" customHeight="1" x14ac:dyDescent="0.2">
      <c r="A494" s="832" t="s">
        <v>573</v>
      </c>
      <c r="B494" s="833" t="s">
        <v>3836</v>
      </c>
      <c r="C494" s="833" t="s">
        <v>4035</v>
      </c>
      <c r="D494" s="833" t="s">
        <v>4230</v>
      </c>
      <c r="E494" s="833" t="s">
        <v>4231</v>
      </c>
      <c r="F494" s="853"/>
      <c r="G494" s="853"/>
      <c r="H494" s="853"/>
      <c r="I494" s="853"/>
      <c r="J494" s="853"/>
      <c r="K494" s="853"/>
      <c r="L494" s="853"/>
      <c r="M494" s="853"/>
      <c r="N494" s="853">
        <v>2</v>
      </c>
      <c r="O494" s="853">
        <v>438</v>
      </c>
      <c r="P494" s="838"/>
      <c r="Q494" s="854">
        <v>219</v>
      </c>
    </row>
    <row r="495" spans="1:17" ht="14.45" customHeight="1" x14ac:dyDescent="0.2">
      <c r="A495" s="832" t="s">
        <v>573</v>
      </c>
      <c r="B495" s="833" t="s">
        <v>3836</v>
      </c>
      <c r="C495" s="833" t="s">
        <v>4035</v>
      </c>
      <c r="D495" s="833" t="s">
        <v>4232</v>
      </c>
      <c r="E495" s="833" t="s">
        <v>4233</v>
      </c>
      <c r="F495" s="853"/>
      <c r="G495" s="853"/>
      <c r="H495" s="853"/>
      <c r="I495" s="853"/>
      <c r="J495" s="853"/>
      <c r="K495" s="853"/>
      <c r="L495" s="853"/>
      <c r="M495" s="853"/>
      <c r="N495" s="853">
        <v>5</v>
      </c>
      <c r="O495" s="853">
        <v>2098.1</v>
      </c>
      <c r="P495" s="838"/>
      <c r="Q495" s="854">
        <v>419.62</v>
      </c>
    </row>
    <row r="496" spans="1:17" ht="14.45" customHeight="1" x14ac:dyDescent="0.2">
      <c r="A496" s="832" t="s">
        <v>573</v>
      </c>
      <c r="B496" s="833" t="s">
        <v>3836</v>
      </c>
      <c r="C496" s="833" t="s">
        <v>4035</v>
      </c>
      <c r="D496" s="833" t="s">
        <v>4532</v>
      </c>
      <c r="E496" s="833" t="s">
        <v>4533</v>
      </c>
      <c r="F496" s="853"/>
      <c r="G496" s="853"/>
      <c r="H496" s="853"/>
      <c r="I496" s="853"/>
      <c r="J496" s="853">
        <v>1</v>
      </c>
      <c r="K496" s="853">
        <v>10707.71</v>
      </c>
      <c r="L496" s="853">
        <v>1</v>
      </c>
      <c r="M496" s="853">
        <v>10707.71</v>
      </c>
      <c r="N496" s="853"/>
      <c r="O496" s="853"/>
      <c r="P496" s="838"/>
      <c r="Q496" s="854"/>
    </row>
    <row r="497" spans="1:17" ht="14.45" customHeight="1" x14ac:dyDescent="0.2">
      <c r="A497" s="832" t="s">
        <v>573</v>
      </c>
      <c r="B497" s="833" t="s">
        <v>3836</v>
      </c>
      <c r="C497" s="833" t="s">
        <v>4035</v>
      </c>
      <c r="D497" s="833" t="s">
        <v>4534</v>
      </c>
      <c r="E497" s="833" t="s">
        <v>4083</v>
      </c>
      <c r="F497" s="853"/>
      <c r="G497" s="853"/>
      <c r="H497" s="853"/>
      <c r="I497" s="853"/>
      <c r="J497" s="853"/>
      <c r="K497" s="853"/>
      <c r="L497" s="853"/>
      <c r="M497" s="853"/>
      <c r="N497" s="853">
        <v>1</v>
      </c>
      <c r="O497" s="853">
        <v>9984</v>
      </c>
      <c r="P497" s="838"/>
      <c r="Q497" s="854">
        <v>9984</v>
      </c>
    </row>
    <row r="498" spans="1:17" ht="14.45" customHeight="1" x14ac:dyDescent="0.2">
      <c r="A498" s="832" t="s">
        <v>573</v>
      </c>
      <c r="B498" s="833" t="s">
        <v>3836</v>
      </c>
      <c r="C498" s="833" t="s">
        <v>4035</v>
      </c>
      <c r="D498" s="833" t="s">
        <v>4535</v>
      </c>
      <c r="E498" s="833" t="s">
        <v>4479</v>
      </c>
      <c r="F498" s="853"/>
      <c r="G498" s="853"/>
      <c r="H498" s="853"/>
      <c r="I498" s="853"/>
      <c r="J498" s="853">
        <v>2</v>
      </c>
      <c r="K498" s="853">
        <v>3572</v>
      </c>
      <c r="L498" s="853">
        <v>1</v>
      </c>
      <c r="M498" s="853">
        <v>1786</v>
      </c>
      <c r="N498" s="853"/>
      <c r="O498" s="853"/>
      <c r="P498" s="838"/>
      <c r="Q498" s="854"/>
    </row>
    <row r="499" spans="1:17" ht="14.45" customHeight="1" x14ac:dyDescent="0.2">
      <c r="A499" s="832" t="s">
        <v>573</v>
      </c>
      <c r="B499" s="833" t="s">
        <v>3836</v>
      </c>
      <c r="C499" s="833" t="s">
        <v>4035</v>
      </c>
      <c r="D499" s="833" t="s">
        <v>4536</v>
      </c>
      <c r="E499" s="833" t="s">
        <v>4479</v>
      </c>
      <c r="F499" s="853"/>
      <c r="G499" s="853"/>
      <c r="H499" s="853"/>
      <c r="I499" s="853"/>
      <c r="J499" s="853">
        <v>2</v>
      </c>
      <c r="K499" s="853">
        <v>6942</v>
      </c>
      <c r="L499" s="853">
        <v>1</v>
      </c>
      <c r="M499" s="853">
        <v>3471</v>
      </c>
      <c r="N499" s="853"/>
      <c r="O499" s="853"/>
      <c r="P499" s="838"/>
      <c r="Q499" s="854"/>
    </row>
    <row r="500" spans="1:17" ht="14.45" customHeight="1" x14ac:dyDescent="0.2">
      <c r="A500" s="832" t="s">
        <v>573</v>
      </c>
      <c r="B500" s="833" t="s">
        <v>3836</v>
      </c>
      <c r="C500" s="833" t="s">
        <v>4035</v>
      </c>
      <c r="D500" s="833" t="s">
        <v>4537</v>
      </c>
      <c r="E500" s="833" t="s">
        <v>4538</v>
      </c>
      <c r="F500" s="853"/>
      <c r="G500" s="853"/>
      <c r="H500" s="853"/>
      <c r="I500" s="853"/>
      <c r="J500" s="853"/>
      <c r="K500" s="853"/>
      <c r="L500" s="853"/>
      <c r="M500" s="853"/>
      <c r="N500" s="853">
        <v>1</v>
      </c>
      <c r="O500" s="853">
        <v>4385.37</v>
      </c>
      <c r="P500" s="838"/>
      <c r="Q500" s="854">
        <v>4385.37</v>
      </c>
    </row>
    <row r="501" spans="1:17" ht="14.45" customHeight="1" x14ac:dyDescent="0.2">
      <c r="A501" s="832" t="s">
        <v>573</v>
      </c>
      <c r="B501" s="833" t="s">
        <v>3836</v>
      </c>
      <c r="C501" s="833" t="s">
        <v>4035</v>
      </c>
      <c r="D501" s="833" t="s">
        <v>4539</v>
      </c>
      <c r="E501" s="833" t="s">
        <v>4215</v>
      </c>
      <c r="F501" s="853"/>
      <c r="G501" s="853"/>
      <c r="H501" s="853"/>
      <c r="I501" s="853"/>
      <c r="J501" s="853"/>
      <c r="K501" s="853"/>
      <c r="L501" s="853"/>
      <c r="M501" s="853"/>
      <c r="N501" s="853">
        <v>4</v>
      </c>
      <c r="O501" s="853">
        <v>7441.08</v>
      </c>
      <c r="P501" s="838"/>
      <c r="Q501" s="854">
        <v>1860.27</v>
      </c>
    </row>
    <row r="502" spans="1:17" ht="14.45" customHeight="1" x14ac:dyDescent="0.2">
      <c r="A502" s="832" t="s">
        <v>573</v>
      </c>
      <c r="B502" s="833" t="s">
        <v>3836</v>
      </c>
      <c r="C502" s="833" t="s">
        <v>3837</v>
      </c>
      <c r="D502" s="833" t="s">
        <v>4540</v>
      </c>
      <c r="E502" s="833" t="s">
        <v>4541</v>
      </c>
      <c r="F502" s="853">
        <v>28</v>
      </c>
      <c r="G502" s="853">
        <v>895048</v>
      </c>
      <c r="H502" s="853">
        <v>1.1666666666666667</v>
      </c>
      <c r="I502" s="853">
        <v>31966</v>
      </c>
      <c r="J502" s="853">
        <v>24</v>
      </c>
      <c r="K502" s="853">
        <v>767184</v>
      </c>
      <c r="L502" s="853">
        <v>1</v>
      </c>
      <c r="M502" s="853">
        <v>31966</v>
      </c>
      <c r="N502" s="853">
        <v>12</v>
      </c>
      <c r="O502" s="853">
        <v>383640</v>
      </c>
      <c r="P502" s="838">
        <v>0.50006256647688163</v>
      </c>
      <c r="Q502" s="854">
        <v>31970</v>
      </c>
    </row>
    <row r="503" spans="1:17" ht="14.45" customHeight="1" x14ac:dyDescent="0.2">
      <c r="A503" s="832" t="s">
        <v>573</v>
      </c>
      <c r="B503" s="833" t="s">
        <v>3836</v>
      </c>
      <c r="C503" s="833" t="s">
        <v>3837</v>
      </c>
      <c r="D503" s="833" t="s">
        <v>4542</v>
      </c>
      <c r="E503" s="833" t="s">
        <v>4543</v>
      </c>
      <c r="F503" s="853">
        <v>393</v>
      </c>
      <c r="G503" s="853">
        <v>4675521</v>
      </c>
      <c r="H503" s="853">
        <v>0.89318181818181819</v>
      </c>
      <c r="I503" s="853">
        <v>11897</v>
      </c>
      <c r="J503" s="853">
        <v>440</v>
      </c>
      <c r="K503" s="853">
        <v>5234680</v>
      </c>
      <c r="L503" s="853">
        <v>1</v>
      </c>
      <c r="M503" s="853">
        <v>11897</v>
      </c>
      <c r="N503" s="853">
        <v>500</v>
      </c>
      <c r="O503" s="853">
        <v>5950740</v>
      </c>
      <c r="P503" s="838">
        <v>1.1367915517280904</v>
      </c>
      <c r="Q503" s="854">
        <v>11901.48</v>
      </c>
    </row>
    <row r="504" spans="1:17" ht="14.45" customHeight="1" x14ac:dyDescent="0.2">
      <c r="A504" s="832" t="s">
        <v>573</v>
      </c>
      <c r="B504" s="833" t="s">
        <v>3836</v>
      </c>
      <c r="C504" s="833" t="s">
        <v>3837</v>
      </c>
      <c r="D504" s="833" t="s">
        <v>4544</v>
      </c>
      <c r="E504" s="833" t="s">
        <v>4545</v>
      </c>
      <c r="F504" s="853"/>
      <c r="G504" s="853"/>
      <c r="H504" s="853"/>
      <c r="I504" s="853"/>
      <c r="J504" s="853">
        <v>1</v>
      </c>
      <c r="K504" s="853">
        <v>371</v>
      </c>
      <c r="L504" s="853">
        <v>1</v>
      </c>
      <c r="M504" s="853">
        <v>371</v>
      </c>
      <c r="N504" s="853"/>
      <c r="O504" s="853"/>
      <c r="P504" s="838"/>
      <c r="Q504" s="854"/>
    </row>
    <row r="505" spans="1:17" ht="14.45" customHeight="1" x14ac:dyDescent="0.2">
      <c r="A505" s="832" t="s">
        <v>573</v>
      </c>
      <c r="B505" s="833" t="s">
        <v>3836</v>
      </c>
      <c r="C505" s="833" t="s">
        <v>3837</v>
      </c>
      <c r="D505" s="833" t="s">
        <v>4546</v>
      </c>
      <c r="E505" s="833" t="s">
        <v>4547</v>
      </c>
      <c r="F505" s="853"/>
      <c r="G505" s="853"/>
      <c r="H505" s="853"/>
      <c r="I505" s="853"/>
      <c r="J505" s="853">
        <v>1</v>
      </c>
      <c r="K505" s="853">
        <v>381</v>
      </c>
      <c r="L505" s="853">
        <v>1</v>
      </c>
      <c r="M505" s="853">
        <v>381</v>
      </c>
      <c r="N505" s="853"/>
      <c r="O505" s="853"/>
      <c r="P505" s="838"/>
      <c r="Q505" s="854"/>
    </row>
    <row r="506" spans="1:17" ht="14.45" customHeight="1" x14ac:dyDescent="0.2">
      <c r="A506" s="832" t="s">
        <v>573</v>
      </c>
      <c r="B506" s="833" t="s">
        <v>3836</v>
      </c>
      <c r="C506" s="833" t="s">
        <v>3837</v>
      </c>
      <c r="D506" s="833" t="s">
        <v>4548</v>
      </c>
      <c r="E506" s="833" t="s">
        <v>4549</v>
      </c>
      <c r="F506" s="853">
        <v>1</v>
      </c>
      <c r="G506" s="853">
        <v>1032</v>
      </c>
      <c r="H506" s="853"/>
      <c r="I506" s="853">
        <v>1032</v>
      </c>
      <c r="J506" s="853"/>
      <c r="K506" s="853"/>
      <c r="L506" s="853"/>
      <c r="M506" s="853"/>
      <c r="N506" s="853"/>
      <c r="O506" s="853"/>
      <c r="P506" s="838"/>
      <c r="Q506" s="854"/>
    </row>
    <row r="507" spans="1:17" ht="14.45" customHeight="1" x14ac:dyDescent="0.2">
      <c r="A507" s="832" t="s">
        <v>573</v>
      </c>
      <c r="B507" s="833" t="s">
        <v>3836</v>
      </c>
      <c r="C507" s="833" t="s">
        <v>3837</v>
      </c>
      <c r="D507" s="833" t="s">
        <v>4550</v>
      </c>
      <c r="E507" s="833" t="s">
        <v>4551</v>
      </c>
      <c r="F507" s="853"/>
      <c r="G507" s="853"/>
      <c r="H507" s="853"/>
      <c r="I507" s="853"/>
      <c r="J507" s="853">
        <v>1</v>
      </c>
      <c r="K507" s="853">
        <v>7345</v>
      </c>
      <c r="L507" s="853">
        <v>1</v>
      </c>
      <c r="M507" s="853">
        <v>7345</v>
      </c>
      <c r="N507" s="853"/>
      <c r="O507" s="853"/>
      <c r="P507" s="838"/>
      <c r="Q507" s="854"/>
    </row>
    <row r="508" spans="1:17" ht="14.45" customHeight="1" x14ac:dyDescent="0.2">
      <c r="A508" s="832" t="s">
        <v>573</v>
      </c>
      <c r="B508" s="833" t="s">
        <v>3836</v>
      </c>
      <c r="C508" s="833" t="s">
        <v>3837</v>
      </c>
      <c r="D508" s="833" t="s">
        <v>4306</v>
      </c>
      <c r="E508" s="833" t="s">
        <v>4307</v>
      </c>
      <c r="F508" s="853">
        <v>19</v>
      </c>
      <c r="G508" s="853">
        <v>15900</v>
      </c>
      <c r="H508" s="853">
        <v>1.2634088200238378</v>
      </c>
      <c r="I508" s="853">
        <v>836.84210526315792</v>
      </c>
      <c r="J508" s="853">
        <v>15</v>
      </c>
      <c r="K508" s="853">
        <v>12585</v>
      </c>
      <c r="L508" s="853">
        <v>1</v>
      </c>
      <c r="M508" s="853">
        <v>839</v>
      </c>
      <c r="N508" s="853">
        <v>11</v>
      </c>
      <c r="O508" s="853">
        <v>9299</v>
      </c>
      <c r="P508" s="838">
        <v>0.73889551052840685</v>
      </c>
      <c r="Q508" s="854">
        <v>845.36363636363637</v>
      </c>
    </row>
    <row r="509" spans="1:17" ht="14.45" customHeight="1" x14ac:dyDescent="0.2">
      <c r="A509" s="832" t="s">
        <v>573</v>
      </c>
      <c r="B509" s="833" t="s">
        <v>3836</v>
      </c>
      <c r="C509" s="833" t="s">
        <v>3837</v>
      </c>
      <c r="D509" s="833" t="s">
        <v>4310</v>
      </c>
      <c r="E509" s="833" t="s">
        <v>4311</v>
      </c>
      <c r="F509" s="853">
        <v>0</v>
      </c>
      <c r="G509" s="853">
        <v>0</v>
      </c>
      <c r="H509" s="853"/>
      <c r="I509" s="853"/>
      <c r="J509" s="853">
        <v>0</v>
      </c>
      <c r="K509" s="853">
        <v>0</v>
      </c>
      <c r="L509" s="853"/>
      <c r="M509" s="853"/>
      <c r="N509" s="853">
        <v>0</v>
      </c>
      <c r="O509" s="853">
        <v>0</v>
      </c>
      <c r="P509" s="838"/>
      <c r="Q509" s="854"/>
    </row>
    <row r="510" spans="1:17" ht="14.45" customHeight="1" x14ac:dyDescent="0.2">
      <c r="A510" s="832" t="s">
        <v>573</v>
      </c>
      <c r="B510" s="833" t="s">
        <v>3836</v>
      </c>
      <c r="C510" s="833" t="s">
        <v>3837</v>
      </c>
      <c r="D510" s="833" t="s">
        <v>4312</v>
      </c>
      <c r="E510" s="833" t="s">
        <v>4313</v>
      </c>
      <c r="F510" s="853">
        <v>381</v>
      </c>
      <c r="G510" s="853">
        <v>0</v>
      </c>
      <c r="H510" s="853"/>
      <c r="I510" s="853">
        <v>0</v>
      </c>
      <c r="J510" s="853">
        <v>433</v>
      </c>
      <c r="K510" s="853">
        <v>0</v>
      </c>
      <c r="L510" s="853"/>
      <c r="M510" s="853">
        <v>0</v>
      </c>
      <c r="N510" s="853">
        <v>437</v>
      </c>
      <c r="O510" s="853">
        <v>0</v>
      </c>
      <c r="P510" s="838"/>
      <c r="Q510" s="854">
        <v>0</v>
      </c>
    </row>
    <row r="511" spans="1:17" ht="14.45" customHeight="1" x14ac:dyDescent="0.2">
      <c r="A511" s="832" t="s">
        <v>573</v>
      </c>
      <c r="B511" s="833" t="s">
        <v>3836</v>
      </c>
      <c r="C511" s="833" t="s">
        <v>3837</v>
      </c>
      <c r="D511" s="833" t="s">
        <v>4552</v>
      </c>
      <c r="E511" s="833" t="s">
        <v>4553</v>
      </c>
      <c r="F511" s="853">
        <v>11</v>
      </c>
      <c r="G511" s="853">
        <v>0</v>
      </c>
      <c r="H511" s="853"/>
      <c r="I511" s="853">
        <v>0</v>
      </c>
      <c r="J511" s="853">
        <v>17</v>
      </c>
      <c r="K511" s="853">
        <v>0</v>
      </c>
      <c r="L511" s="853"/>
      <c r="M511" s="853">
        <v>0</v>
      </c>
      <c r="N511" s="853">
        <v>19</v>
      </c>
      <c r="O511" s="853">
        <v>0</v>
      </c>
      <c r="P511" s="838"/>
      <c r="Q511" s="854">
        <v>0</v>
      </c>
    </row>
    <row r="512" spans="1:17" ht="14.45" customHeight="1" x14ac:dyDescent="0.2">
      <c r="A512" s="832" t="s">
        <v>573</v>
      </c>
      <c r="B512" s="833" t="s">
        <v>3836</v>
      </c>
      <c r="C512" s="833" t="s">
        <v>3837</v>
      </c>
      <c r="D512" s="833" t="s">
        <v>4554</v>
      </c>
      <c r="E512" s="833" t="s">
        <v>4555</v>
      </c>
      <c r="F512" s="853">
        <v>43</v>
      </c>
      <c r="G512" s="853">
        <v>0</v>
      </c>
      <c r="H512" s="853"/>
      <c r="I512" s="853">
        <v>0</v>
      </c>
      <c r="J512" s="853">
        <v>52</v>
      </c>
      <c r="K512" s="853">
        <v>0</v>
      </c>
      <c r="L512" s="853"/>
      <c r="M512" s="853">
        <v>0</v>
      </c>
      <c r="N512" s="853">
        <v>45</v>
      </c>
      <c r="O512" s="853">
        <v>0</v>
      </c>
      <c r="P512" s="838"/>
      <c r="Q512" s="854">
        <v>0</v>
      </c>
    </row>
    <row r="513" spans="1:17" ht="14.45" customHeight="1" x14ac:dyDescent="0.2">
      <c r="A513" s="832" t="s">
        <v>573</v>
      </c>
      <c r="B513" s="833" t="s">
        <v>3836</v>
      </c>
      <c r="C513" s="833" t="s">
        <v>3837</v>
      </c>
      <c r="D513" s="833" t="s">
        <v>4314</v>
      </c>
      <c r="E513" s="833" t="s">
        <v>4315</v>
      </c>
      <c r="F513" s="853">
        <v>37</v>
      </c>
      <c r="G513" s="853">
        <v>0</v>
      </c>
      <c r="H513" s="853"/>
      <c r="I513" s="853">
        <v>0</v>
      </c>
      <c r="J513" s="853">
        <v>43</v>
      </c>
      <c r="K513" s="853">
        <v>0</v>
      </c>
      <c r="L513" s="853"/>
      <c r="M513" s="853">
        <v>0</v>
      </c>
      <c r="N513" s="853">
        <v>63</v>
      </c>
      <c r="O513" s="853">
        <v>0</v>
      </c>
      <c r="P513" s="838"/>
      <c r="Q513" s="854">
        <v>0</v>
      </c>
    </row>
    <row r="514" spans="1:17" ht="14.45" customHeight="1" x14ac:dyDescent="0.2">
      <c r="A514" s="832" t="s">
        <v>573</v>
      </c>
      <c r="B514" s="833" t="s">
        <v>3836</v>
      </c>
      <c r="C514" s="833" t="s">
        <v>3837</v>
      </c>
      <c r="D514" s="833" t="s">
        <v>4556</v>
      </c>
      <c r="E514" s="833" t="s">
        <v>4555</v>
      </c>
      <c r="F514" s="853"/>
      <c r="G514" s="853"/>
      <c r="H514" s="853"/>
      <c r="I514" s="853"/>
      <c r="J514" s="853"/>
      <c r="K514" s="853"/>
      <c r="L514" s="853"/>
      <c r="M514" s="853"/>
      <c r="N514" s="853">
        <v>1</v>
      </c>
      <c r="O514" s="853">
        <v>0</v>
      </c>
      <c r="P514" s="838"/>
      <c r="Q514" s="854">
        <v>0</v>
      </c>
    </row>
    <row r="515" spans="1:17" ht="14.45" customHeight="1" x14ac:dyDescent="0.2">
      <c r="A515" s="832" t="s">
        <v>573</v>
      </c>
      <c r="B515" s="833" t="s">
        <v>3836</v>
      </c>
      <c r="C515" s="833" t="s">
        <v>3837</v>
      </c>
      <c r="D515" s="833" t="s">
        <v>3878</v>
      </c>
      <c r="E515" s="833" t="s">
        <v>3879</v>
      </c>
      <c r="F515" s="853">
        <v>137</v>
      </c>
      <c r="G515" s="853">
        <v>34387</v>
      </c>
      <c r="H515" s="853">
        <v>0.82700817700817697</v>
      </c>
      <c r="I515" s="853">
        <v>251</v>
      </c>
      <c r="J515" s="853">
        <v>165</v>
      </c>
      <c r="K515" s="853">
        <v>41580</v>
      </c>
      <c r="L515" s="853">
        <v>1</v>
      </c>
      <c r="M515" s="853">
        <v>252</v>
      </c>
      <c r="N515" s="853">
        <v>182</v>
      </c>
      <c r="O515" s="853">
        <v>46228</v>
      </c>
      <c r="P515" s="838">
        <v>1.1117845117845118</v>
      </c>
      <c r="Q515" s="854">
        <v>254</v>
      </c>
    </row>
    <row r="516" spans="1:17" ht="14.45" customHeight="1" x14ac:dyDescent="0.2">
      <c r="A516" s="832" t="s">
        <v>573</v>
      </c>
      <c r="B516" s="833" t="s">
        <v>3836</v>
      </c>
      <c r="C516" s="833" t="s">
        <v>3837</v>
      </c>
      <c r="D516" s="833" t="s">
        <v>4557</v>
      </c>
      <c r="E516" s="833" t="s">
        <v>4555</v>
      </c>
      <c r="F516" s="853">
        <v>27</v>
      </c>
      <c r="G516" s="853">
        <v>0</v>
      </c>
      <c r="H516" s="853"/>
      <c r="I516" s="853">
        <v>0</v>
      </c>
      <c r="J516" s="853">
        <v>24</v>
      </c>
      <c r="K516" s="853">
        <v>0</v>
      </c>
      <c r="L516" s="853"/>
      <c r="M516" s="853">
        <v>0</v>
      </c>
      <c r="N516" s="853">
        <v>27</v>
      </c>
      <c r="O516" s="853">
        <v>0</v>
      </c>
      <c r="P516" s="838"/>
      <c r="Q516" s="854">
        <v>0</v>
      </c>
    </row>
    <row r="517" spans="1:17" ht="14.45" customHeight="1" x14ac:dyDescent="0.2">
      <c r="A517" s="832" t="s">
        <v>573</v>
      </c>
      <c r="B517" s="833" t="s">
        <v>3836</v>
      </c>
      <c r="C517" s="833" t="s">
        <v>3837</v>
      </c>
      <c r="D517" s="833" t="s">
        <v>4558</v>
      </c>
      <c r="E517" s="833" t="s">
        <v>4559</v>
      </c>
      <c r="F517" s="853">
        <v>1</v>
      </c>
      <c r="G517" s="853">
        <v>688</v>
      </c>
      <c r="H517" s="853"/>
      <c r="I517" s="853">
        <v>688</v>
      </c>
      <c r="J517" s="853"/>
      <c r="K517" s="853"/>
      <c r="L517" s="853"/>
      <c r="M517" s="853"/>
      <c r="N517" s="853"/>
      <c r="O517" s="853"/>
      <c r="P517" s="838"/>
      <c r="Q517" s="854"/>
    </row>
    <row r="518" spans="1:17" ht="14.45" customHeight="1" x14ac:dyDescent="0.2">
      <c r="A518" s="832" t="s">
        <v>573</v>
      </c>
      <c r="B518" s="833" t="s">
        <v>3836</v>
      </c>
      <c r="C518" s="833" t="s">
        <v>3837</v>
      </c>
      <c r="D518" s="833" t="s">
        <v>4560</v>
      </c>
      <c r="E518" s="833" t="s">
        <v>4561</v>
      </c>
      <c r="F518" s="853">
        <v>199</v>
      </c>
      <c r="G518" s="853">
        <v>1089724</v>
      </c>
      <c r="H518" s="853">
        <v>0.76245210727969348</v>
      </c>
      <c r="I518" s="853">
        <v>5476</v>
      </c>
      <c r="J518" s="853">
        <v>261</v>
      </c>
      <c r="K518" s="853">
        <v>1429236</v>
      </c>
      <c r="L518" s="853">
        <v>1</v>
      </c>
      <c r="M518" s="853">
        <v>5476</v>
      </c>
      <c r="N518" s="853">
        <v>198</v>
      </c>
      <c r="O518" s="853">
        <v>1085168</v>
      </c>
      <c r="P518" s="838">
        <v>0.75926439020567627</v>
      </c>
      <c r="Q518" s="854">
        <v>5480.6464646464647</v>
      </c>
    </row>
    <row r="519" spans="1:17" ht="14.45" customHeight="1" x14ac:dyDescent="0.2">
      <c r="A519" s="832" t="s">
        <v>573</v>
      </c>
      <c r="B519" s="833" t="s">
        <v>3836</v>
      </c>
      <c r="C519" s="833" t="s">
        <v>3837</v>
      </c>
      <c r="D519" s="833" t="s">
        <v>4562</v>
      </c>
      <c r="E519" s="833" t="s">
        <v>4563</v>
      </c>
      <c r="F519" s="853">
        <v>199</v>
      </c>
      <c r="G519" s="853">
        <v>4769234</v>
      </c>
      <c r="H519" s="853">
        <v>0.85775862068965514</v>
      </c>
      <c r="I519" s="853">
        <v>23966</v>
      </c>
      <c r="J519" s="853">
        <v>232</v>
      </c>
      <c r="K519" s="853">
        <v>5560112</v>
      </c>
      <c r="L519" s="853">
        <v>1</v>
      </c>
      <c r="M519" s="853">
        <v>23966</v>
      </c>
      <c r="N519" s="853">
        <v>238</v>
      </c>
      <c r="O519" s="853">
        <v>5704956</v>
      </c>
      <c r="P519" s="838">
        <v>1.026050554377322</v>
      </c>
      <c r="Q519" s="854">
        <v>23970.403361344539</v>
      </c>
    </row>
    <row r="520" spans="1:17" ht="14.45" customHeight="1" x14ac:dyDescent="0.2">
      <c r="A520" s="832" t="s">
        <v>573</v>
      </c>
      <c r="B520" s="833" t="s">
        <v>3836</v>
      </c>
      <c r="C520" s="833" t="s">
        <v>3837</v>
      </c>
      <c r="D520" s="833" t="s">
        <v>4564</v>
      </c>
      <c r="E520" s="833" t="s">
        <v>4565</v>
      </c>
      <c r="F520" s="853">
        <v>238</v>
      </c>
      <c r="G520" s="853">
        <v>1588888</v>
      </c>
      <c r="H520" s="853">
        <v>0.77272727272727271</v>
      </c>
      <c r="I520" s="853">
        <v>6676</v>
      </c>
      <c r="J520" s="853">
        <v>308</v>
      </c>
      <c r="K520" s="853">
        <v>2056208</v>
      </c>
      <c r="L520" s="853">
        <v>1</v>
      </c>
      <c r="M520" s="853">
        <v>6676</v>
      </c>
      <c r="N520" s="853">
        <v>349</v>
      </c>
      <c r="O520" s="853">
        <v>2331561</v>
      </c>
      <c r="P520" s="838">
        <v>1.1339130088006661</v>
      </c>
      <c r="Q520" s="854">
        <v>6680.6905444126078</v>
      </c>
    </row>
    <row r="521" spans="1:17" ht="14.45" customHeight="1" x14ac:dyDescent="0.2">
      <c r="A521" s="832" t="s">
        <v>573</v>
      </c>
      <c r="B521" s="833" t="s">
        <v>3836</v>
      </c>
      <c r="C521" s="833" t="s">
        <v>3837</v>
      </c>
      <c r="D521" s="833" t="s">
        <v>4566</v>
      </c>
      <c r="E521" s="833" t="s">
        <v>4555</v>
      </c>
      <c r="F521" s="853">
        <v>1</v>
      </c>
      <c r="G521" s="853">
        <v>0</v>
      </c>
      <c r="H521" s="853"/>
      <c r="I521" s="853">
        <v>0</v>
      </c>
      <c r="J521" s="853">
        <v>4</v>
      </c>
      <c r="K521" s="853">
        <v>0</v>
      </c>
      <c r="L521" s="853"/>
      <c r="M521" s="853">
        <v>0</v>
      </c>
      <c r="N521" s="853">
        <v>4</v>
      </c>
      <c r="O521" s="853">
        <v>0</v>
      </c>
      <c r="P521" s="838"/>
      <c r="Q521" s="854">
        <v>0</v>
      </c>
    </row>
    <row r="522" spans="1:17" ht="14.45" customHeight="1" x14ac:dyDescent="0.2">
      <c r="A522" s="832" t="s">
        <v>573</v>
      </c>
      <c r="B522" s="833" t="s">
        <v>3836</v>
      </c>
      <c r="C522" s="833" t="s">
        <v>3837</v>
      </c>
      <c r="D522" s="833" t="s">
        <v>4567</v>
      </c>
      <c r="E522" s="833" t="s">
        <v>4568</v>
      </c>
      <c r="F522" s="853">
        <v>181</v>
      </c>
      <c r="G522" s="853">
        <v>5061846</v>
      </c>
      <c r="H522" s="853">
        <v>1.0838323353293413</v>
      </c>
      <c r="I522" s="853">
        <v>27966</v>
      </c>
      <c r="J522" s="853">
        <v>167</v>
      </c>
      <c r="K522" s="853">
        <v>4670322</v>
      </c>
      <c r="L522" s="853">
        <v>1</v>
      </c>
      <c r="M522" s="853">
        <v>27966</v>
      </c>
      <c r="N522" s="853">
        <v>188</v>
      </c>
      <c r="O522" s="853">
        <v>5258488</v>
      </c>
      <c r="P522" s="838">
        <v>1.1259369268328823</v>
      </c>
      <c r="Q522" s="854">
        <v>27970.680851063829</v>
      </c>
    </row>
    <row r="523" spans="1:17" ht="14.45" customHeight="1" x14ac:dyDescent="0.2">
      <c r="A523" s="832" t="s">
        <v>573</v>
      </c>
      <c r="B523" s="833" t="s">
        <v>3836</v>
      </c>
      <c r="C523" s="833" t="s">
        <v>3837</v>
      </c>
      <c r="D523" s="833" t="s">
        <v>3896</v>
      </c>
      <c r="E523" s="833" t="s">
        <v>3897</v>
      </c>
      <c r="F523" s="853">
        <v>142</v>
      </c>
      <c r="G523" s="853">
        <v>52961</v>
      </c>
      <c r="H523" s="853">
        <v>0.81387057612220126</v>
      </c>
      <c r="I523" s="853">
        <v>372.96478873239437</v>
      </c>
      <c r="J523" s="853">
        <v>174</v>
      </c>
      <c r="K523" s="853">
        <v>65073</v>
      </c>
      <c r="L523" s="853">
        <v>1</v>
      </c>
      <c r="M523" s="853">
        <v>373.98275862068965</v>
      </c>
      <c r="N523" s="853">
        <v>175</v>
      </c>
      <c r="O523" s="853">
        <v>65792</v>
      </c>
      <c r="P523" s="838">
        <v>1.0110491294392452</v>
      </c>
      <c r="Q523" s="854">
        <v>375.95428571428573</v>
      </c>
    </row>
    <row r="524" spans="1:17" ht="14.45" customHeight="1" x14ac:dyDescent="0.2">
      <c r="A524" s="832" t="s">
        <v>573</v>
      </c>
      <c r="B524" s="833" t="s">
        <v>3836</v>
      </c>
      <c r="C524" s="833" t="s">
        <v>3837</v>
      </c>
      <c r="D524" s="833" t="s">
        <v>4354</v>
      </c>
      <c r="E524" s="833" t="s">
        <v>4355</v>
      </c>
      <c r="F524" s="853">
        <v>51</v>
      </c>
      <c r="G524" s="853">
        <v>0</v>
      </c>
      <c r="H524" s="853"/>
      <c r="I524" s="853">
        <v>0</v>
      </c>
      <c r="J524" s="853">
        <v>49</v>
      </c>
      <c r="K524" s="853">
        <v>0</v>
      </c>
      <c r="L524" s="853"/>
      <c r="M524" s="853">
        <v>0</v>
      </c>
      <c r="N524" s="853">
        <v>64</v>
      </c>
      <c r="O524" s="853">
        <v>0</v>
      </c>
      <c r="P524" s="838"/>
      <c r="Q524" s="854">
        <v>0</v>
      </c>
    </row>
    <row r="525" spans="1:17" ht="14.45" customHeight="1" x14ac:dyDescent="0.2">
      <c r="A525" s="832" t="s">
        <v>573</v>
      </c>
      <c r="B525" s="833" t="s">
        <v>3836</v>
      </c>
      <c r="C525" s="833" t="s">
        <v>3837</v>
      </c>
      <c r="D525" s="833" t="s">
        <v>4569</v>
      </c>
      <c r="E525" s="833" t="s">
        <v>4570</v>
      </c>
      <c r="F525" s="853"/>
      <c r="G525" s="853"/>
      <c r="H525" s="853"/>
      <c r="I525" s="853"/>
      <c r="J525" s="853">
        <v>2</v>
      </c>
      <c r="K525" s="853">
        <v>5142</v>
      </c>
      <c r="L525" s="853">
        <v>1</v>
      </c>
      <c r="M525" s="853">
        <v>2571</v>
      </c>
      <c r="N525" s="853"/>
      <c r="O525" s="853"/>
      <c r="P525" s="838"/>
      <c r="Q525" s="854"/>
    </row>
    <row r="526" spans="1:17" ht="14.45" customHeight="1" x14ac:dyDescent="0.2">
      <c r="A526" s="832" t="s">
        <v>573</v>
      </c>
      <c r="B526" s="833" t="s">
        <v>3836</v>
      </c>
      <c r="C526" s="833" t="s">
        <v>3837</v>
      </c>
      <c r="D526" s="833" t="s">
        <v>4571</v>
      </c>
      <c r="E526" s="833" t="s">
        <v>4572</v>
      </c>
      <c r="F526" s="853"/>
      <c r="G526" s="853"/>
      <c r="H526" s="853"/>
      <c r="I526" s="853"/>
      <c r="J526" s="853">
        <v>1</v>
      </c>
      <c r="K526" s="853">
        <v>647</v>
      </c>
      <c r="L526" s="853">
        <v>1</v>
      </c>
      <c r="M526" s="853">
        <v>647</v>
      </c>
      <c r="N526" s="853"/>
      <c r="O526" s="853"/>
      <c r="P526" s="838"/>
      <c r="Q526" s="854"/>
    </row>
    <row r="527" spans="1:17" ht="14.45" customHeight="1" x14ac:dyDescent="0.2">
      <c r="A527" s="832" t="s">
        <v>573</v>
      </c>
      <c r="B527" s="833" t="s">
        <v>3836</v>
      </c>
      <c r="C527" s="833" t="s">
        <v>3837</v>
      </c>
      <c r="D527" s="833" t="s">
        <v>4573</v>
      </c>
      <c r="E527" s="833" t="s">
        <v>4574</v>
      </c>
      <c r="F527" s="853">
        <v>1</v>
      </c>
      <c r="G527" s="853">
        <v>374</v>
      </c>
      <c r="H527" s="853"/>
      <c r="I527" s="853">
        <v>374</v>
      </c>
      <c r="J527" s="853"/>
      <c r="K527" s="853"/>
      <c r="L527" s="853"/>
      <c r="M527" s="853"/>
      <c r="N527" s="853"/>
      <c r="O527" s="853"/>
      <c r="P527" s="838"/>
      <c r="Q527" s="854"/>
    </row>
    <row r="528" spans="1:17" ht="14.45" customHeight="1" x14ac:dyDescent="0.2">
      <c r="A528" s="832" t="s">
        <v>573</v>
      </c>
      <c r="B528" s="833" t="s">
        <v>3836</v>
      </c>
      <c r="C528" s="833" t="s">
        <v>3837</v>
      </c>
      <c r="D528" s="833" t="s">
        <v>4575</v>
      </c>
      <c r="E528" s="833" t="s">
        <v>4576</v>
      </c>
      <c r="F528" s="853"/>
      <c r="G528" s="853"/>
      <c r="H528" s="853"/>
      <c r="I528" s="853"/>
      <c r="J528" s="853"/>
      <c r="K528" s="853"/>
      <c r="L528" s="853"/>
      <c r="M528" s="853"/>
      <c r="N528" s="853">
        <v>1</v>
      </c>
      <c r="O528" s="853">
        <v>0</v>
      </c>
      <c r="P528" s="838"/>
      <c r="Q528" s="854">
        <v>0</v>
      </c>
    </row>
    <row r="529" spans="1:17" ht="14.45" customHeight="1" x14ac:dyDescent="0.2">
      <c r="A529" s="832" t="s">
        <v>573</v>
      </c>
      <c r="B529" s="833" t="s">
        <v>3836</v>
      </c>
      <c r="C529" s="833" t="s">
        <v>3837</v>
      </c>
      <c r="D529" s="833" t="s">
        <v>4416</v>
      </c>
      <c r="E529" s="833" t="s">
        <v>4417</v>
      </c>
      <c r="F529" s="853"/>
      <c r="G529" s="853"/>
      <c r="H529" s="853"/>
      <c r="I529" s="853"/>
      <c r="J529" s="853"/>
      <c r="K529" s="853"/>
      <c r="L529" s="853"/>
      <c r="M529" s="853"/>
      <c r="N529" s="853">
        <v>1</v>
      </c>
      <c r="O529" s="853">
        <v>0</v>
      </c>
      <c r="P529" s="838"/>
      <c r="Q529" s="854">
        <v>0</v>
      </c>
    </row>
    <row r="530" spans="1:17" ht="14.45" customHeight="1" x14ac:dyDescent="0.2">
      <c r="A530" s="832" t="s">
        <v>573</v>
      </c>
      <c r="B530" s="833" t="s">
        <v>4577</v>
      </c>
      <c r="C530" s="833" t="s">
        <v>3837</v>
      </c>
      <c r="D530" s="833" t="s">
        <v>4578</v>
      </c>
      <c r="E530" s="833" t="s">
        <v>4579</v>
      </c>
      <c r="F530" s="853"/>
      <c r="G530" s="853"/>
      <c r="H530" s="853"/>
      <c r="I530" s="853"/>
      <c r="J530" s="853"/>
      <c r="K530" s="853"/>
      <c r="L530" s="853"/>
      <c r="M530" s="853"/>
      <c r="N530" s="853">
        <v>1</v>
      </c>
      <c r="O530" s="853">
        <v>2777</v>
      </c>
      <c r="P530" s="838"/>
      <c r="Q530" s="854">
        <v>2777</v>
      </c>
    </row>
    <row r="531" spans="1:17" ht="14.45" customHeight="1" x14ac:dyDescent="0.2">
      <c r="A531" s="832" t="s">
        <v>573</v>
      </c>
      <c r="B531" s="833" t="s">
        <v>4580</v>
      </c>
      <c r="C531" s="833" t="s">
        <v>3837</v>
      </c>
      <c r="D531" s="833" t="s">
        <v>4546</v>
      </c>
      <c r="E531" s="833" t="s">
        <v>4547</v>
      </c>
      <c r="F531" s="853">
        <v>1</v>
      </c>
      <c r="G531" s="853">
        <v>380</v>
      </c>
      <c r="H531" s="853"/>
      <c r="I531" s="853">
        <v>380</v>
      </c>
      <c r="J531" s="853"/>
      <c r="K531" s="853"/>
      <c r="L531" s="853"/>
      <c r="M531" s="853"/>
      <c r="N531" s="853"/>
      <c r="O531" s="853"/>
      <c r="P531" s="838"/>
      <c r="Q531" s="854"/>
    </row>
    <row r="532" spans="1:17" ht="14.45" customHeight="1" x14ac:dyDescent="0.2">
      <c r="A532" s="832" t="s">
        <v>573</v>
      </c>
      <c r="B532" s="833" t="s">
        <v>4580</v>
      </c>
      <c r="C532" s="833" t="s">
        <v>3837</v>
      </c>
      <c r="D532" s="833" t="s">
        <v>4550</v>
      </c>
      <c r="E532" s="833" t="s">
        <v>4551</v>
      </c>
      <c r="F532" s="853">
        <v>1</v>
      </c>
      <c r="G532" s="853">
        <v>7326</v>
      </c>
      <c r="H532" s="853"/>
      <c r="I532" s="853">
        <v>7326</v>
      </c>
      <c r="J532" s="853"/>
      <c r="K532" s="853"/>
      <c r="L532" s="853"/>
      <c r="M532" s="853"/>
      <c r="N532" s="853"/>
      <c r="O532" s="853"/>
      <c r="P532" s="838"/>
      <c r="Q532" s="854"/>
    </row>
    <row r="533" spans="1:17" ht="14.45" customHeight="1" x14ac:dyDescent="0.2">
      <c r="A533" s="832" t="s">
        <v>573</v>
      </c>
      <c r="B533" s="833" t="s">
        <v>4580</v>
      </c>
      <c r="C533" s="833" t="s">
        <v>3837</v>
      </c>
      <c r="D533" s="833" t="s">
        <v>4306</v>
      </c>
      <c r="E533" s="833" t="s">
        <v>4307</v>
      </c>
      <c r="F533" s="853">
        <v>2</v>
      </c>
      <c r="G533" s="853">
        <v>1674</v>
      </c>
      <c r="H533" s="853"/>
      <c r="I533" s="853">
        <v>837</v>
      </c>
      <c r="J533" s="853"/>
      <c r="K533" s="853"/>
      <c r="L533" s="853"/>
      <c r="M533" s="853"/>
      <c r="N533" s="853"/>
      <c r="O533" s="853"/>
      <c r="P533" s="838"/>
      <c r="Q533" s="854"/>
    </row>
    <row r="534" spans="1:17" ht="14.45" customHeight="1" x14ac:dyDescent="0.2">
      <c r="A534" s="832" t="s">
        <v>573</v>
      </c>
      <c r="B534" s="833" t="s">
        <v>4580</v>
      </c>
      <c r="C534" s="833" t="s">
        <v>3837</v>
      </c>
      <c r="D534" s="833" t="s">
        <v>4569</v>
      </c>
      <c r="E534" s="833" t="s">
        <v>4570</v>
      </c>
      <c r="F534" s="853">
        <v>4</v>
      </c>
      <c r="G534" s="853">
        <v>10256</v>
      </c>
      <c r="H534" s="853"/>
      <c r="I534" s="853">
        <v>2564</v>
      </c>
      <c r="J534" s="853"/>
      <c r="K534" s="853"/>
      <c r="L534" s="853"/>
      <c r="M534" s="853"/>
      <c r="N534" s="853"/>
      <c r="O534" s="853"/>
      <c r="P534" s="838"/>
      <c r="Q534" s="854"/>
    </row>
    <row r="535" spans="1:17" ht="14.45" customHeight="1" x14ac:dyDescent="0.2">
      <c r="A535" s="832" t="s">
        <v>573</v>
      </c>
      <c r="B535" s="833" t="s">
        <v>4580</v>
      </c>
      <c r="C535" s="833" t="s">
        <v>3837</v>
      </c>
      <c r="D535" s="833" t="s">
        <v>4581</v>
      </c>
      <c r="E535" s="833" t="s">
        <v>4582</v>
      </c>
      <c r="F535" s="853">
        <v>1</v>
      </c>
      <c r="G535" s="853">
        <v>3121</v>
      </c>
      <c r="H535" s="853"/>
      <c r="I535" s="853">
        <v>3121</v>
      </c>
      <c r="J535" s="853"/>
      <c r="K535" s="853"/>
      <c r="L535" s="853"/>
      <c r="M535" s="853"/>
      <c r="N535" s="853"/>
      <c r="O535" s="853"/>
      <c r="P535" s="838"/>
      <c r="Q535" s="854"/>
    </row>
    <row r="536" spans="1:17" ht="14.45" customHeight="1" x14ac:dyDescent="0.2">
      <c r="A536" s="832" t="s">
        <v>573</v>
      </c>
      <c r="B536" s="833" t="s">
        <v>4580</v>
      </c>
      <c r="C536" s="833" t="s">
        <v>3837</v>
      </c>
      <c r="D536" s="833" t="s">
        <v>4571</v>
      </c>
      <c r="E536" s="833" t="s">
        <v>4572</v>
      </c>
      <c r="F536" s="853">
        <v>1</v>
      </c>
      <c r="G536" s="853">
        <v>645</v>
      </c>
      <c r="H536" s="853"/>
      <c r="I536" s="853">
        <v>645</v>
      </c>
      <c r="J536" s="853"/>
      <c r="K536" s="853"/>
      <c r="L536" s="853"/>
      <c r="M536" s="853"/>
      <c r="N536" s="853"/>
      <c r="O536" s="853"/>
      <c r="P536" s="838"/>
      <c r="Q536" s="854"/>
    </row>
    <row r="537" spans="1:17" ht="14.45" customHeight="1" x14ac:dyDescent="0.2">
      <c r="A537" s="832" t="s">
        <v>573</v>
      </c>
      <c r="B537" s="833" t="s">
        <v>4580</v>
      </c>
      <c r="C537" s="833" t="s">
        <v>3837</v>
      </c>
      <c r="D537" s="833" t="s">
        <v>4583</v>
      </c>
      <c r="E537" s="833" t="s">
        <v>4584</v>
      </c>
      <c r="F537" s="853"/>
      <c r="G537" s="853"/>
      <c r="H537" s="853"/>
      <c r="I537" s="853"/>
      <c r="J537" s="853"/>
      <c r="K537" s="853"/>
      <c r="L537" s="853"/>
      <c r="M537" s="853"/>
      <c r="N537" s="853">
        <v>1</v>
      </c>
      <c r="O537" s="853">
        <v>3338</v>
      </c>
      <c r="P537" s="838"/>
      <c r="Q537" s="854">
        <v>3338</v>
      </c>
    </row>
    <row r="538" spans="1:17" ht="14.45" customHeight="1" x14ac:dyDescent="0.2">
      <c r="A538" s="832" t="s">
        <v>573</v>
      </c>
      <c r="B538" s="833" t="s">
        <v>4585</v>
      </c>
      <c r="C538" s="833" t="s">
        <v>3837</v>
      </c>
      <c r="D538" s="833" t="s">
        <v>4586</v>
      </c>
      <c r="E538" s="833" t="s">
        <v>4587</v>
      </c>
      <c r="F538" s="853"/>
      <c r="G538" s="853"/>
      <c r="H538" s="853"/>
      <c r="I538" s="853"/>
      <c r="J538" s="853">
        <v>1</v>
      </c>
      <c r="K538" s="853">
        <v>5088</v>
      </c>
      <c r="L538" s="853">
        <v>1</v>
      </c>
      <c r="M538" s="853">
        <v>5088</v>
      </c>
      <c r="N538" s="853"/>
      <c r="O538" s="853"/>
      <c r="P538" s="838"/>
      <c r="Q538" s="854"/>
    </row>
    <row r="539" spans="1:17" ht="14.45" customHeight="1" x14ac:dyDescent="0.2">
      <c r="A539" s="832" t="s">
        <v>573</v>
      </c>
      <c r="B539" s="833" t="s">
        <v>4585</v>
      </c>
      <c r="C539" s="833" t="s">
        <v>3837</v>
      </c>
      <c r="D539" s="833" t="s">
        <v>4588</v>
      </c>
      <c r="E539" s="833" t="s">
        <v>4589</v>
      </c>
      <c r="F539" s="853">
        <v>11</v>
      </c>
      <c r="G539" s="853">
        <v>3707</v>
      </c>
      <c r="H539" s="853">
        <v>0.68344395280235992</v>
      </c>
      <c r="I539" s="853">
        <v>337</v>
      </c>
      <c r="J539" s="853">
        <v>16</v>
      </c>
      <c r="K539" s="853">
        <v>5424</v>
      </c>
      <c r="L539" s="853">
        <v>1</v>
      </c>
      <c r="M539" s="853">
        <v>339</v>
      </c>
      <c r="N539" s="853">
        <v>17</v>
      </c>
      <c r="O539" s="853">
        <v>5831</v>
      </c>
      <c r="P539" s="838">
        <v>1.0750368731563422</v>
      </c>
      <c r="Q539" s="854">
        <v>343</v>
      </c>
    </row>
    <row r="540" spans="1:17" ht="14.45" customHeight="1" x14ac:dyDescent="0.2">
      <c r="A540" s="832" t="s">
        <v>573</v>
      </c>
      <c r="B540" s="833" t="s">
        <v>4585</v>
      </c>
      <c r="C540" s="833" t="s">
        <v>3837</v>
      </c>
      <c r="D540" s="833" t="s">
        <v>4298</v>
      </c>
      <c r="E540" s="833" t="s">
        <v>4299</v>
      </c>
      <c r="F540" s="853">
        <v>6</v>
      </c>
      <c r="G540" s="853">
        <v>5580</v>
      </c>
      <c r="H540" s="853">
        <v>0.49892703862660942</v>
      </c>
      <c r="I540" s="853">
        <v>930</v>
      </c>
      <c r="J540" s="853">
        <v>12</v>
      </c>
      <c r="K540" s="853">
        <v>11184</v>
      </c>
      <c r="L540" s="853">
        <v>1</v>
      </c>
      <c r="M540" s="853">
        <v>932</v>
      </c>
      <c r="N540" s="853">
        <v>9</v>
      </c>
      <c r="O540" s="853">
        <v>8433</v>
      </c>
      <c r="P540" s="838">
        <v>0.7540236051502146</v>
      </c>
      <c r="Q540" s="854">
        <v>937</v>
      </c>
    </row>
    <row r="541" spans="1:17" ht="14.45" customHeight="1" x14ac:dyDescent="0.2">
      <c r="A541" s="832" t="s">
        <v>573</v>
      </c>
      <c r="B541" s="833" t="s">
        <v>4585</v>
      </c>
      <c r="C541" s="833" t="s">
        <v>3837</v>
      </c>
      <c r="D541" s="833" t="s">
        <v>4590</v>
      </c>
      <c r="E541" s="833" t="s">
        <v>4591</v>
      </c>
      <c r="F541" s="853"/>
      <c r="G541" s="853"/>
      <c r="H541" s="853"/>
      <c r="I541" s="853"/>
      <c r="J541" s="853">
        <v>1</v>
      </c>
      <c r="K541" s="853">
        <v>463</v>
      </c>
      <c r="L541" s="853">
        <v>1</v>
      </c>
      <c r="M541" s="853">
        <v>463</v>
      </c>
      <c r="N541" s="853"/>
      <c r="O541" s="853"/>
      <c r="P541" s="838"/>
      <c r="Q541" s="854"/>
    </row>
    <row r="542" spans="1:17" ht="14.45" customHeight="1" x14ac:dyDescent="0.2">
      <c r="A542" s="832" t="s">
        <v>573</v>
      </c>
      <c r="B542" s="833" t="s">
        <v>4585</v>
      </c>
      <c r="C542" s="833" t="s">
        <v>3837</v>
      </c>
      <c r="D542" s="833" t="s">
        <v>4592</v>
      </c>
      <c r="E542" s="833" t="s">
        <v>4593</v>
      </c>
      <c r="F542" s="853">
        <v>25</v>
      </c>
      <c r="G542" s="853">
        <v>46549</v>
      </c>
      <c r="H542" s="853">
        <v>0.92441664184291528</v>
      </c>
      <c r="I542" s="853">
        <v>1861.96</v>
      </c>
      <c r="J542" s="853">
        <v>27</v>
      </c>
      <c r="K542" s="853">
        <v>50355</v>
      </c>
      <c r="L542" s="853">
        <v>1</v>
      </c>
      <c r="M542" s="853">
        <v>1865</v>
      </c>
      <c r="N542" s="853">
        <v>29</v>
      </c>
      <c r="O542" s="853">
        <v>54404</v>
      </c>
      <c r="P542" s="838">
        <v>1.0804090954225003</v>
      </c>
      <c r="Q542" s="854">
        <v>1876</v>
      </c>
    </row>
    <row r="543" spans="1:17" ht="14.45" customHeight="1" x14ac:dyDescent="0.2">
      <c r="A543" s="832" t="s">
        <v>573</v>
      </c>
      <c r="B543" s="833" t="s">
        <v>4585</v>
      </c>
      <c r="C543" s="833" t="s">
        <v>3837</v>
      </c>
      <c r="D543" s="833" t="s">
        <v>4594</v>
      </c>
      <c r="E543" s="833" t="s">
        <v>4595</v>
      </c>
      <c r="F543" s="853"/>
      <c r="G543" s="853"/>
      <c r="H543" s="853"/>
      <c r="I543" s="853"/>
      <c r="J543" s="853">
        <v>1</v>
      </c>
      <c r="K543" s="853">
        <v>2392</v>
      </c>
      <c r="L543" s="853">
        <v>1</v>
      </c>
      <c r="M543" s="853">
        <v>2392</v>
      </c>
      <c r="N543" s="853"/>
      <c r="O543" s="853"/>
      <c r="P543" s="838"/>
      <c r="Q543" s="854"/>
    </row>
    <row r="544" spans="1:17" ht="14.45" customHeight="1" x14ac:dyDescent="0.2">
      <c r="A544" s="832" t="s">
        <v>573</v>
      </c>
      <c r="B544" s="833" t="s">
        <v>4585</v>
      </c>
      <c r="C544" s="833" t="s">
        <v>3837</v>
      </c>
      <c r="D544" s="833" t="s">
        <v>3898</v>
      </c>
      <c r="E544" s="833" t="s">
        <v>3899</v>
      </c>
      <c r="F544" s="853"/>
      <c r="G544" s="853"/>
      <c r="H544" s="853"/>
      <c r="I544" s="853"/>
      <c r="J544" s="853">
        <v>1</v>
      </c>
      <c r="K544" s="853">
        <v>0</v>
      </c>
      <c r="L544" s="853"/>
      <c r="M544" s="853">
        <v>0</v>
      </c>
      <c r="N544" s="853"/>
      <c r="O544" s="853"/>
      <c r="P544" s="838"/>
      <c r="Q544" s="854"/>
    </row>
    <row r="545" spans="1:17" ht="14.45" customHeight="1" x14ac:dyDescent="0.2">
      <c r="A545" s="832" t="s">
        <v>573</v>
      </c>
      <c r="B545" s="833" t="s">
        <v>4585</v>
      </c>
      <c r="C545" s="833" t="s">
        <v>3837</v>
      </c>
      <c r="D545" s="833" t="s">
        <v>4596</v>
      </c>
      <c r="E545" s="833" t="s">
        <v>4597</v>
      </c>
      <c r="F545" s="853">
        <v>1</v>
      </c>
      <c r="G545" s="853">
        <v>556</v>
      </c>
      <c r="H545" s="853"/>
      <c r="I545" s="853">
        <v>556</v>
      </c>
      <c r="J545" s="853"/>
      <c r="K545" s="853"/>
      <c r="L545" s="853"/>
      <c r="M545" s="853"/>
      <c r="N545" s="853"/>
      <c r="O545" s="853"/>
      <c r="P545" s="838"/>
      <c r="Q545" s="854"/>
    </row>
    <row r="546" spans="1:17" ht="14.45" customHeight="1" x14ac:dyDescent="0.2">
      <c r="A546" s="832" t="s">
        <v>573</v>
      </c>
      <c r="B546" s="833" t="s">
        <v>3900</v>
      </c>
      <c r="C546" s="833" t="s">
        <v>3837</v>
      </c>
      <c r="D546" s="833" t="s">
        <v>3858</v>
      </c>
      <c r="E546" s="833" t="s">
        <v>3859</v>
      </c>
      <c r="F546" s="853"/>
      <c r="G546" s="853"/>
      <c r="H546" s="853"/>
      <c r="I546" s="853"/>
      <c r="J546" s="853">
        <v>5</v>
      </c>
      <c r="K546" s="853">
        <v>25</v>
      </c>
      <c r="L546" s="853">
        <v>1</v>
      </c>
      <c r="M546" s="853">
        <v>5</v>
      </c>
      <c r="N546" s="853">
        <v>5</v>
      </c>
      <c r="O546" s="853">
        <v>25</v>
      </c>
      <c r="P546" s="838">
        <v>1</v>
      </c>
      <c r="Q546" s="854">
        <v>5</v>
      </c>
    </row>
    <row r="547" spans="1:17" ht="14.45" customHeight="1" x14ac:dyDescent="0.2">
      <c r="A547" s="832" t="s">
        <v>573</v>
      </c>
      <c r="B547" s="833" t="s">
        <v>3900</v>
      </c>
      <c r="C547" s="833" t="s">
        <v>3837</v>
      </c>
      <c r="D547" s="833" t="s">
        <v>3904</v>
      </c>
      <c r="E547" s="833" t="s">
        <v>3905</v>
      </c>
      <c r="F547" s="853">
        <v>1</v>
      </c>
      <c r="G547" s="853">
        <v>251</v>
      </c>
      <c r="H547" s="853"/>
      <c r="I547" s="853">
        <v>251</v>
      </c>
      <c r="J547" s="853"/>
      <c r="K547" s="853"/>
      <c r="L547" s="853"/>
      <c r="M547" s="853"/>
      <c r="N547" s="853"/>
      <c r="O547" s="853"/>
      <c r="P547" s="838"/>
      <c r="Q547" s="854"/>
    </row>
    <row r="548" spans="1:17" ht="14.45" customHeight="1" x14ac:dyDescent="0.2">
      <c r="A548" s="832" t="s">
        <v>573</v>
      </c>
      <c r="B548" s="833" t="s">
        <v>3900</v>
      </c>
      <c r="C548" s="833" t="s">
        <v>3837</v>
      </c>
      <c r="D548" s="833" t="s">
        <v>3906</v>
      </c>
      <c r="E548" s="833" t="s">
        <v>3907</v>
      </c>
      <c r="F548" s="853"/>
      <c r="G548" s="853"/>
      <c r="H548" s="853"/>
      <c r="I548" s="853"/>
      <c r="J548" s="853"/>
      <c r="K548" s="853"/>
      <c r="L548" s="853"/>
      <c r="M548" s="853"/>
      <c r="N548" s="853">
        <v>1</v>
      </c>
      <c r="O548" s="853">
        <v>126</v>
      </c>
      <c r="P548" s="838"/>
      <c r="Q548" s="854">
        <v>126</v>
      </c>
    </row>
    <row r="549" spans="1:17" ht="14.45" customHeight="1" x14ac:dyDescent="0.2">
      <c r="A549" s="832" t="s">
        <v>573</v>
      </c>
      <c r="B549" s="833" t="s">
        <v>4598</v>
      </c>
      <c r="C549" s="833" t="s">
        <v>3837</v>
      </c>
      <c r="D549" s="833" t="s">
        <v>4599</v>
      </c>
      <c r="E549" s="833" t="s">
        <v>4600</v>
      </c>
      <c r="F549" s="853"/>
      <c r="G549" s="853"/>
      <c r="H549" s="853"/>
      <c r="I549" s="853"/>
      <c r="J549" s="853"/>
      <c r="K549" s="853"/>
      <c r="L549" s="853"/>
      <c r="M549" s="853"/>
      <c r="N549" s="853">
        <v>19</v>
      </c>
      <c r="O549" s="853">
        <v>4826</v>
      </c>
      <c r="P549" s="838"/>
      <c r="Q549" s="854">
        <v>254</v>
      </c>
    </row>
    <row r="550" spans="1:17" ht="14.45" customHeight="1" x14ac:dyDescent="0.2">
      <c r="A550" s="832" t="s">
        <v>573</v>
      </c>
      <c r="B550" s="833" t="s">
        <v>4598</v>
      </c>
      <c r="C550" s="833" t="s">
        <v>3837</v>
      </c>
      <c r="D550" s="833" t="s">
        <v>4300</v>
      </c>
      <c r="E550" s="833" t="s">
        <v>4301</v>
      </c>
      <c r="F550" s="853"/>
      <c r="G550" s="853"/>
      <c r="H550" s="853"/>
      <c r="I550" s="853"/>
      <c r="J550" s="853">
        <v>1</v>
      </c>
      <c r="K550" s="853">
        <v>433</v>
      </c>
      <c r="L550" s="853">
        <v>1</v>
      </c>
      <c r="M550" s="853">
        <v>433</v>
      </c>
      <c r="N550" s="853">
        <v>36</v>
      </c>
      <c r="O550" s="853">
        <v>15768</v>
      </c>
      <c r="P550" s="838">
        <v>36.415704387990765</v>
      </c>
      <c r="Q550" s="854">
        <v>438</v>
      </c>
    </row>
    <row r="551" spans="1:17" ht="14.45" customHeight="1" x14ac:dyDescent="0.2">
      <c r="A551" s="832" t="s">
        <v>573</v>
      </c>
      <c r="B551" s="833" t="s">
        <v>4598</v>
      </c>
      <c r="C551" s="833" t="s">
        <v>3837</v>
      </c>
      <c r="D551" s="833" t="s">
        <v>4601</v>
      </c>
      <c r="E551" s="833" t="s">
        <v>4602</v>
      </c>
      <c r="F551" s="853"/>
      <c r="G551" s="853"/>
      <c r="H551" s="853"/>
      <c r="I551" s="853"/>
      <c r="J551" s="853"/>
      <c r="K551" s="853"/>
      <c r="L551" s="853"/>
      <c r="M551" s="853"/>
      <c r="N551" s="853">
        <v>2</v>
      </c>
      <c r="O551" s="853">
        <v>774</v>
      </c>
      <c r="P551" s="838"/>
      <c r="Q551" s="854">
        <v>387</v>
      </c>
    </row>
    <row r="552" spans="1:17" ht="14.45" customHeight="1" x14ac:dyDescent="0.2">
      <c r="A552" s="832" t="s">
        <v>573</v>
      </c>
      <c r="B552" s="833" t="s">
        <v>4598</v>
      </c>
      <c r="C552" s="833" t="s">
        <v>3837</v>
      </c>
      <c r="D552" s="833" t="s">
        <v>4603</v>
      </c>
      <c r="E552" s="833" t="s">
        <v>4604</v>
      </c>
      <c r="F552" s="853"/>
      <c r="G552" s="853"/>
      <c r="H552" s="853"/>
      <c r="I552" s="853"/>
      <c r="J552" s="853"/>
      <c r="K552" s="853"/>
      <c r="L552" s="853"/>
      <c r="M552" s="853"/>
      <c r="N552" s="853">
        <v>18</v>
      </c>
      <c r="O552" s="853">
        <v>16506</v>
      </c>
      <c r="P552" s="838"/>
      <c r="Q552" s="854">
        <v>917</v>
      </c>
    </row>
    <row r="553" spans="1:17" ht="14.45" customHeight="1" x14ac:dyDescent="0.2">
      <c r="A553" s="832" t="s">
        <v>573</v>
      </c>
      <c r="B553" s="833" t="s">
        <v>4598</v>
      </c>
      <c r="C553" s="833" t="s">
        <v>3837</v>
      </c>
      <c r="D553" s="833" t="s">
        <v>4605</v>
      </c>
      <c r="E553" s="833" t="s">
        <v>4606</v>
      </c>
      <c r="F553" s="853">
        <v>1</v>
      </c>
      <c r="G553" s="853">
        <v>1133</v>
      </c>
      <c r="H553" s="853"/>
      <c r="I553" s="853">
        <v>1133</v>
      </c>
      <c r="J553" s="853"/>
      <c r="K553" s="853"/>
      <c r="L553" s="853"/>
      <c r="M553" s="853"/>
      <c r="N553" s="853">
        <v>1</v>
      </c>
      <c r="O553" s="853">
        <v>1148</v>
      </c>
      <c r="P553" s="838"/>
      <c r="Q553" s="854">
        <v>1148</v>
      </c>
    </row>
    <row r="554" spans="1:17" ht="14.45" customHeight="1" x14ac:dyDescent="0.2">
      <c r="A554" s="832" t="s">
        <v>573</v>
      </c>
      <c r="B554" s="833" t="s">
        <v>4598</v>
      </c>
      <c r="C554" s="833" t="s">
        <v>3837</v>
      </c>
      <c r="D554" s="833" t="s">
        <v>4304</v>
      </c>
      <c r="E554" s="833" t="s">
        <v>4305</v>
      </c>
      <c r="F554" s="853"/>
      <c r="G554" s="853"/>
      <c r="H554" s="853"/>
      <c r="I554" s="853"/>
      <c r="J554" s="853">
        <v>1</v>
      </c>
      <c r="K554" s="853">
        <v>1961</v>
      </c>
      <c r="L554" s="853">
        <v>1</v>
      </c>
      <c r="M554" s="853">
        <v>1961</v>
      </c>
      <c r="N554" s="853">
        <v>38</v>
      </c>
      <c r="O554" s="853">
        <v>75278</v>
      </c>
      <c r="P554" s="838">
        <v>38.387557368689443</v>
      </c>
      <c r="Q554" s="854">
        <v>1981</v>
      </c>
    </row>
    <row r="555" spans="1:17" ht="14.45" customHeight="1" x14ac:dyDescent="0.2">
      <c r="A555" s="832" t="s">
        <v>573</v>
      </c>
      <c r="B555" s="833" t="s">
        <v>4598</v>
      </c>
      <c r="C555" s="833" t="s">
        <v>3837</v>
      </c>
      <c r="D555" s="833" t="s">
        <v>4607</v>
      </c>
      <c r="E555" s="833" t="s">
        <v>4608</v>
      </c>
      <c r="F555" s="853"/>
      <c r="G555" s="853"/>
      <c r="H555" s="853"/>
      <c r="I555" s="853"/>
      <c r="J555" s="853">
        <v>1</v>
      </c>
      <c r="K555" s="853">
        <v>3252</v>
      </c>
      <c r="L555" s="853">
        <v>1</v>
      </c>
      <c r="M555" s="853">
        <v>3252</v>
      </c>
      <c r="N555" s="853">
        <v>35</v>
      </c>
      <c r="O555" s="853">
        <v>114975</v>
      </c>
      <c r="P555" s="838">
        <v>35.355166051660518</v>
      </c>
      <c r="Q555" s="854">
        <v>3285</v>
      </c>
    </row>
    <row r="556" spans="1:17" ht="14.45" customHeight="1" x14ac:dyDescent="0.2">
      <c r="A556" s="832" t="s">
        <v>573</v>
      </c>
      <c r="B556" s="833" t="s">
        <v>4598</v>
      </c>
      <c r="C556" s="833" t="s">
        <v>3837</v>
      </c>
      <c r="D556" s="833" t="s">
        <v>4340</v>
      </c>
      <c r="E556" s="833" t="s">
        <v>4341</v>
      </c>
      <c r="F556" s="853"/>
      <c r="G556" s="853"/>
      <c r="H556" s="853"/>
      <c r="I556" s="853"/>
      <c r="J556" s="853">
        <v>5</v>
      </c>
      <c r="K556" s="853">
        <v>215</v>
      </c>
      <c r="L556" s="853">
        <v>1</v>
      </c>
      <c r="M556" s="853">
        <v>43</v>
      </c>
      <c r="N556" s="853">
        <v>76</v>
      </c>
      <c r="O556" s="853">
        <v>3344</v>
      </c>
      <c r="P556" s="838">
        <v>15.553488372093023</v>
      </c>
      <c r="Q556" s="854">
        <v>44</v>
      </c>
    </row>
    <row r="557" spans="1:17" ht="14.45" customHeight="1" x14ac:dyDescent="0.2">
      <c r="A557" s="832" t="s">
        <v>573</v>
      </c>
      <c r="B557" s="833" t="s">
        <v>4598</v>
      </c>
      <c r="C557" s="833" t="s">
        <v>3837</v>
      </c>
      <c r="D557" s="833" t="s">
        <v>4348</v>
      </c>
      <c r="E557" s="833" t="s">
        <v>4349</v>
      </c>
      <c r="F557" s="853"/>
      <c r="G557" s="853"/>
      <c r="H557" s="853"/>
      <c r="I557" s="853"/>
      <c r="J557" s="853">
        <v>2</v>
      </c>
      <c r="K557" s="853">
        <v>3006</v>
      </c>
      <c r="L557" s="853">
        <v>1</v>
      </c>
      <c r="M557" s="853">
        <v>1503</v>
      </c>
      <c r="N557" s="853">
        <v>19</v>
      </c>
      <c r="O557" s="853">
        <v>28842</v>
      </c>
      <c r="P557" s="838">
        <v>9.5948103792415171</v>
      </c>
      <c r="Q557" s="854">
        <v>1518</v>
      </c>
    </row>
    <row r="558" spans="1:17" ht="14.45" customHeight="1" x14ac:dyDescent="0.2">
      <c r="A558" s="832" t="s">
        <v>573</v>
      </c>
      <c r="B558" s="833" t="s">
        <v>4598</v>
      </c>
      <c r="C558" s="833" t="s">
        <v>3837</v>
      </c>
      <c r="D558" s="833" t="s">
        <v>4609</v>
      </c>
      <c r="E558" s="833" t="s">
        <v>4610</v>
      </c>
      <c r="F558" s="853"/>
      <c r="G558" s="853"/>
      <c r="H558" s="853"/>
      <c r="I558" s="853"/>
      <c r="J558" s="853"/>
      <c r="K558" s="853"/>
      <c r="L558" s="853"/>
      <c r="M558" s="853"/>
      <c r="N558" s="853">
        <v>32</v>
      </c>
      <c r="O558" s="853">
        <v>19936</v>
      </c>
      <c r="P558" s="838"/>
      <c r="Q558" s="854">
        <v>623</v>
      </c>
    </row>
    <row r="559" spans="1:17" ht="14.45" customHeight="1" x14ac:dyDescent="0.2">
      <c r="A559" s="832" t="s">
        <v>573</v>
      </c>
      <c r="B559" s="833" t="s">
        <v>4598</v>
      </c>
      <c r="C559" s="833" t="s">
        <v>3837</v>
      </c>
      <c r="D559" s="833" t="s">
        <v>4611</v>
      </c>
      <c r="E559" s="833" t="s">
        <v>4612</v>
      </c>
      <c r="F559" s="853"/>
      <c r="G559" s="853"/>
      <c r="H559" s="853"/>
      <c r="I559" s="853"/>
      <c r="J559" s="853">
        <v>2</v>
      </c>
      <c r="K559" s="853">
        <v>13510</v>
      </c>
      <c r="L559" s="853">
        <v>1</v>
      </c>
      <c r="M559" s="853">
        <v>6755</v>
      </c>
      <c r="N559" s="853"/>
      <c r="O559" s="853"/>
      <c r="P559" s="838"/>
      <c r="Q559" s="854"/>
    </row>
    <row r="560" spans="1:17" ht="14.45" customHeight="1" x14ac:dyDescent="0.2">
      <c r="A560" s="832" t="s">
        <v>573</v>
      </c>
      <c r="B560" s="833" t="s">
        <v>4613</v>
      </c>
      <c r="C560" s="833" t="s">
        <v>3837</v>
      </c>
      <c r="D560" s="833" t="s">
        <v>4278</v>
      </c>
      <c r="E560" s="833" t="s">
        <v>4279</v>
      </c>
      <c r="F560" s="853"/>
      <c r="G560" s="853"/>
      <c r="H560" s="853"/>
      <c r="I560" s="853"/>
      <c r="J560" s="853"/>
      <c r="K560" s="853"/>
      <c r="L560" s="853"/>
      <c r="M560" s="853"/>
      <c r="N560" s="853">
        <v>3</v>
      </c>
      <c r="O560" s="853">
        <v>528</v>
      </c>
      <c r="P560" s="838"/>
      <c r="Q560" s="854">
        <v>176</v>
      </c>
    </row>
    <row r="561" spans="1:17" ht="14.45" customHeight="1" x14ac:dyDescent="0.2">
      <c r="A561" s="832" t="s">
        <v>573</v>
      </c>
      <c r="B561" s="833" t="s">
        <v>4613</v>
      </c>
      <c r="C561" s="833" t="s">
        <v>3837</v>
      </c>
      <c r="D561" s="833" t="s">
        <v>4614</v>
      </c>
      <c r="E561" s="833" t="s">
        <v>4615</v>
      </c>
      <c r="F561" s="853"/>
      <c r="G561" s="853"/>
      <c r="H561" s="853"/>
      <c r="I561" s="853"/>
      <c r="J561" s="853"/>
      <c r="K561" s="853"/>
      <c r="L561" s="853"/>
      <c r="M561" s="853"/>
      <c r="N561" s="853">
        <v>1</v>
      </c>
      <c r="O561" s="853">
        <v>5255</v>
      </c>
      <c r="P561" s="838"/>
      <c r="Q561" s="854">
        <v>5255</v>
      </c>
    </row>
    <row r="562" spans="1:17" ht="14.45" customHeight="1" x14ac:dyDescent="0.2">
      <c r="A562" s="832" t="s">
        <v>573</v>
      </c>
      <c r="B562" s="833" t="s">
        <v>4616</v>
      </c>
      <c r="C562" s="833" t="s">
        <v>3837</v>
      </c>
      <c r="D562" s="833" t="s">
        <v>4617</v>
      </c>
      <c r="E562" s="833" t="s">
        <v>4618</v>
      </c>
      <c r="F562" s="853">
        <v>539</v>
      </c>
      <c r="G562" s="853">
        <v>431737</v>
      </c>
      <c r="H562" s="853">
        <v>0.93297705898623884</v>
      </c>
      <c r="I562" s="853">
        <v>800.99628942486083</v>
      </c>
      <c r="J562" s="853">
        <v>577</v>
      </c>
      <c r="K562" s="853">
        <v>462752</v>
      </c>
      <c r="L562" s="853">
        <v>1</v>
      </c>
      <c r="M562" s="853">
        <v>801.99653379549397</v>
      </c>
      <c r="N562" s="853">
        <v>646</v>
      </c>
      <c r="O562" s="853">
        <v>521947</v>
      </c>
      <c r="P562" s="838">
        <v>1.1279194903533643</v>
      </c>
      <c r="Q562" s="854">
        <v>807.96749226006193</v>
      </c>
    </row>
    <row r="563" spans="1:17" ht="14.45" customHeight="1" x14ac:dyDescent="0.2">
      <c r="A563" s="832" t="s">
        <v>4619</v>
      </c>
      <c r="B563" s="833" t="s">
        <v>3840</v>
      </c>
      <c r="C563" s="833" t="s">
        <v>3837</v>
      </c>
      <c r="D563" s="833" t="s">
        <v>3856</v>
      </c>
      <c r="E563" s="833" t="s">
        <v>3857</v>
      </c>
      <c r="F563" s="853">
        <v>2</v>
      </c>
      <c r="G563" s="853">
        <v>74</v>
      </c>
      <c r="H563" s="853">
        <v>0.4</v>
      </c>
      <c r="I563" s="853">
        <v>37</v>
      </c>
      <c r="J563" s="853">
        <v>5</v>
      </c>
      <c r="K563" s="853">
        <v>185</v>
      </c>
      <c r="L563" s="853">
        <v>1</v>
      </c>
      <c r="M563" s="853">
        <v>37</v>
      </c>
      <c r="N563" s="853">
        <v>19</v>
      </c>
      <c r="O563" s="853">
        <v>722</v>
      </c>
      <c r="P563" s="838">
        <v>3.9027027027027028</v>
      </c>
      <c r="Q563" s="854">
        <v>38</v>
      </c>
    </row>
    <row r="564" spans="1:17" ht="14.45" customHeight="1" x14ac:dyDescent="0.2">
      <c r="A564" s="832" t="s">
        <v>4619</v>
      </c>
      <c r="B564" s="833" t="s">
        <v>3840</v>
      </c>
      <c r="C564" s="833" t="s">
        <v>3837</v>
      </c>
      <c r="D564" s="833" t="s">
        <v>3868</v>
      </c>
      <c r="E564" s="833" t="s">
        <v>3869</v>
      </c>
      <c r="F564" s="853">
        <v>28</v>
      </c>
      <c r="G564" s="853">
        <v>3528</v>
      </c>
      <c r="H564" s="853">
        <v>1.4620803978450063</v>
      </c>
      <c r="I564" s="853">
        <v>126</v>
      </c>
      <c r="J564" s="853">
        <v>19</v>
      </c>
      <c r="K564" s="853">
        <v>2413</v>
      </c>
      <c r="L564" s="853">
        <v>1</v>
      </c>
      <c r="M564" s="853">
        <v>127</v>
      </c>
      <c r="N564" s="853">
        <v>17</v>
      </c>
      <c r="O564" s="853">
        <v>2142</v>
      </c>
      <c r="P564" s="838">
        <v>0.88769167012018235</v>
      </c>
      <c r="Q564" s="854">
        <v>126</v>
      </c>
    </row>
    <row r="565" spans="1:17" ht="14.45" customHeight="1" x14ac:dyDescent="0.2">
      <c r="A565" s="832" t="s">
        <v>4619</v>
      </c>
      <c r="B565" s="833" t="s">
        <v>3840</v>
      </c>
      <c r="C565" s="833" t="s">
        <v>3837</v>
      </c>
      <c r="D565" s="833" t="s">
        <v>3876</v>
      </c>
      <c r="E565" s="833" t="s">
        <v>3877</v>
      </c>
      <c r="F565" s="853">
        <v>7</v>
      </c>
      <c r="G565" s="853">
        <v>233.31999999999994</v>
      </c>
      <c r="H565" s="853">
        <v>1.7500750075007496</v>
      </c>
      <c r="I565" s="853">
        <v>33.33142857142856</v>
      </c>
      <c r="J565" s="853">
        <v>4</v>
      </c>
      <c r="K565" s="853">
        <v>133.32</v>
      </c>
      <c r="L565" s="853">
        <v>1</v>
      </c>
      <c r="M565" s="853">
        <v>33.33</v>
      </c>
      <c r="N565" s="853">
        <v>4</v>
      </c>
      <c r="O565" s="853">
        <v>133.32</v>
      </c>
      <c r="P565" s="838">
        <v>1</v>
      </c>
      <c r="Q565" s="854">
        <v>33.33</v>
      </c>
    </row>
    <row r="566" spans="1:17" ht="14.45" customHeight="1" x14ac:dyDescent="0.2">
      <c r="A566" s="832" t="s">
        <v>4619</v>
      </c>
      <c r="B566" s="833" t="s">
        <v>3840</v>
      </c>
      <c r="C566" s="833" t="s">
        <v>3837</v>
      </c>
      <c r="D566" s="833" t="s">
        <v>3878</v>
      </c>
      <c r="E566" s="833" t="s">
        <v>3879</v>
      </c>
      <c r="F566" s="853">
        <v>20</v>
      </c>
      <c r="G566" s="853">
        <v>5020</v>
      </c>
      <c r="H566" s="853">
        <v>0.79682539682539677</v>
      </c>
      <c r="I566" s="853">
        <v>251</v>
      </c>
      <c r="J566" s="853">
        <v>25</v>
      </c>
      <c r="K566" s="853">
        <v>6300</v>
      </c>
      <c r="L566" s="853">
        <v>1</v>
      </c>
      <c r="M566" s="853">
        <v>252</v>
      </c>
      <c r="N566" s="853">
        <v>19</v>
      </c>
      <c r="O566" s="853">
        <v>4826</v>
      </c>
      <c r="P566" s="838">
        <v>0.76603174603174606</v>
      </c>
      <c r="Q566" s="854">
        <v>254</v>
      </c>
    </row>
    <row r="567" spans="1:17" ht="14.45" customHeight="1" x14ac:dyDescent="0.2">
      <c r="A567" s="832" t="s">
        <v>4619</v>
      </c>
      <c r="B567" s="833" t="s">
        <v>3840</v>
      </c>
      <c r="C567" s="833" t="s">
        <v>3837</v>
      </c>
      <c r="D567" s="833" t="s">
        <v>3896</v>
      </c>
      <c r="E567" s="833" t="s">
        <v>3897</v>
      </c>
      <c r="F567" s="853">
        <v>5</v>
      </c>
      <c r="G567" s="853">
        <v>1865</v>
      </c>
      <c r="H567" s="853">
        <v>2.4933155080213902</v>
      </c>
      <c r="I567" s="853">
        <v>373</v>
      </c>
      <c r="J567" s="853">
        <v>2</v>
      </c>
      <c r="K567" s="853">
        <v>748</v>
      </c>
      <c r="L567" s="853">
        <v>1</v>
      </c>
      <c r="M567" s="853">
        <v>374</v>
      </c>
      <c r="N567" s="853">
        <v>9</v>
      </c>
      <c r="O567" s="853">
        <v>3384</v>
      </c>
      <c r="P567" s="838">
        <v>4.524064171122995</v>
      </c>
      <c r="Q567" s="854">
        <v>376</v>
      </c>
    </row>
    <row r="568" spans="1:17" ht="14.45" customHeight="1" x14ac:dyDescent="0.2">
      <c r="A568" s="832" t="s">
        <v>4620</v>
      </c>
      <c r="B568" s="833" t="s">
        <v>3840</v>
      </c>
      <c r="C568" s="833" t="s">
        <v>3837</v>
      </c>
      <c r="D568" s="833" t="s">
        <v>3868</v>
      </c>
      <c r="E568" s="833" t="s">
        <v>3869</v>
      </c>
      <c r="F568" s="853">
        <v>1</v>
      </c>
      <c r="G568" s="853">
        <v>126</v>
      </c>
      <c r="H568" s="853"/>
      <c r="I568" s="853">
        <v>126</v>
      </c>
      <c r="J568" s="853"/>
      <c r="K568" s="853"/>
      <c r="L568" s="853"/>
      <c r="M568" s="853"/>
      <c r="N568" s="853">
        <v>2</v>
      </c>
      <c r="O568" s="853">
        <v>252</v>
      </c>
      <c r="P568" s="838"/>
      <c r="Q568" s="854">
        <v>126</v>
      </c>
    </row>
    <row r="569" spans="1:17" ht="14.45" customHeight="1" x14ac:dyDescent="0.2">
      <c r="A569" s="832" t="s">
        <v>4620</v>
      </c>
      <c r="B569" s="833" t="s">
        <v>3840</v>
      </c>
      <c r="C569" s="833" t="s">
        <v>3837</v>
      </c>
      <c r="D569" s="833" t="s">
        <v>3878</v>
      </c>
      <c r="E569" s="833" t="s">
        <v>3879</v>
      </c>
      <c r="F569" s="853">
        <v>1</v>
      </c>
      <c r="G569" s="853">
        <v>251</v>
      </c>
      <c r="H569" s="853"/>
      <c r="I569" s="853">
        <v>251</v>
      </c>
      <c r="J569" s="853"/>
      <c r="K569" s="853"/>
      <c r="L569" s="853"/>
      <c r="M569" s="853"/>
      <c r="N569" s="853"/>
      <c r="O569" s="853"/>
      <c r="P569" s="838"/>
      <c r="Q569" s="854"/>
    </row>
    <row r="570" spans="1:17" ht="14.45" customHeight="1" x14ac:dyDescent="0.2">
      <c r="A570" s="832" t="s">
        <v>4620</v>
      </c>
      <c r="B570" s="833" t="s">
        <v>3840</v>
      </c>
      <c r="C570" s="833" t="s">
        <v>3837</v>
      </c>
      <c r="D570" s="833" t="s">
        <v>3896</v>
      </c>
      <c r="E570" s="833" t="s">
        <v>3897</v>
      </c>
      <c r="F570" s="853"/>
      <c r="G570" s="853"/>
      <c r="H570" s="853"/>
      <c r="I570" s="853"/>
      <c r="J570" s="853">
        <v>1</v>
      </c>
      <c r="K570" s="853">
        <v>374</v>
      </c>
      <c r="L570" s="853">
        <v>1</v>
      </c>
      <c r="M570" s="853">
        <v>374</v>
      </c>
      <c r="N570" s="853"/>
      <c r="O570" s="853"/>
      <c r="P570" s="838"/>
      <c r="Q570" s="854"/>
    </row>
    <row r="571" spans="1:17" ht="14.45" customHeight="1" x14ac:dyDescent="0.2">
      <c r="A571" s="832" t="s">
        <v>4621</v>
      </c>
      <c r="B571" s="833" t="s">
        <v>3840</v>
      </c>
      <c r="C571" s="833" t="s">
        <v>3837</v>
      </c>
      <c r="D571" s="833" t="s">
        <v>3878</v>
      </c>
      <c r="E571" s="833" t="s">
        <v>3879</v>
      </c>
      <c r="F571" s="853">
        <v>10</v>
      </c>
      <c r="G571" s="853">
        <v>2510</v>
      </c>
      <c r="H571" s="853">
        <v>1.4229024943310657</v>
      </c>
      <c r="I571" s="853">
        <v>251</v>
      </c>
      <c r="J571" s="853">
        <v>7</v>
      </c>
      <c r="K571" s="853">
        <v>1764</v>
      </c>
      <c r="L571" s="853">
        <v>1</v>
      </c>
      <c r="M571" s="853">
        <v>252</v>
      </c>
      <c r="N571" s="853">
        <v>11</v>
      </c>
      <c r="O571" s="853">
        <v>2794</v>
      </c>
      <c r="P571" s="838">
        <v>1.5839002267573696</v>
      </c>
      <c r="Q571" s="854">
        <v>254</v>
      </c>
    </row>
    <row r="572" spans="1:17" ht="14.45" customHeight="1" x14ac:dyDescent="0.2">
      <c r="A572" s="832" t="s">
        <v>4622</v>
      </c>
      <c r="B572" s="833" t="s">
        <v>3840</v>
      </c>
      <c r="C572" s="833" t="s">
        <v>3837</v>
      </c>
      <c r="D572" s="833" t="s">
        <v>3856</v>
      </c>
      <c r="E572" s="833" t="s">
        <v>3857</v>
      </c>
      <c r="F572" s="853"/>
      <c r="G572" s="853"/>
      <c r="H572" s="853"/>
      <c r="I572" s="853"/>
      <c r="J572" s="853">
        <v>1</v>
      </c>
      <c r="K572" s="853">
        <v>37</v>
      </c>
      <c r="L572" s="853">
        <v>1</v>
      </c>
      <c r="M572" s="853">
        <v>37</v>
      </c>
      <c r="N572" s="853">
        <v>1</v>
      </c>
      <c r="O572" s="853">
        <v>38</v>
      </c>
      <c r="P572" s="838">
        <v>1.027027027027027</v>
      </c>
      <c r="Q572" s="854">
        <v>38</v>
      </c>
    </row>
    <row r="573" spans="1:17" ht="14.45" customHeight="1" x14ac:dyDescent="0.2">
      <c r="A573" s="832" t="s">
        <v>4622</v>
      </c>
      <c r="B573" s="833" t="s">
        <v>3840</v>
      </c>
      <c r="C573" s="833" t="s">
        <v>3837</v>
      </c>
      <c r="D573" s="833" t="s">
        <v>3868</v>
      </c>
      <c r="E573" s="833" t="s">
        <v>3869</v>
      </c>
      <c r="F573" s="853">
        <v>8</v>
      </c>
      <c r="G573" s="853">
        <v>1008</v>
      </c>
      <c r="H573" s="853">
        <v>0.79370078740157479</v>
      </c>
      <c r="I573" s="853">
        <v>126</v>
      </c>
      <c r="J573" s="853">
        <v>10</v>
      </c>
      <c r="K573" s="853">
        <v>1270</v>
      </c>
      <c r="L573" s="853">
        <v>1</v>
      </c>
      <c r="M573" s="853">
        <v>127</v>
      </c>
      <c r="N573" s="853">
        <v>12</v>
      </c>
      <c r="O573" s="853">
        <v>1512</v>
      </c>
      <c r="P573" s="838">
        <v>1.1905511811023621</v>
      </c>
      <c r="Q573" s="854">
        <v>126</v>
      </c>
    </row>
    <row r="574" spans="1:17" ht="14.45" customHeight="1" x14ac:dyDescent="0.2">
      <c r="A574" s="832" t="s">
        <v>4622</v>
      </c>
      <c r="B574" s="833" t="s">
        <v>3840</v>
      </c>
      <c r="C574" s="833" t="s">
        <v>3837</v>
      </c>
      <c r="D574" s="833" t="s">
        <v>3878</v>
      </c>
      <c r="E574" s="833" t="s">
        <v>3879</v>
      </c>
      <c r="F574" s="853">
        <v>96</v>
      </c>
      <c r="G574" s="853">
        <v>24096</v>
      </c>
      <c r="H574" s="853">
        <v>1.0990695128626162</v>
      </c>
      <c r="I574" s="853">
        <v>251</v>
      </c>
      <c r="J574" s="853">
        <v>87</v>
      </c>
      <c r="K574" s="853">
        <v>21924</v>
      </c>
      <c r="L574" s="853">
        <v>1</v>
      </c>
      <c r="M574" s="853">
        <v>252</v>
      </c>
      <c r="N574" s="853">
        <v>50</v>
      </c>
      <c r="O574" s="853">
        <v>12700</v>
      </c>
      <c r="P574" s="838">
        <v>0.57927385513592411</v>
      </c>
      <c r="Q574" s="854">
        <v>254</v>
      </c>
    </row>
    <row r="575" spans="1:17" ht="14.45" customHeight="1" x14ac:dyDescent="0.2">
      <c r="A575" s="832" t="s">
        <v>4622</v>
      </c>
      <c r="B575" s="833" t="s">
        <v>3840</v>
      </c>
      <c r="C575" s="833" t="s">
        <v>3837</v>
      </c>
      <c r="D575" s="833" t="s">
        <v>3896</v>
      </c>
      <c r="E575" s="833" t="s">
        <v>3897</v>
      </c>
      <c r="F575" s="853">
        <v>5</v>
      </c>
      <c r="G575" s="853">
        <v>1865</v>
      </c>
      <c r="H575" s="853">
        <v>0.71237585943468296</v>
      </c>
      <c r="I575" s="853">
        <v>373</v>
      </c>
      <c r="J575" s="853">
        <v>7</v>
      </c>
      <c r="K575" s="853">
        <v>2618</v>
      </c>
      <c r="L575" s="853">
        <v>1</v>
      </c>
      <c r="M575" s="853">
        <v>374</v>
      </c>
      <c r="N575" s="853">
        <v>10</v>
      </c>
      <c r="O575" s="853">
        <v>3760</v>
      </c>
      <c r="P575" s="838">
        <v>1.4362108479755538</v>
      </c>
      <c r="Q575" s="854">
        <v>376</v>
      </c>
    </row>
    <row r="576" spans="1:17" ht="14.45" customHeight="1" x14ac:dyDescent="0.2">
      <c r="A576" s="832" t="s">
        <v>4623</v>
      </c>
      <c r="B576" s="833" t="s">
        <v>3840</v>
      </c>
      <c r="C576" s="833" t="s">
        <v>3837</v>
      </c>
      <c r="D576" s="833" t="s">
        <v>3856</v>
      </c>
      <c r="E576" s="833" t="s">
        <v>3857</v>
      </c>
      <c r="F576" s="853"/>
      <c r="G576" s="853"/>
      <c r="H576" s="853"/>
      <c r="I576" s="853"/>
      <c r="J576" s="853"/>
      <c r="K576" s="853"/>
      <c r="L576" s="853"/>
      <c r="M576" s="853"/>
      <c r="N576" s="853">
        <v>1</v>
      </c>
      <c r="O576" s="853">
        <v>38</v>
      </c>
      <c r="P576" s="838"/>
      <c r="Q576" s="854">
        <v>38</v>
      </c>
    </row>
    <row r="577" spans="1:17" ht="14.45" customHeight="1" x14ac:dyDescent="0.2">
      <c r="A577" s="832" t="s">
        <v>4623</v>
      </c>
      <c r="B577" s="833" t="s">
        <v>3840</v>
      </c>
      <c r="C577" s="833" t="s">
        <v>3837</v>
      </c>
      <c r="D577" s="833" t="s">
        <v>3868</v>
      </c>
      <c r="E577" s="833" t="s">
        <v>3869</v>
      </c>
      <c r="F577" s="853"/>
      <c r="G577" s="853"/>
      <c r="H577" s="853"/>
      <c r="I577" s="853"/>
      <c r="J577" s="853">
        <v>1</v>
      </c>
      <c r="K577" s="853">
        <v>127</v>
      </c>
      <c r="L577" s="853">
        <v>1</v>
      </c>
      <c r="M577" s="853">
        <v>127</v>
      </c>
      <c r="N577" s="853"/>
      <c r="O577" s="853"/>
      <c r="P577" s="838"/>
      <c r="Q577" s="854"/>
    </row>
    <row r="578" spans="1:17" ht="14.45" customHeight="1" x14ac:dyDescent="0.2">
      <c r="A578" s="832" t="s">
        <v>4623</v>
      </c>
      <c r="B578" s="833" t="s">
        <v>3840</v>
      </c>
      <c r="C578" s="833" t="s">
        <v>3837</v>
      </c>
      <c r="D578" s="833" t="s">
        <v>3878</v>
      </c>
      <c r="E578" s="833" t="s">
        <v>3879</v>
      </c>
      <c r="F578" s="853">
        <v>1</v>
      </c>
      <c r="G578" s="853">
        <v>251</v>
      </c>
      <c r="H578" s="853">
        <v>0.99603174603174605</v>
      </c>
      <c r="I578" s="853">
        <v>251</v>
      </c>
      <c r="J578" s="853">
        <v>1</v>
      </c>
      <c r="K578" s="853">
        <v>252</v>
      </c>
      <c r="L578" s="853">
        <v>1</v>
      </c>
      <c r="M578" s="853">
        <v>252</v>
      </c>
      <c r="N578" s="853">
        <v>2</v>
      </c>
      <c r="O578" s="853">
        <v>508</v>
      </c>
      <c r="P578" s="838">
        <v>2.0158730158730158</v>
      </c>
      <c r="Q578" s="854">
        <v>254</v>
      </c>
    </row>
    <row r="579" spans="1:17" ht="14.45" customHeight="1" x14ac:dyDescent="0.2">
      <c r="A579" s="832" t="s">
        <v>4623</v>
      </c>
      <c r="B579" s="833" t="s">
        <v>3840</v>
      </c>
      <c r="C579" s="833" t="s">
        <v>3837</v>
      </c>
      <c r="D579" s="833" t="s">
        <v>3896</v>
      </c>
      <c r="E579" s="833" t="s">
        <v>3897</v>
      </c>
      <c r="F579" s="853"/>
      <c r="G579" s="853"/>
      <c r="H579" s="853"/>
      <c r="I579" s="853"/>
      <c r="J579" s="853"/>
      <c r="K579" s="853"/>
      <c r="L579" s="853"/>
      <c r="M579" s="853"/>
      <c r="N579" s="853">
        <v>1</v>
      </c>
      <c r="O579" s="853">
        <v>376</v>
      </c>
      <c r="P579" s="838"/>
      <c r="Q579" s="854">
        <v>376</v>
      </c>
    </row>
    <row r="580" spans="1:17" ht="14.45" customHeight="1" x14ac:dyDescent="0.2">
      <c r="A580" s="832" t="s">
        <v>4624</v>
      </c>
      <c r="B580" s="833" t="s">
        <v>3840</v>
      </c>
      <c r="C580" s="833" t="s">
        <v>3837</v>
      </c>
      <c r="D580" s="833" t="s">
        <v>3868</v>
      </c>
      <c r="E580" s="833" t="s">
        <v>3869</v>
      </c>
      <c r="F580" s="853"/>
      <c r="G580" s="853"/>
      <c r="H580" s="853"/>
      <c r="I580" s="853"/>
      <c r="J580" s="853">
        <v>1</v>
      </c>
      <c r="K580" s="853">
        <v>127</v>
      </c>
      <c r="L580" s="853">
        <v>1</v>
      </c>
      <c r="M580" s="853">
        <v>127</v>
      </c>
      <c r="N580" s="853"/>
      <c r="O580" s="853"/>
      <c r="P580" s="838"/>
      <c r="Q580" s="854"/>
    </row>
    <row r="581" spans="1:17" ht="14.45" customHeight="1" x14ac:dyDescent="0.2">
      <c r="A581" s="832" t="s">
        <v>4625</v>
      </c>
      <c r="B581" s="833" t="s">
        <v>3840</v>
      </c>
      <c r="C581" s="833" t="s">
        <v>3837</v>
      </c>
      <c r="D581" s="833" t="s">
        <v>3856</v>
      </c>
      <c r="E581" s="833" t="s">
        <v>3857</v>
      </c>
      <c r="F581" s="853"/>
      <c r="G581" s="853"/>
      <c r="H581" s="853"/>
      <c r="I581" s="853"/>
      <c r="J581" s="853">
        <v>1</v>
      </c>
      <c r="K581" s="853">
        <v>37</v>
      </c>
      <c r="L581" s="853">
        <v>1</v>
      </c>
      <c r="M581" s="853">
        <v>37</v>
      </c>
      <c r="N581" s="853"/>
      <c r="O581" s="853"/>
      <c r="P581" s="838"/>
      <c r="Q581" s="854"/>
    </row>
    <row r="582" spans="1:17" ht="14.45" customHeight="1" x14ac:dyDescent="0.2">
      <c r="A582" s="832" t="s">
        <v>4625</v>
      </c>
      <c r="B582" s="833" t="s">
        <v>3840</v>
      </c>
      <c r="C582" s="833" t="s">
        <v>3837</v>
      </c>
      <c r="D582" s="833" t="s">
        <v>3868</v>
      </c>
      <c r="E582" s="833" t="s">
        <v>3869</v>
      </c>
      <c r="F582" s="853"/>
      <c r="G582" s="853"/>
      <c r="H582" s="853"/>
      <c r="I582" s="853"/>
      <c r="J582" s="853">
        <v>1</v>
      </c>
      <c r="K582" s="853">
        <v>127</v>
      </c>
      <c r="L582" s="853">
        <v>1</v>
      </c>
      <c r="M582" s="853">
        <v>127</v>
      </c>
      <c r="N582" s="853"/>
      <c r="O582" s="853"/>
      <c r="P582" s="838"/>
      <c r="Q582" s="854"/>
    </row>
    <row r="583" spans="1:17" ht="14.45" customHeight="1" x14ac:dyDescent="0.2">
      <c r="A583" s="832" t="s">
        <v>4625</v>
      </c>
      <c r="B583" s="833" t="s">
        <v>3840</v>
      </c>
      <c r="C583" s="833" t="s">
        <v>3837</v>
      </c>
      <c r="D583" s="833" t="s">
        <v>3878</v>
      </c>
      <c r="E583" s="833" t="s">
        <v>3879</v>
      </c>
      <c r="F583" s="853"/>
      <c r="G583" s="853"/>
      <c r="H583" s="853"/>
      <c r="I583" s="853"/>
      <c r="J583" s="853">
        <v>1</v>
      </c>
      <c r="K583" s="853">
        <v>252</v>
      </c>
      <c r="L583" s="853">
        <v>1</v>
      </c>
      <c r="M583" s="853">
        <v>252</v>
      </c>
      <c r="N583" s="853"/>
      <c r="O583" s="853"/>
      <c r="P583" s="838"/>
      <c r="Q583" s="854"/>
    </row>
    <row r="584" spans="1:17" ht="14.45" customHeight="1" x14ac:dyDescent="0.2">
      <c r="A584" s="832" t="s">
        <v>4625</v>
      </c>
      <c r="B584" s="833" t="s">
        <v>3840</v>
      </c>
      <c r="C584" s="833" t="s">
        <v>3837</v>
      </c>
      <c r="D584" s="833" t="s">
        <v>3896</v>
      </c>
      <c r="E584" s="833" t="s">
        <v>3897</v>
      </c>
      <c r="F584" s="853">
        <v>2</v>
      </c>
      <c r="G584" s="853">
        <v>746</v>
      </c>
      <c r="H584" s="853"/>
      <c r="I584" s="853">
        <v>373</v>
      </c>
      <c r="J584" s="853"/>
      <c r="K584" s="853"/>
      <c r="L584" s="853"/>
      <c r="M584" s="853"/>
      <c r="N584" s="853"/>
      <c r="O584" s="853"/>
      <c r="P584" s="838"/>
      <c r="Q584" s="854"/>
    </row>
    <row r="585" spans="1:17" ht="14.45" customHeight="1" x14ac:dyDescent="0.2">
      <c r="A585" s="832" t="s">
        <v>4626</v>
      </c>
      <c r="B585" s="833" t="s">
        <v>3840</v>
      </c>
      <c r="C585" s="833" t="s">
        <v>3837</v>
      </c>
      <c r="D585" s="833" t="s">
        <v>3856</v>
      </c>
      <c r="E585" s="833" t="s">
        <v>3857</v>
      </c>
      <c r="F585" s="853"/>
      <c r="G585" s="853"/>
      <c r="H585" s="853"/>
      <c r="I585" s="853"/>
      <c r="J585" s="853"/>
      <c r="K585" s="853"/>
      <c r="L585" s="853"/>
      <c r="M585" s="853"/>
      <c r="N585" s="853">
        <v>1</v>
      </c>
      <c r="O585" s="853">
        <v>38</v>
      </c>
      <c r="P585" s="838"/>
      <c r="Q585" s="854">
        <v>38</v>
      </c>
    </row>
    <row r="586" spans="1:17" ht="14.45" customHeight="1" x14ac:dyDescent="0.2">
      <c r="A586" s="832" t="s">
        <v>4626</v>
      </c>
      <c r="B586" s="833" t="s">
        <v>3840</v>
      </c>
      <c r="C586" s="833" t="s">
        <v>3837</v>
      </c>
      <c r="D586" s="833" t="s">
        <v>3868</v>
      </c>
      <c r="E586" s="833" t="s">
        <v>3869</v>
      </c>
      <c r="F586" s="853">
        <v>1</v>
      </c>
      <c r="G586" s="853">
        <v>126</v>
      </c>
      <c r="H586" s="853"/>
      <c r="I586" s="853">
        <v>126</v>
      </c>
      <c r="J586" s="853"/>
      <c r="K586" s="853"/>
      <c r="L586" s="853"/>
      <c r="M586" s="853"/>
      <c r="N586" s="853">
        <v>1</v>
      </c>
      <c r="O586" s="853">
        <v>126</v>
      </c>
      <c r="P586" s="838"/>
      <c r="Q586" s="854">
        <v>126</v>
      </c>
    </row>
    <row r="587" spans="1:17" ht="14.45" customHeight="1" x14ac:dyDescent="0.2">
      <c r="A587" s="832" t="s">
        <v>4626</v>
      </c>
      <c r="B587" s="833" t="s">
        <v>3840</v>
      </c>
      <c r="C587" s="833" t="s">
        <v>3837</v>
      </c>
      <c r="D587" s="833" t="s">
        <v>3876</v>
      </c>
      <c r="E587" s="833" t="s">
        <v>3877</v>
      </c>
      <c r="F587" s="853">
        <v>1</v>
      </c>
      <c r="G587" s="853">
        <v>33.33</v>
      </c>
      <c r="H587" s="853"/>
      <c r="I587" s="853">
        <v>33.33</v>
      </c>
      <c r="J587" s="853"/>
      <c r="K587" s="853"/>
      <c r="L587" s="853"/>
      <c r="M587" s="853"/>
      <c r="N587" s="853"/>
      <c r="O587" s="853"/>
      <c r="P587" s="838"/>
      <c r="Q587" s="854"/>
    </row>
    <row r="588" spans="1:17" ht="14.45" customHeight="1" x14ac:dyDescent="0.2">
      <c r="A588" s="832" t="s">
        <v>4627</v>
      </c>
      <c r="B588" s="833" t="s">
        <v>3840</v>
      </c>
      <c r="C588" s="833" t="s">
        <v>3837</v>
      </c>
      <c r="D588" s="833" t="s">
        <v>3856</v>
      </c>
      <c r="E588" s="833" t="s">
        <v>3857</v>
      </c>
      <c r="F588" s="853"/>
      <c r="G588" s="853"/>
      <c r="H588" s="853"/>
      <c r="I588" s="853"/>
      <c r="J588" s="853">
        <v>1</v>
      </c>
      <c r="K588" s="853">
        <v>37</v>
      </c>
      <c r="L588" s="853">
        <v>1</v>
      </c>
      <c r="M588" s="853">
        <v>37</v>
      </c>
      <c r="N588" s="853">
        <v>3</v>
      </c>
      <c r="O588" s="853">
        <v>114</v>
      </c>
      <c r="P588" s="838">
        <v>3.0810810810810811</v>
      </c>
      <c r="Q588" s="854">
        <v>38</v>
      </c>
    </row>
    <row r="589" spans="1:17" ht="14.45" customHeight="1" x14ac:dyDescent="0.2">
      <c r="A589" s="832" t="s">
        <v>4627</v>
      </c>
      <c r="B589" s="833" t="s">
        <v>3840</v>
      </c>
      <c r="C589" s="833" t="s">
        <v>3837</v>
      </c>
      <c r="D589" s="833" t="s">
        <v>3868</v>
      </c>
      <c r="E589" s="833" t="s">
        <v>3869</v>
      </c>
      <c r="F589" s="853">
        <v>4</v>
      </c>
      <c r="G589" s="853">
        <v>504</v>
      </c>
      <c r="H589" s="853">
        <v>1.984251968503937</v>
      </c>
      <c r="I589" s="853">
        <v>126</v>
      </c>
      <c r="J589" s="853">
        <v>2</v>
      </c>
      <c r="K589" s="853">
        <v>254</v>
      </c>
      <c r="L589" s="853">
        <v>1</v>
      </c>
      <c r="M589" s="853">
        <v>127</v>
      </c>
      <c r="N589" s="853">
        <v>2</v>
      </c>
      <c r="O589" s="853">
        <v>252</v>
      </c>
      <c r="P589" s="838">
        <v>0.99212598425196852</v>
      </c>
      <c r="Q589" s="854">
        <v>126</v>
      </c>
    </row>
    <row r="590" spans="1:17" ht="14.45" customHeight="1" x14ac:dyDescent="0.2">
      <c r="A590" s="832" t="s">
        <v>4627</v>
      </c>
      <c r="B590" s="833" t="s">
        <v>3840</v>
      </c>
      <c r="C590" s="833" t="s">
        <v>3837</v>
      </c>
      <c r="D590" s="833" t="s">
        <v>3878</v>
      </c>
      <c r="E590" s="833" t="s">
        <v>3879</v>
      </c>
      <c r="F590" s="853">
        <v>8</v>
      </c>
      <c r="G590" s="853">
        <v>2008</v>
      </c>
      <c r="H590" s="853">
        <v>0.79682539682539677</v>
      </c>
      <c r="I590" s="853">
        <v>251</v>
      </c>
      <c r="J590" s="853">
        <v>10</v>
      </c>
      <c r="K590" s="853">
        <v>2520</v>
      </c>
      <c r="L590" s="853">
        <v>1</v>
      </c>
      <c r="M590" s="853">
        <v>252</v>
      </c>
      <c r="N590" s="853">
        <v>4</v>
      </c>
      <c r="O590" s="853">
        <v>1016</v>
      </c>
      <c r="P590" s="838">
        <v>0.40317460317460319</v>
      </c>
      <c r="Q590" s="854">
        <v>254</v>
      </c>
    </row>
    <row r="591" spans="1:17" ht="14.45" customHeight="1" x14ac:dyDescent="0.2">
      <c r="A591" s="832" t="s">
        <v>4627</v>
      </c>
      <c r="B591" s="833" t="s">
        <v>3840</v>
      </c>
      <c r="C591" s="833" t="s">
        <v>3837</v>
      </c>
      <c r="D591" s="833" t="s">
        <v>3896</v>
      </c>
      <c r="E591" s="833" t="s">
        <v>3897</v>
      </c>
      <c r="F591" s="853">
        <v>1</v>
      </c>
      <c r="G591" s="853">
        <v>373</v>
      </c>
      <c r="H591" s="853">
        <v>0.49866310160427807</v>
      </c>
      <c r="I591" s="853">
        <v>373</v>
      </c>
      <c r="J591" s="853">
        <v>2</v>
      </c>
      <c r="K591" s="853">
        <v>748</v>
      </c>
      <c r="L591" s="853">
        <v>1</v>
      </c>
      <c r="M591" s="853">
        <v>374</v>
      </c>
      <c r="N591" s="853">
        <v>1</v>
      </c>
      <c r="O591" s="853">
        <v>376</v>
      </c>
      <c r="P591" s="838">
        <v>0.50267379679144386</v>
      </c>
      <c r="Q591" s="854">
        <v>376</v>
      </c>
    </row>
    <row r="592" spans="1:17" ht="14.45" customHeight="1" x14ac:dyDescent="0.2">
      <c r="A592" s="832" t="s">
        <v>4628</v>
      </c>
      <c r="B592" s="833" t="s">
        <v>4629</v>
      </c>
      <c r="C592" s="833" t="s">
        <v>3837</v>
      </c>
      <c r="D592" s="833" t="s">
        <v>4630</v>
      </c>
      <c r="E592" s="833" t="s">
        <v>4631</v>
      </c>
      <c r="F592" s="853"/>
      <c r="G592" s="853"/>
      <c r="H592" s="853"/>
      <c r="I592" s="853"/>
      <c r="J592" s="853">
        <v>1</v>
      </c>
      <c r="K592" s="853">
        <v>10034</v>
      </c>
      <c r="L592" s="853">
        <v>1</v>
      </c>
      <c r="M592" s="853">
        <v>10034</v>
      </c>
      <c r="N592" s="853"/>
      <c r="O592" s="853"/>
      <c r="P592" s="838"/>
      <c r="Q592" s="854"/>
    </row>
    <row r="593" spans="1:17" ht="14.45" customHeight="1" x14ac:dyDescent="0.2">
      <c r="A593" s="832" t="s">
        <v>4628</v>
      </c>
      <c r="B593" s="833" t="s">
        <v>4632</v>
      </c>
      <c r="C593" s="833" t="s">
        <v>3837</v>
      </c>
      <c r="D593" s="833" t="s">
        <v>4630</v>
      </c>
      <c r="E593" s="833" t="s">
        <v>4631</v>
      </c>
      <c r="F593" s="853"/>
      <c r="G593" s="853"/>
      <c r="H593" s="853"/>
      <c r="I593" s="853"/>
      <c r="J593" s="853">
        <v>-1</v>
      </c>
      <c r="K593" s="853">
        <v>-10034</v>
      </c>
      <c r="L593" s="853">
        <v>1</v>
      </c>
      <c r="M593" s="853">
        <v>10034</v>
      </c>
      <c r="N593" s="853"/>
      <c r="O593" s="853"/>
      <c r="P593" s="838"/>
      <c r="Q593" s="854"/>
    </row>
    <row r="594" spans="1:17" ht="14.45" customHeight="1" x14ac:dyDescent="0.2">
      <c r="A594" s="832" t="s">
        <v>4628</v>
      </c>
      <c r="B594" s="833" t="s">
        <v>3840</v>
      </c>
      <c r="C594" s="833" t="s">
        <v>3837</v>
      </c>
      <c r="D594" s="833" t="s">
        <v>3856</v>
      </c>
      <c r="E594" s="833" t="s">
        <v>3857</v>
      </c>
      <c r="F594" s="853">
        <v>6</v>
      </c>
      <c r="G594" s="853">
        <v>222</v>
      </c>
      <c r="H594" s="853">
        <v>0.33333333333333331</v>
      </c>
      <c r="I594" s="853">
        <v>37</v>
      </c>
      <c r="J594" s="853">
        <v>18</v>
      </c>
      <c r="K594" s="853">
        <v>666</v>
      </c>
      <c r="L594" s="853">
        <v>1</v>
      </c>
      <c r="M594" s="853">
        <v>37</v>
      </c>
      <c r="N594" s="853">
        <v>57</v>
      </c>
      <c r="O594" s="853">
        <v>2166</v>
      </c>
      <c r="P594" s="838">
        <v>3.2522522522522523</v>
      </c>
      <c r="Q594" s="854">
        <v>38</v>
      </c>
    </row>
    <row r="595" spans="1:17" ht="14.45" customHeight="1" x14ac:dyDescent="0.2">
      <c r="A595" s="832" t="s">
        <v>4628</v>
      </c>
      <c r="B595" s="833" t="s">
        <v>3840</v>
      </c>
      <c r="C595" s="833" t="s">
        <v>3837</v>
      </c>
      <c r="D595" s="833" t="s">
        <v>3868</v>
      </c>
      <c r="E595" s="833" t="s">
        <v>3869</v>
      </c>
      <c r="F595" s="853">
        <v>73</v>
      </c>
      <c r="G595" s="853">
        <v>9198</v>
      </c>
      <c r="H595" s="853">
        <v>1.0200731950759676</v>
      </c>
      <c r="I595" s="853">
        <v>126</v>
      </c>
      <c r="J595" s="853">
        <v>71</v>
      </c>
      <c r="K595" s="853">
        <v>9017</v>
      </c>
      <c r="L595" s="853">
        <v>1</v>
      </c>
      <c r="M595" s="853">
        <v>127</v>
      </c>
      <c r="N595" s="853">
        <v>58</v>
      </c>
      <c r="O595" s="853">
        <v>7308</v>
      </c>
      <c r="P595" s="838">
        <v>0.81046911389597431</v>
      </c>
      <c r="Q595" s="854">
        <v>126</v>
      </c>
    </row>
    <row r="596" spans="1:17" ht="14.45" customHeight="1" x14ac:dyDescent="0.2">
      <c r="A596" s="832" t="s">
        <v>4628</v>
      </c>
      <c r="B596" s="833" t="s">
        <v>3840</v>
      </c>
      <c r="C596" s="833" t="s">
        <v>3837</v>
      </c>
      <c r="D596" s="833" t="s">
        <v>3876</v>
      </c>
      <c r="E596" s="833" t="s">
        <v>3877</v>
      </c>
      <c r="F596" s="853">
        <v>18</v>
      </c>
      <c r="G596" s="853">
        <v>599.95999999999992</v>
      </c>
      <c r="H596" s="853">
        <v>0.72001536135179878</v>
      </c>
      <c r="I596" s="853">
        <v>33.331111111111106</v>
      </c>
      <c r="J596" s="853">
        <v>25</v>
      </c>
      <c r="K596" s="853">
        <v>833.2600000000001</v>
      </c>
      <c r="L596" s="853">
        <v>1</v>
      </c>
      <c r="M596" s="853">
        <v>33.330400000000004</v>
      </c>
      <c r="N596" s="853">
        <v>12</v>
      </c>
      <c r="O596" s="853">
        <v>399.96999999999991</v>
      </c>
      <c r="P596" s="838">
        <v>0.48000624054916818</v>
      </c>
      <c r="Q596" s="854">
        <v>33.330833333333324</v>
      </c>
    </row>
    <row r="597" spans="1:17" ht="14.45" customHeight="1" x14ac:dyDescent="0.2">
      <c r="A597" s="832" t="s">
        <v>4628</v>
      </c>
      <c r="B597" s="833" t="s">
        <v>3840</v>
      </c>
      <c r="C597" s="833" t="s">
        <v>3837</v>
      </c>
      <c r="D597" s="833" t="s">
        <v>3878</v>
      </c>
      <c r="E597" s="833" t="s">
        <v>3879</v>
      </c>
      <c r="F597" s="853">
        <v>119</v>
      </c>
      <c r="G597" s="853">
        <v>29869</v>
      </c>
      <c r="H597" s="853">
        <v>0.87152777777777779</v>
      </c>
      <c r="I597" s="853">
        <v>251</v>
      </c>
      <c r="J597" s="853">
        <v>136</v>
      </c>
      <c r="K597" s="853">
        <v>34272</v>
      </c>
      <c r="L597" s="853">
        <v>1</v>
      </c>
      <c r="M597" s="853">
        <v>252</v>
      </c>
      <c r="N597" s="853">
        <v>74</v>
      </c>
      <c r="O597" s="853">
        <v>18796</v>
      </c>
      <c r="P597" s="838">
        <v>0.54843604108309996</v>
      </c>
      <c r="Q597" s="854">
        <v>254</v>
      </c>
    </row>
    <row r="598" spans="1:17" ht="14.45" customHeight="1" x14ac:dyDescent="0.2">
      <c r="A598" s="832" t="s">
        <v>4628</v>
      </c>
      <c r="B598" s="833" t="s">
        <v>3840</v>
      </c>
      <c r="C598" s="833" t="s">
        <v>3837</v>
      </c>
      <c r="D598" s="833" t="s">
        <v>3892</v>
      </c>
      <c r="E598" s="833" t="s">
        <v>3893</v>
      </c>
      <c r="F598" s="853"/>
      <c r="G598" s="853"/>
      <c r="H598" s="853"/>
      <c r="I598" s="853"/>
      <c r="J598" s="853"/>
      <c r="K598" s="853"/>
      <c r="L598" s="853"/>
      <c r="M598" s="853"/>
      <c r="N598" s="853">
        <v>1</v>
      </c>
      <c r="O598" s="853">
        <v>116</v>
      </c>
      <c r="P598" s="838"/>
      <c r="Q598" s="854">
        <v>116</v>
      </c>
    </row>
    <row r="599" spans="1:17" ht="14.45" customHeight="1" x14ac:dyDescent="0.2">
      <c r="A599" s="832" t="s">
        <v>4628</v>
      </c>
      <c r="B599" s="833" t="s">
        <v>3840</v>
      </c>
      <c r="C599" s="833" t="s">
        <v>3837</v>
      </c>
      <c r="D599" s="833" t="s">
        <v>3896</v>
      </c>
      <c r="E599" s="833" t="s">
        <v>3897</v>
      </c>
      <c r="F599" s="853">
        <v>19</v>
      </c>
      <c r="G599" s="853">
        <v>7087</v>
      </c>
      <c r="H599" s="853">
        <v>0.46217555758445283</v>
      </c>
      <c r="I599" s="853">
        <v>373</v>
      </c>
      <c r="J599" s="853">
        <v>41</v>
      </c>
      <c r="K599" s="853">
        <v>15334</v>
      </c>
      <c r="L599" s="853">
        <v>1</v>
      </c>
      <c r="M599" s="853">
        <v>374</v>
      </c>
      <c r="N599" s="853">
        <v>27</v>
      </c>
      <c r="O599" s="853">
        <v>10152</v>
      </c>
      <c r="P599" s="838">
        <v>0.66205817138385292</v>
      </c>
      <c r="Q599" s="854">
        <v>376</v>
      </c>
    </row>
    <row r="600" spans="1:17" ht="14.45" customHeight="1" x14ac:dyDescent="0.2">
      <c r="A600" s="832" t="s">
        <v>4628</v>
      </c>
      <c r="B600" s="833" t="s">
        <v>3967</v>
      </c>
      <c r="C600" s="833" t="s">
        <v>3837</v>
      </c>
      <c r="D600" s="833" t="s">
        <v>4630</v>
      </c>
      <c r="E600" s="833" t="s">
        <v>4631</v>
      </c>
      <c r="F600" s="853"/>
      <c r="G600" s="853"/>
      <c r="H600" s="853"/>
      <c r="I600" s="853"/>
      <c r="J600" s="853">
        <v>4</v>
      </c>
      <c r="K600" s="853">
        <v>40136</v>
      </c>
      <c r="L600" s="853">
        <v>1</v>
      </c>
      <c r="M600" s="853">
        <v>10034</v>
      </c>
      <c r="N600" s="853"/>
      <c r="O600" s="853"/>
      <c r="P600" s="838"/>
      <c r="Q600" s="854"/>
    </row>
    <row r="601" spans="1:17" ht="14.45" customHeight="1" x14ac:dyDescent="0.2">
      <c r="A601" s="832" t="s">
        <v>4633</v>
      </c>
      <c r="B601" s="833" t="s">
        <v>3840</v>
      </c>
      <c r="C601" s="833" t="s">
        <v>3837</v>
      </c>
      <c r="D601" s="833" t="s">
        <v>3868</v>
      </c>
      <c r="E601" s="833" t="s">
        <v>3869</v>
      </c>
      <c r="F601" s="853">
        <v>1</v>
      </c>
      <c r="G601" s="853">
        <v>126</v>
      </c>
      <c r="H601" s="853"/>
      <c r="I601" s="853">
        <v>126</v>
      </c>
      <c r="J601" s="853"/>
      <c r="K601" s="853"/>
      <c r="L601" s="853"/>
      <c r="M601" s="853"/>
      <c r="N601" s="853"/>
      <c r="O601" s="853"/>
      <c r="P601" s="838"/>
      <c r="Q601" s="854"/>
    </row>
    <row r="602" spans="1:17" ht="14.45" customHeight="1" x14ac:dyDescent="0.2">
      <c r="A602" s="832" t="s">
        <v>4633</v>
      </c>
      <c r="B602" s="833" t="s">
        <v>3840</v>
      </c>
      <c r="C602" s="833" t="s">
        <v>3837</v>
      </c>
      <c r="D602" s="833" t="s">
        <v>3878</v>
      </c>
      <c r="E602" s="833" t="s">
        <v>3879</v>
      </c>
      <c r="F602" s="853"/>
      <c r="G602" s="853"/>
      <c r="H602" s="853"/>
      <c r="I602" s="853"/>
      <c r="J602" s="853">
        <v>1</v>
      </c>
      <c r="K602" s="853">
        <v>252</v>
      </c>
      <c r="L602" s="853">
        <v>1</v>
      </c>
      <c r="M602" s="853">
        <v>252</v>
      </c>
      <c r="N602" s="853"/>
      <c r="O602" s="853"/>
      <c r="P602" s="838"/>
      <c r="Q602" s="854"/>
    </row>
    <row r="603" spans="1:17" ht="14.45" customHeight="1" x14ac:dyDescent="0.2">
      <c r="A603" s="832" t="s">
        <v>4634</v>
      </c>
      <c r="B603" s="833" t="s">
        <v>3840</v>
      </c>
      <c r="C603" s="833" t="s">
        <v>3837</v>
      </c>
      <c r="D603" s="833" t="s">
        <v>3896</v>
      </c>
      <c r="E603" s="833" t="s">
        <v>3897</v>
      </c>
      <c r="F603" s="853">
        <v>1</v>
      </c>
      <c r="G603" s="853">
        <v>373</v>
      </c>
      <c r="H603" s="853"/>
      <c r="I603" s="853">
        <v>373</v>
      </c>
      <c r="J603" s="853"/>
      <c r="K603" s="853"/>
      <c r="L603" s="853"/>
      <c r="M603" s="853"/>
      <c r="N603" s="853"/>
      <c r="O603" s="853"/>
      <c r="P603" s="838"/>
      <c r="Q603" s="854"/>
    </row>
    <row r="604" spans="1:17" ht="14.45" customHeight="1" x14ac:dyDescent="0.2">
      <c r="A604" s="832" t="s">
        <v>4635</v>
      </c>
      <c r="B604" s="833" t="s">
        <v>3840</v>
      </c>
      <c r="C604" s="833" t="s">
        <v>3837</v>
      </c>
      <c r="D604" s="833" t="s">
        <v>3856</v>
      </c>
      <c r="E604" s="833" t="s">
        <v>3857</v>
      </c>
      <c r="F604" s="853"/>
      <c r="G604" s="853"/>
      <c r="H604" s="853"/>
      <c r="I604" s="853"/>
      <c r="J604" s="853">
        <v>2</v>
      </c>
      <c r="K604" s="853">
        <v>74</v>
      </c>
      <c r="L604" s="853">
        <v>1</v>
      </c>
      <c r="M604" s="853">
        <v>37</v>
      </c>
      <c r="N604" s="853">
        <v>8</v>
      </c>
      <c r="O604" s="853">
        <v>304</v>
      </c>
      <c r="P604" s="838">
        <v>4.1081081081081079</v>
      </c>
      <c r="Q604" s="854">
        <v>38</v>
      </c>
    </row>
    <row r="605" spans="1:17" ht="14.45" customHeight="1" x14ac:dyDescent="0.2">
      <c r="A605" s="832" t="s">
        <v>4635</v>
      </c>
      <c r="B605" s="833" t="s">
        <v>3840</v>
      </c>
      <c r="C605" s="833" t="s">
        <v>3837</v>
      </c>
      <c r="D605" s="833" t="s">
        <v>3868</v>
      </c>
      <c r="E605" s="833" t="s">
        <v>3869</v>
      </c>
      <c r="F605" s="853">
        <v>10</v>
      </c>
      <c r="G605" s="853">
        <v>1260</v>
      </c>
      <c r="H605" s="853">
        <v>4.9606299212598426</v>
      </c>
      <c r="I605" s="853">
        <v>126</v>
      </c>
      <c r="J605" s="853">
        <v>2</v>
      </c>
      <c r="K605" s="853">
        <v>254</v>
      </c>
      <c r="L605" s="853">
        <v>1</v>
      </c>
      <c r="M605" s="853">
        <v>127</v>
      </c>
      <c r="N605" s="853">
        <v>4</v>
      </c>
      <c r="O605" s="853">
        <v>504</v>
      </c>
      <c r="P605" s="838">
        <v>1.984251968503937</v>
      </c>
      <c r="Q605" s="854">
        <v>126</v>
      </c>
    </row>
    <row r="606" spans="1:17" ht="14.45" customHeight="1" x14ac:dyDescent="0.2">
      <c r="A606" s="832" t="s">
        <v>4635</v>
      </c>
      <c r="B606" s="833" t="s">
        <v>3840</v>
      </c>
      <c r="C606" s="833" t="s">
        <v>3837</v>
      </c>
      <c r="D606" s="833" t="s">
        <v>3876</v>
      </c>
      <c r="E606" s="833" t="s">
        <v>3877</v>
      </c>
      <c r="F606" s="853"/>
      <c r="G606" s="853"/>
      <c r="H606" s="853"/>
      <c r="I606" s="853"/>
      <c r="J606" s="853">
        <v>1</v>
      </c>
      <c r="K606" s="853">
        <v>33.33</v>
      </c>
      <c r="L606" s="853">
        <v>1</v>
      </c>
      <c r="M606" s="853">
        <v>33.33</v>
      </c>
      <c r="N606" s="853">
        <v>2</v>
      </c>
      <c r="O606" s="853">
        <v>66.66</v>
      </c>
      <c r="P606" s="838">
        <v>2</v>
      </c>
      <c r="Q606" s="854">
        <v>33.33</v>
      </c>
    </row>
    <row r="607" spans="1:17" ht="14.45" customHeight="1" x14ac:dyDescent="0.2">
      <c r="A607" s="832" t="s">
        <v>4635</v>
      </c>
      <c r="B607" s="833" t="s">
        <v>3840</v>
      </c>
      <c r="C607" s="833" t="s">
        <v>3837</v>
      </c>
      <c r="D607" s="833" t="s">
        <v>3878</v>
      </c>
      <c r="E607" s="833" t="s">
        <v>3879</v>
      </c>
      <c r="F607" s="853">
        <v>9</v>
      </c>
      <c r="G607" s="853">
        <v>2259</v>
      </c>
      <c r="H607" s="853">
        <v>0.5602678571428571</v>
      </c>
      <c r="I607" s="853">
        <v>251</v>
      </c>
      <c r="J607" s="853">
        <v>16</v>
      </c>
      <c r="K607" s="853">
        <v>4032</v>
      </c>
      <c r="L607" s="853">
        <v>1</v>
      </c>
      <c r="M607" s="853">
        <v>252</v>
      </c>
      <c r="N607" s="853">
        <v>6</v>
      </c>
      <c r="O607" s="853">
        <v>1524</v>
      </c>
      <c r="P607" s="838">
        <v>0.37797619047619047</v>
      </c>
      <c r="Q607" s="854">
        <v>254</v>
      </c>
    </row>
    <row r="608" spans="1:17" ht="14.45" customHeight="1" x14ac:dyDescent="0.2">
      <c r="A608" s="832" t="s">
        <v>4635</v>
      </c>
      <c r="B608" s="833" t="s">
        <v>3840</v>
      </c>
      <c r="C608" s="833" t="s">
        <v>3837</v>
      </c>
      <c r="D608" s="833" t="s">
        <v>3896</v>
      </c>
      <c r="E608" s="833" t="s">
        <v>3897</v>
      </c>
      <c r="F608" s="853">
        <v>2</v>
      </c>
      <c r="G608" s="853">
        <v>746</v>
      </c>
      <c r="H608" s="853">
        <v>0.22162804515745693</v>
      </c>
      <c r="I608" s="853">
        <v>373</v>
      </c>
      <c r="J608" s="853">
        <v>9</v>
      </c>
      <c r="K608" s="853">
        <v>3366</v>
      </c>
      <c r="L608" s="853">
        <v>1</v>
      </c>
      <c r="M608" s="853">
        <v>374</v>
      </c>
      <c r="N608" s="853">
        <v>2</v>
      </c>
      <c r="O608" s="853">
        <v>752</v>
      </c>
      <c r="P608" s="838">
        <v>0.22341057635175282</v>
      </c>
      <c r="Q608" s="854">
        <v>376</v>
      </c>
    </row>
    <row r="609" spans="1:17" ht="14.45" customHeight="1" x14ac:dyDescent="0.2">
      <c r="A609" s="832" t="s">
        <v>4636</v>
      </c>
      <c r="B609" s="833" t="s">
        <v>3840</v>
      </c>
      <c r="C609" s="833" t="s">
        <v>3837</v>
      </c>
      <c r="D609" s="833" t="s">
        <v>3856</v>
      </c>
      <c r="E609" s="833" t="s">
        <v>3857</v>
      </c>
      <c r="F609" s="853"/>
      <c r="G609" s="853"/>
      <c r="H609" s="853"/>
      <c r="I609" s="853"/>
      <c r="J609" s="853">
        <v>1</v>
      </c>
      <c r="K609" s="853">
        <v>37</v>
      </c>
      <c r="L609" s="853">
        <v>1</v>
      </c>
      <c r="M609" s="853">
        <v>37</v>
      </c>
      <c r="N609" s="853"/>
      <c r="O609" s="853"/>
      <c r="P609" s="838"/>
      <c r="Q609" s="854"/>
    </row>
    <row r="610" spans="1:17" ht="14.45" customHeight="1" x14ac:dyDescent="0.2">
      <c r="A610" s="832" t="s">
        <v>4636</v>
      </c>
      <c r="B610" s="833" t="s">
        <v>3840</v>
      </c>
      <c r="C610" s="833" t="s">
        <v>3837</v>
      </c>
      <c r="D610" s="833" t="s">
        <v>3896</v>
      </c>
      <c r="E610" s="833" t="s">
        <v>3897</v>
      </c>
      <c r="F610" s="853"/>
      <c r="G610" s="853"/>
      <c r="H610" s="853"/>
      <c r="I610" s="853"/>
      <c r="J610" s="853"/>
      <c r="K610" s="853"/>
      <c r="L610" s="853"/>
      <c r="M610" s="853"/>
      <c r="N610" s="853">
        <v>1</v>
      </c>
      <c r="O610" s="853">
        <v>376</v>
      </c>
      <c r="P610" s="838"/>
      <c r="Q610" s="854">
        <v>376</v>
      </c>
    </row>
    <row r="611" spans="1:17" ht="14.45" customHeight="1" x14ac:dyDescent="0.2">
      <c r="A611" s="832" t="s">
        <v>4637</v>
      </c>
      <c r="B611" s="833" t="s">
        <v>3840</v>
      </c>
      <c r="C611" s="833" t="s">
        <v>3837</v>
      </c>
      <c r="D611" s="833" t="s">
        <v>3856</v>
      </c>
      <c r="E611" s="833" t="s">
        <v>3857</v>
      </c>
      <c r="F611" s="853"/>
      <c r="G611" s="853"/>
      <c r="H611" s="853"/>
      <c r="I611" s="853"/>
      <c r="J611" s="853">
        <v>1</v>
      </c>
      <c r="K611" s="853">
        <v>37</v>
      </c>
      <c r="L611" s="853">
        <v>1</v>
      </c>
      <c r="M611" s="853">
        <v>37</v>
      </c>
      <c r="N611" s="853">
        <v>1</v>
      </c>
      <c r="O611" s="853">
        <v>38</v>
      </c>
      <c r="P611" s="838">
        <v>1.027027027027027</v>
      </c>
      <c r="Q611" s="854">
        <v>38</v>
      </c>
    </row>
    <row r="612" spans="1:17" ht="14.45" customHeight="1" x14ac:dyDescent="0.2">
      <c r="A612" s="832" t="s">
        <v>4637</v>
      </c>
      <c r="B612" s="833" t="s">
        <v>3840</v>
      </c>
      <c r="C612" s="833" t="s">
        <v>3837</v>
      </c>
      <c r="D612" s="833" t="s">
        <v>3868</v>
      </c>
      <c r="E612" s="833" t="s">
        <v>3869</v>
      </c>
      <c r="F612" s="853"/>
      <c r="G612" s="853"/>
      <c r="H612" s="853"/>
      <c r="I612" s="853"/>
      <c r="J612" s="853">
        <v>2</v>
      </c>
      <c r="K612" s="853">
        <v>254</v>
      </c>
      <c r="L612" s="853">
        <v>1</v>
      </c>
      <c r="M612" s="853">
        <v>127</v>
      </c>
      <c r="N612" s="853">
        <v>1</v>
      </c>
      <c r="O612" s="853">
        <v>126</v>
      </c>
      <c r="P612" s="838">
        <v>0.49606299212598426</v>
      </c>
      <c r="Q612" s="854">
        <v>126</v>
      </c>
    </row>
    <row r="613" spans="1:17" ht="14.45" customHeight="1" x14ac:dyDescent="0.2">
      <c r="A613" s="832" t="s">
        <v>4637</v>
      </c>
      <c r="B613" s="833" t="s">
        <v>3840</v>
      </c>
      <c r="C613" s="833" t="s">
        <v>3837</v>
      </c>
      <c r="D613" s="833" t="s">
        <v>3876</v>
      </c>
      <c r="E613" s="833" t="s">
        <v>3877</v>
      </c>
      <c r="F613" s="853"/>
      <c r="G613" s="853"/>
      <c r="H613" s="853"/>
      <c r="I613" s="853"/>
      <c r="J613" s="853"/>
      <c r="K613" s="853"/>
      <c r="L613" s="853"/>
      <c r="M613" s="853"/>
      <c r="N613" s="853">
        <v>1</v>
      </c>
      <c r="O613" s="853">
        <v>33.33</v>
      </c>
      <c r="P613" s="838"/>
      <c r="Q613" s="854">
        <v>33.33</v>
      </c>
    </row>
    <row r="614" spans="1:17" ht="14.45" customHeight="1" x14ac:dyDescent="0.2">
      <c r="A614" s="832" t="s">
        <v>4637</v>
      </c>
      <c r="B614" s="833" t="s">
        <v>3840</v>
      </c>
      <c r="C614" s="833" t="s">
        <v>3837</v>
      </c>
      <c r="D614" s="833" t="s">
        <v>3878</v>
      </c>
      <c r="E614" s="833" t="s">
        <v>3879</v>
      </c>
      <c r="F614" s="853"/>
      <c r="G614" s="853"/>
      <c r="H614" s="853"/>
      <c r="I614" s="853"/>
      <c r="J614" s="853">
        <v>1</v>
      </c>
      <c r="K614" s="853">
        <v>252</v>
      </c>
      <c r="L614" s="853">
        <v>1</v>
      </c>
      <c r="M614" s="853">
        <v>252</v>
      </c>
      <c r="N614" s="853">
        <v>1</v>
      </c>
      <c r="O614" s="853">
        <v>254</v>
      </c>
      <c r="P614" s="838">
        <v>1.0079365079365079</v>
      </c>
      <c r="Q614" s="854">
        <v>254</v>
      </c>
    </row>
    <row r="615" spans="1:17" ht="14.45" customHeight="1" x14ac:dyDescent="0.2">
      <c r="A615" s="832" t="s">
        <v>4637</v>
      </c>
      <c r="B615" s="833" t="s">
        <v>3840</v>
      </c>
      <c r="C615" s="833" t="s">
        <v>3837</v>
      </c>
      <c r="D615" s="833" t="s">
        <v>3896</v>
      </c>
      <c r="E615" s="833" t="s">
        <v>3897</v>
      </c>
      <c r="F615" s="853"/>
      <c r="G615" s="853"/>
      <c r="H615" s="853"/>
      <c r="I615" s="853"/>
      <c r="J615" s="853">
        <v>3</v>
      </c>
      <c r="K615" s="853">
        <v>1122</v>
      </c>
      <c r="L615" s="853">
        <v>1</v>
      </c>
      <c r="M615" s="853">
        <v>374</v>
      </c>
      <c r="N615" s="853">
        <v>1</v>
      </c>
      <c r="O615" s="853">
        <v>376</v>
      </c>
      <c r="P615" s="838">
        <v>0.33511586452762926</v>
      </c>
      <c r="Q615" s="854">
        <v>376</v>
      </c>
    </row>
    <row r="616" spans="1:17" ht="14.45" customHeight="1" x14ac:dyDescent="0.2">
      <c r="A616" s="832" t="s">
        <v>4638</v>
      </c>
      <c r="B616" s="833" t="s">
        <v>3840</v>
      </c>
      <c r="C616" s="833" t="s">
        <v>3837</v>
      </c>
      <c r="D616" s="833" t="s">
        <v>3856</v>
      </c>
      <c r="E616" s="833" t="s">
        <v>3857</v>
      </c>
      <c r="F616" s="853">
        <v>2</v>
      </c>
      <c r="G616" s="853">
        <v>74</v>
      </c>
      <c r="H616" s="853">
        <v>0.2857142857142857</v>
      </c>
      <c r="I616" s="853">
        <v>37</v>
      </c>
      <c r="J616" s="853">
        <v>7</v>
      </c>
      <c r="K616" s="853">
        <v>259</v>
      </c>
      <c r="L616" s="853">
        <v>1</v>
      </c>
      <c r="M616" s="853">
        <v>37</v>
      </c>
      <c r="N616" s="853">
        <v>5</v>
      </c>
      <c r="O616" s="853">
        <v>190</v>
      </c>
      <c r="P616" s="838">
        <v>0.73359073359073357</v>
      </c>
      <c r="Q616" s="854">
        <v>38</v>
      </c>
    </row>
    <row r="617" spans="1:17" ht="14.45" customHeight="1" x14ac:dyDescent="0.2">
      <c r="A617" s="832" t="s">
        <v>4638</v>
      </c>
      <c r="B617" s="833" t="s">
        <v>3840</v>
      </c>
      <c r="C617" s="833" t="s">
        <v>3837</v>
      </c>
      <c r="D617" s="833" t="s">
        <v>3868</v>
      </c>
      <c r="E617" s="833" t="s">
        <v>3869</v>
      </c>
      <c r="F617" s="853">
        <v>11</v>
      </c>
      <c r="G617" s="853">
        <v>1386</v>
      </c>
      <c r="H617" s="853">
        <v>0.90944881889763785</v>
      </c>
      <c r="I617" s="853">
        <v>126</v>
      </c>
      <c r="J617" s="853">
        <v>12</v>
      </c>
      <c r="K617" s="853">
        <v>1524</v>
      </c>
      <c r="L617" s="853">
        <v>1</v>
      </c>
      <c r="M617" s="853">
        <v>127</v>
      </c>
      <c r="N617" s="853">
        <v>17</v>
      </c>
      <c r="O617" s="853">
        <v>2142</v>
      </c>
      <c r="P617" s="838">
        <v>1.405511811023622</v>
      </c>
      <c r="Q617" s="854">
        <v>126</v>
      </c>
    </row>
    <row r="618" spans="1:17" ht="14.45" customHeight="1" x14ac:dyDescent="0.2">
      <c r="A618" s="832" t="s">
        <v>4638</v>
      </c>
      <c r="B618" s="833" t="s">
        <v>3840</v>
      </c>
      <c r="C618" s="833" t="s">
        <v>3837</v>
      </c>
      <c r="D618" s="833" t="s">
        <v>3876</v>
      </c>
      <c r="E618" s="833" t="s">
        <v>3877</v>
      </c>
      <c r="F618" s="853"/>
      <c r="G618" s="853"/>
      <c r="H618" s="853"/>
      <c r="I618" s="853"/>
      <c r="J618" s="853">
        <v>1</v>
      </c>
      <c r="K618" s="853">
        <v>33.33</v>
      </c>
      <c r="L618" s="853">
        <v>1</v>
      </c>
      <c r="M618" s="853">
        <v>33.33</v>
      </c>
      <c r="N618" s="853">
        <v>1</v>
      </c>
      <c r="O618" s="853">
        <v>33.33</v>
      </c>
      <c r="P618" s="838">
        <v>1</v>
      </c>
      <c r="Q618" s="854">
        <v>33.33</v>
      </c>
    </row>
    <row r="619" spans="1:17" ht="14.45" customHeight="1" x14ac:dyDescent="0.2">
      <c r="A619" s="832" t="s">
        <v>4638</v>
      </c>
      <c r="B619" s="833" t="s">
        <v>3840</v>
      </c>
      <c r="C619" s="833" t="s">
        <v>3837</v>
      </c>
      <c r="D619" s="833" t="s">
        <v>3878</v>
      </c>
      <c r="E619" s="833" t="s">
        <v>3879</v>
      </c>
      <c r="F619" s="853">
        <v>10</v>
      </c>
      <c r="G619" s="853">
        <v>2510</v>
      </c>
      <c r="H619" s="853">
        <v>3.32010582010582</v>
      </c>
      <c r="I619" s="853">
        <v>251</v>
      </c>
      <c r="J619" s="853">
        <v>3</v>
      </c>
      <c r="K619" s="853">
        <v>756</v>
      </c>
      <c r="L619" s="853">
        <v>1</v>
      </c>
      <c r="M619" s="853">
        <v>252</v>
      </c>
      <c r="N619" s="853">
        <v>3</v>
      </c>
      <c r="O619" s="853">
        <v>762</v>
      </c>
      <c r="P619" s="838">
        <v>1.0079365079365079</v>
      </c>
      <c r="Q619" s="854">
        <v>254</v>
      </c>
    </row>
    <row r="620" spans="1:17" ht="14.45" customHeight="1" x14ac:dyDescent="0.2">
      <c r="A620" s="832" t="s">
        <v>4638</v>
      </c>
      <c r="B620" s="833" t="s">
        <v>3840</v>
      </c>
      <c r="C620" s="833" t="s">
        <v>3837</v>
      </c>
      <c r="D620" s="833" t="s">
        <v>3896</v>
      </c>
      <c r="E620" s="833" t="s">
        <v>3897</v>
      </c>
      <c r="F620" s="853">
        <v>3</v>
      </c>
      <c r="G620" s="853">
        <v>1119</v>
      </c>
      <c r="H620" s="853">
        <v>0.59839572192513368</v>
      </c>
      <c r="I620" s="853">
        <v>373</v>
      </c>
      <c r="J620" s="853">
        <v>5</v>
      </c>
      <c r="K620" s="853">
        <v>1870</v>
      </c>
      <c r="L620" s="853">
        <v>1</v>
      </c>
      <c r="M620" s="853">
        <v>374</v>
      </c>
      <c r="N620" s="853">
        <v>5</v>
      </c>
      <c r="O620" s="853">
        <v>1880</v>
      </c>
      <c r="P620" s="838">
        <v>1.0053475935828877</v>
      </c>
      <c r="Q620" s="854">
        <v>376</v>
      </c>
    </row>
    <row r="621" spans="1:17" ht="14.45" customHeight="1" x14ac:dyDescent="0.2">
      <c r="A621" s="832" t="s">
        <v>4639</v>
      </c>
      <c r="B621" s="833" t="s">
        <v>3840</v>
      </c>
      <c r="C621" s="833" t="s">
        <v>3837</v>
      </c>
      <c r="D621" s="833" t="s">
        <v>3856</v>
      </c>
      <c r="E621" s="833" t="s">
        <v>3857</v>
      </c>
      <c r="F621" s="853">
        <v>2</v>
      </c>
      <c r="G621" s="853">
        <v>74</v>
      </c>
      <c r="H621" s="853">
        <v>1</v>
      </c>
      <c r="I621" s="853">
        <v>37</v>
      </c>
      <c r="J621" s="853">
        <v>2</v>
      </c>
      <c r="K621" s="853">
        <v>74</v>
      </c>
      <c r="L621" s="853">
        <v>1</v>
      </c>
      <c r="M621" s="853">
        <v>37</v>
      </c>
      <c r="N621" s="853">
        <v>5</v>
      </c>
      <c r="O621" s="853">
        <v>190</v>
      </c>
      <c r="P621" s="838">
        <v>2.5675675675675675</v>
      </c>
      <c r="Q621" s="854">
        <v>38</v>
      </c>
    </row>
    <row r="622" spans="1:17" ht="14.45" customHeight="1" x14ac:dyDescent="0.2">
      <c r="A622" s="832" t="s">
        <v>4639</v>
      </c>
      <c r="B622" s="833" t="s">
        <v>3840</v>
      </c>
      <c r="C622" s="833" t="s">
        <v>3837</v>
      </c>
      <c r="D622" s="833" t="s">
        <v>3868</v>
      </c>
      <c r="E622" s="833" t="s">
        <v>3869</v>
      </c>
      <c r="F622" s="853">
        <v>7</v>
      </c>
      <c r="G622" s="853">
        <v>882</v>
      </c>
      <c r="H622" s="853">
        <v>0.69448818897637798</v>
      </c>
      <c r="I622" s="853">
        <v>126</v>
      </c>
      <c r="J622" s="853">
        <v>10</v>
      </c>
      <c r="K622" s="853">
        <v>1270</v>
      </c>
      <c r="L622" s="853">
        <v>1</v>
      </c>
      <c r="M622" s="853">
        <v>127</v>
      </c>
      <c r="N622" s="853">
        <v>4</v>
      </c>
      <c r="O622" s="853">
        <v>504</v>
      </c>
      <c r="P622" s="838">
        <v>0.3968503937007874</v>
      </c>
      <c r="Q622" s="854">
        <v>126</v>
      </c>
    </row>
    <row r="623" spans="1:17" ht="14.45" customHeight="1" x14ac:dyDescent="0.2">
      <c r="A623" s="832" t="s">
        <v>4639</v>
      </c>
      <c r="B623" s="833" t="s">
        <v>3840</v>
      </c>
      <c r="C623" s="833" t="s">
        <v>3837</v>
      </c>
      <c r="D623" s="833" t="s">
        <v>3878</v>
      </c>
      <c r="E623" s="833" t="s">
        <v>3879</v>
      </c>
      <c r="F623" s="853">
        <v>9</v>
      </c>
      <c r="G623" s="853">
        <v>2259</v>
      </c>
      <c r="H623" s="853">
        <v>2.2410714285714284</v>
      </c>
      <c r="I623" s="853">
        <v>251</v>
      </c>
      <c r="J623" s="853">
        <v>4</v>
      </c>
      <c r="K623" s="853">
        <v>1008</v>
      </c>
      <c r="L623" s="853">
        <v>1</v>
      </c>
      <c r="M623" s="853">
        <v>252</v>
      </c>
      <c r="N623" s="853">
        <v>4</v>
      </c>
      <c r="O623" s="853">
        <v>1016</v>
      </c>
      <c r="P623" s="838">
        <v>1.0079365079365079</v>
      </c>
      <c r="Q623" s="854">
        <v>254</v>
      </c>
    </row>
    <row r="624" spans="1:17" ht="14.45" customHeight="1" x14ac:dyDescent="0.2">
      <c r="A624" s="832" t="s">
        <v>4639</v>
      </c>
      <c r="B624" s="833" t="s">
        <v>3840</v>
      </c>
      <c r="C624" s="833" t="s">
        <v>3837</v>
      </c>
      <c r="D624" s="833" t="s">
        <v>3896</v>
      </c>
      <c r="E624" s="833" t="s">
        <v>3897</v>
      </c>
      <c r="F624" s="853">
        <v>2</v>
      </c>
      <c r="G624" s="853">
        <v>746</v>
      </c>
      <c r="H624" s="853">
        <v>1.9946524064171123</v>
      </c>
      <c r="I624" s="853">
        <v>373</v>
      </c>
      <c r="J624" s="853">
        <v>1</v>
      </c>
      <c r="K624" s="853">
        <v>374</v>
      </c>
      <c r="L624" s="853">
        <v>1</v>
      </c>
      <c r="M624" s="853">
        <v>374</v>
      </c>
      <c r="N624" s="853"/>
      <c r="O624" s="853"/>
      <c r="P624" s="838"/>
      <c r="Q624" s="854"/>
    </row>
    <row r="625" spans="1:17" ht="14.45" customHeight="1" x14ac:dyDescent="0.2">
      <c r="A625" s="832" t="s">
        <v>4639</v>
      </c>
      <c r="B625" s="833" t="s">
        <v>3900</v>
      </c>
      <c r="C625" s="833" t="s">
        <v>3837</v>
      </c>
      <c r="D625" s="833" t="s">
        <v>3904</v>
      </c>
      <c r="E625" s="833" t="s">
        <v>3905</v>
      </c>
      <c r="F625" s="853"/>
      <c r="G625" s="853"/>
      <c r="H625" s="853"/>
      <c r="I625" s="853"/>
      <c r="J625" s="853">
        <v>1</v>
      </c>
      <c r="K625" s="853">
        <v>252</v>
      </c>
      <c r="L625" s="853">
        <v>1</v>
      </c>
      <c r="M625" s="853">
        <v>252</v>
      </c>
      <c r="N625" s="853"/>
      <c r="O625" s="853"/>
      <c r="P625" s="838"/>
      <c r="Q625" s="854"/>
    </row>
    <row r="626" spans="1:17" ht="14.45" customHeight="1" x14ac:dyDescent="0.2">
      <c r="A626" s="832" t="s">
        <v>4640</v>
      </c>
      <c r="B626" s="833" t="s">
        <v>3840</v>
      </c>
      <c r="C626" s="833" t="s">
        <v>3837</v>
      </c>
      <c r="D626" s="833" t="s">
        <v>3856</v>
      </c>
      <c r="E626" s="833" t="s">
        <v>3857</v>
      </c>
      <c r="F626" s="853">
        <v>1</v>
      </c>
      <c r="G626" s="853">
        <v>37</v>
      </c>
      <c r="H626" s="853">
        <v>0.125</v>
      </c>
      <c r="I626" s="853">
        <v>37</v>
      </c>
      <c r="J626" s="853">
        <v>8</v>
      </c>
      <c r="K626" s="853">
        <v>296</v>
      </c>
      <c r="L626" s="853">
        <v>1</v>
      </c>
      <c r="M626" s="853">
        <v>37</v>
      </c>
      <c r="N626" s="853">
        <v>10</v>
      </c>
      <c r="O626" s="853">
        <v>380</v>
      </c>
      <c r="P626" s="838">
        <v>1.2837837837837838</v>
      </c>
      <c r="Q626" s="854">
        <v>38</v>
      </c>
    </row>
    <row r="627" spans="1:17" ht="14.45" customHeight="1" x14ac:dyDescent="0.2">
      <c r="A627" s="832" t="s">
        <v>4640</v>
      </c>
      <c r="B627" s="833" t="s">
        <v>3840</v>
      </c>
      <c r="C627" s="833" t="s">
        <v>3837</v>
      </c>
      <c r="D627" s="833" t="s">
        <v>3868</v>
      </c>
      <c r="E627" s="833" t="s">
        <v>3869</v>
      </c>
      <c r="F627" s="853">
        <v>23</v>
      </c>
      <c r="G627" s="853">
        <v>2898</v>
      </c>
      <c r="H627" s="853">
        <v>2.0744452397995703</v>
      </c>
      <c r="I627" s="853">
        <v>126</v>
      </c>
      <c r="J627" s="853">
        <v>11</v>
      </c>
      <c r="K627" s="853">
        <v>1397</v>
      </c>
      <c r="L627" s="853">
        <v>1</v>
      </c>
      <c r="M627" s="853">
        <v>127</v>
      </c>
      <c r="N627" s="853">
        <v>11</v>
      </c>
      <c r="O627" s="853">
        <v>1386</v>
      </c>
      <c r="P627" s="838">
        <v>0.99212598425196852</v>
      </c>
      <c r="Q627" s="854">
        <v>126</v>
      </c>
    </row>
    <row r="628" spans="1:17" ht="14.45" customHeight="1" x14ac:dyDescent="0.2">
      <c r="A628" s="832" t="s">
        <v>4640</v>
      </c>
      <c r="B628" s="833" t="s">
        <v>3840</v>
      </c>
      <c r="C628" s="833" t="s">
        <v>3837</v>
      </c>
      <c r="D628" s="833" t="s">
        <v>3876</v>
      </c>
      <c r="E628" s="833" t="s">
        <v>3877</v>
      </c>
      <c r="F628" s="853">
        <v>2</v>
      </c>
      <c r="G628" s="853">
        <v>66.66</v>
      </c>
      <c r="H628" s="853">
        <v>0.66666666666666663</v>
      </c>
      <c r="I628" s="853">
        <v>33.33</v>
      </c>
      <c r="J628" s="853">
        <v>3</v>
      </c>
      <c r="K628" s="853">
        <v>99.99</v>
      </c>
      <c r="L628" s="853">
        <v>1</v>
      </c>
      <c r="M628" s="853">
        <v>33.33</v>
      </c>
      <c r="N628" s="853">
        <v>4</v>
      </c>
      <c r="O628" s="853">
        <v>133.32</v>
      </c>
      <c r="P628" s="838">
        <v>1.3333333333333333</v>
      </c>
      <c r="Q628" s="854">
        <v>33.33</v>
      </c>
    </row>
    <row r="629" spans="1:17" ht="14.45" customHeight="1" x14ac:dyDescent="0.2">
      <c r="A629" s="832" t="s">
        <v>4640</v>
      </c>
      <c r="B629" s="833" t="s">
        <v>3840</v>
      </c>
      <c r="C629" s="833" t="s">
        <v>3837</v>
      </c>
      <c r="D629" s="833" t="s">
        <v>3878</v>
      </c>
      <c r="E629" s="833" t="s">
        <v>3879</v>
      </c>
      <c r="F629" s="853">
        <v>26</v>
      </c>
      <c r="G629" s="853">
        <v>6526</v>
      </c>
      <c r="H629" s="853">
        <v>1.2331821617535903</v>
      </c>
      <c r="I629" s="853">
        <v>251</v>
      </c>
      <c r="J629" s="853">
        <v>21</v>
      </c>
      <c r="K629" s="853">
        <v>5292</v>
      </c>
      <c r="L629" s="853">
        <v>1</v>
      </c>
      <c r="M629" s="853">
        <v>252</v>
      </c>
      <c r="N629" s="853">
        <v>28</v>
      </c>
      <c r="O629" s="853">
        <v>7112</v>
      </c>
      <c r="P629" s="838">
        <v>1.343915343915344</v>
      </c>
      <c r="Q629" s="854">
        <v>254</v>
      </c>
    </row>
    <row r="630" spans="1:17" ht="14.45" customHeight="1" x14ac:dyDescent="0.2">
      <c r="A630" s="832" t="s">
        <v>4640</v>
      </c>
      <c r="B630" s="833" t="s">
        <v>3840</v>
      </c>
      <c r="C630" s="833" t="s">
        <v>3837</v>
      </c>
      <c r="D630" s="833" t="s">
        <v>3896</v>
      </c>
      <c r="E630" s="833" t="s">
        <v>3897</v>
      </c>
      <c r="F630" s="853">
        <v>3</v>
      </c>
      <c r="G630" s="853">
        <v>1119</v>
      </c>
      <c r="H630" s="853">
        <v>0.3324420677361854</v>
      </c>
      <c r="I630" s="853">
        <v>373</v>
      </c>
      <c r="J630" s="853">
        <v>9</v>
      </c>
      <c r="K630" s="853">
        <v>3366</v>
      </c>
      <c r="L630" s="853">
        <v>1</v>
      </c>
      <c r="M630" s="853">
        <v>374</v>
      </c>
      <c r="N630" s="853">
        <v>10</v>
      </c>
      <c r="O630" s="853">
        <v>3760</v>
      </c>
      <c r="P630" s="838">
        <v>1.1170528817587642</v>
      </c>
      <c r="Q630" s="854">
        <v>376</v>
      </c>
    </row>
    <row r="631" spans="1:17" ht="14.45" customHeight="1" x14ac:dyDescent="0.2">
      <c r="A631" s="832" t="s">
        <v>4641</v>
      </c>
      <c r="B631" s="833" t="s">
        <v>3840</v>
      </c>
      <c r="C631" s="833" t="s">
        <v>3837</v>
      </c>
      <c r="D631" s="833" t="s">
        <v>3856</v>
      </c>
      <c r="E631" s="833" t="s">
        <v>3857</v>
      </c>
      <c r="F631" s="853">
        <v>1</v>
      </c>
      <c r="G631" s="853">
        <v>37</v>
      </c>
      <c r="H631" s="853">
        <v>0.33333333333333331</v>
      </c>
      <c r="I631" s="853">
        <v>37</v>
      </c>
      <c r="J631" s="853">
        <v>3</v>
      </c>
      <c r="K631" s="853">
        <v>111</v>
      </c>
      <c r="L631" s="853">
        <v>1</v>
      </c>
      <c r="M631" s="853">
        <v>37</v>
      </c>
      <c r="N631" s="853">
        <v>13</v>
      </c>
      <c r="O631" s="853">
        <v>494</v>
      </c>
      <c r="P631" s="838">
        <v>4.4504504504504503</v>
      </c>
      <c r="Q631" s="854">
        <v>38</v>
      </c>
    </row>
    <row r="632" spans="1:17" ht="14.45" customHeight="1" x14ac:dyDescent="0.2">
      <c r="A632" s="832" t="s">
        <v>4641</v>
      </c>
      <c r="B632" s="833" t="s">
        <v>3840</v>
      </c>
      <c r="C632" s="833" t="s">
        <v>3837</v>
      </c>
      <c r="D632" s="833" t="s">
        <v>3868</v>
      </c>
      <c r="E632" s="833" t="s">
        <v>3869</v>
      </c>
      <c r="F632" s="853">
        <v>9</v>
      </c>
      <c r="G632" s="853">
        <v>1134</v>
      </c>
      <c r="H632" s="853">
        <v>4.4645669291338583</v>
      </c>
      <c r="I632" s="853">
        <v>126</v>
      </c>
      <c r="J632" s="853">
        <v>2</v>
      </c>
      <c r="K632" s="853">
        <v>254</v>
      </c>
      <c r="L632" s="853">
        <v>1</v>
      </c>
      <c r="M632" s="853">
        <v>127</v>
      </c>
      <c r="N632" s="853">
        <v>6</v>
      </c>
      <c r="O632" s="853">
        <v>756</v>
      </c>
      <c r="P632" s="838">
        <v>2.9763779527559056</v>
      </c>
      <c r="Q632" s="854">
        <v>126</v>
      </c>
    </row>
    <row r="633" spans="1:17" ht="14.45" customHeight="1" x14ac:dyDescent="0.2">
      <c r="A633" s="832" t="s">
        <v>4641</v>
      </c>
      <c r="B633" s="833" t="s">
        <v>3840</v>
      </c>
      <c r="C633" s="833" t="s">
        <v>3837</v>
      </c>
      <c r="D633" s="833" t="s">
        <v>3876</v>
      </c>
      <c r="E633" s="833" t="s">
        <v>3877</v>
      </c>
      <c r="F633" s="853">
        <v>2</v>
      </c>
      <c r="G633" s="853">
        <v>66.66</v>
      </c>
      <c r="H633" s="853"/>
      <c r="I633" s="853">
        <v>33.33</v>
      </c>
      <c r="J633" s="853"/>
      <c r="K633" s="853"/>
      <c r="L633" s="853"/>
      <c r="M633" s="853"/>
      <c r="N633" s="853"/>
      <c r="O633" s="853"/>
      <c r="P633" s="838"/>
      <c r="Q633" s="854"/>
    </row>
    <row r="634" spans="1:17" ht="14.45" customHeight="1" x14ac:dyDescent="0.2">
      <c r="A634" s="832" t="s">
        <v>4641</v>
      </c>
      <c r="B634" s="833" t="s">
        <v>3840</v>
      </c>
      <c r="C634" s="833" t="s">
        <v>3837</v>
      </c>
      <c r="D634" s="833" t="s">
        <v>3878</v>
      </c>
      <c r="E634" s="833" t="s">
        <v>3879</v>
      </c>
      <c r="F634" s="853">
        <v>13</v>
      </c>
      <c r="G634" s="853">
        <v>3263</v>
      </c>
      <c r="H634" s="853">
        <v>1.177128427128427</v>
      </c>
      <c r="I634" s="853">
        <v>251</v>
      </c>
      <c r="J634" s="853">
        <v>11</v>
      </c>
      <c r="K634" s="853">
        <v>2772</v>
      </c>
      <c r="L634" s="853">
        <v>1</v>
      </c>
      <c r="M634" s="853">
        <v>252</v>
      </c>
      <c r="N634" s="853">
        <v>4</v>
      </c>
      <c r="O634" s="853">
        <v>1016</v>
      </c>
      <c r="P634" s="838">
        <v>0.36652236652236653</v>
      </c>
      <c r="Q634" s="854">
        <v>254</v>
      </c>
    </row>
    <row r="635" spans="1:17" ht="14.45" customHeight="1" x14ac:dyDescent="0.2">
      <c r="A635" s="832" t="s">
        <v>4641</v>
      </c>
      <c r="B635" s="833" t="s">
        <v>3840</v>
      </c>
      <c r="C635" s="833" t="s">
        <v>3837</v>
      </c>
      <c r="D635" s="833" t="s">
        <v>3896</v>
      </c>
      <c r="E635" s="833" t="s">
        <v>3897</v>
      </c>
      <c r="F635" s="853">
        <v>1</v>
      </c>
      <c r="G635" s="853">
        <v>373</v>
      </c>
      <c r="H635" s="853">
        <v>0.99732620320855614</v>
      </c>
      <c r="I635" s="853">
        <v>373</v>
      </c>
      <c r="J635" s="853">
        <v>1</v>
      </c>
      <c r="K635" s="853">
        <v>374</v>
      </c>
      <c r="L635" s="853">
        <v>1</v>
      </c>
      <c r="M635" s="853">
        <v>374</v>
      </c>
      <c r="N635" s="853">
        <v>1</v>
      </c>
      <c r="O635" s="853">
        <v>376</v>
      </c>
      <c r="P635" s="838">
        <v>1.0053475935828877</v>
      </c>
      <c r="Q635" s="854">
        <v>376</v>
      </c>
    </row>
    <row r="636" spans="1:17" ht="14.45" customHeight="1" x14ac:dyDescent="0.2">
      <c r="A636" s="832" t="s">
        <v>4642</v>
      </c>
      <c r="B636" s="833" t="s">
        <v>3840</v>
      </c>
      <c r="C636" s="833" t="s">
        <v>3837</v>
      </c>
      <c r="D636" s="833" t="s">
        <v>3856</v>
      </c>
      <c r="E636" s="833" t="s">
        <v>3857</v>
      </c>
      <c r="F636" s="853"/>
      <c r="G636" s="853"/>
      <c r="H636" s="853"/>
      <c r="I636" s="853"/>
      <c r="J636" s="853"/>
      <c r="K636" s="853"/>
      <c r="L636" s="853"/>
      <c r="M636" s="853"/>
      <c r="N636" s="853">
        <v>2</v>
      </c>
      <c r="O636" s="853">
        <v>76</v>
      </c>
      <c r="P636" s="838"/>
      <c r="Q636" s="854">
        <v>38</v>
      </c>
    </row>
    <row r="637" spans="1:17" ht="14.45" customHeight="1" x14ac:dyDescent="0.2">
      <c r="A637" s="832" t="s">
        <v>4642</v>
      </c>
      <c r="B637" s="833" t="s">
        <v>3840</v>
      </c>
      <c r="C637" s="833" t="s">
        <v>3837</v>
      </c>
      <c r="D637" s="833" t="s">
        <v>3868</v>
      </c>
      <c r="E637" s="833" t="s">
        <v>3869</v>
      </c>
      <c r="F637" s="853">
        <v>1</v>
      </c>
      <c r="G637" s="853">
        <v>126</v>
      </c>
      <c r="H637" s="853"/>
      <c r="I637" s="853">
        <v>126</v>
      </c>
      <c r="J637" s="853"/>
      <c r="K637" s="853"/>
      <c r="L637" s="853"/>
      <c r="M637" s="853"/>
      <c r="N637" s="853"/>
      <c r="O637" s="853"/>
      <c r="P637" s="838"/>
      <c r="Q637" s="854"/>
    </row>
    <row r="638" spans="1:17" ht="14.45" customHeight="1" x14ac:dyDescent="0.2">
      <c r="A638" s="832" t="s">
        <v>4642</v>
      </c>
      <c r="B638" s="833" t="s">
        <v>3840</v>
      </c>
      <c r="C638" s="833" t="s">
        <v>3837</v>
      </c>
      <c r="D638" s="833" t="s">
        <v>3878</v>
      </c>
      <c r="E638" s="833" t="s">
        <v>3879</v>
      </c>
      <c r="F638" s="853"/>
      <c r="G638" s="853"/>
      <c r="H638" s="853"/>
      <c r="I638" s="853"/>
      <c r="J638" s="853">
        <v>2</v>
      </c>
      <c r="K638" s="853">
        <v>504</v>
      </c>
      <c r="L638" s="853">
        <v>1</v>
      </c>
      <c r="M638" s="853">
        <v>252</v>
      </c>
      <c r="N638" s="853">
        <v>1</v>
      </c>
      <c r="O638" s="853">
        <v>254</v>
      </c>
      <c r="P638" s="838">
        <v>0.50396825396825395</v>
      </c>
      <c r="Q638" s="854">
        <v>254</v>
      </c>
    </row>
    <row r="639" spans="1:17" ht="14.45" customHeight="1" x14ac:dyDescent="0.2">
      <c r="A639" s="832" t="s">
        <v>4642</v>
      </c>
      <c r="B639" s="833" t="s">
        <v>3900</v>
      </c>
      <c r="C639" s="833" t="s">
        <v>3837</v>
      </c>
      <c r="D639" s="833" t="s">
        <v>3856</v>
      </c>
      <c r="E639" s="833" t="s">
        <v>3857</v>
      </c>
      <c r="F639" s="853"/>
      <c r="G639" s="853"/>
      <c r="H639" s="853"/>
      <c r="I639" s="853"/>
      <c r="J639" s="853"/>
      <c r="K639" s="853"/>
      <c r="L639" s="853"/>
      <c r="M639" s="853"/>
      <c r="N639" s="853">
        <v>1</v>
      </c>
      <c r="O639" s="853">
        <v>38</v>
      </c>
      <c r="P639" s="838"/>
      <c r="Q639" s="854">
        <v>38</v>
      </c>
    </row>
    <row r="640" spans="1:17" ht="14.45" customHeight="1" x14ac:dyDescent="0.2">
      <c r="A640" s="832" t="s">
        <v>4643</v>
      </c>
      <c r="B640" s="833" t="s">
        <v>3840</v>
      </c>
      <c r="C640" s="833" t="s">
        <v>3837</v>
      </c>
      <c r="D640" s="833" t="s">
        <v>3856</v>
      </c>
      <c r="E640" s="833" t="s">
        <v>3857</v>
      </c>
      <c r="F640" s="853">
        <v>4</v>
      </c>
      <c r="G640" s="853">
        <v>148</v>
      </c>
      <c r="H640" s="853">
        <v>2</v>
      </c>
      <c r="I640" s="853">
        <v>37</v>
      </c>
      <c r="J640" s="853">
        <v>2</v>
      </c>
      <c r="K640" s="853">
        <v>74</v>
      </c>
      <c r="L640" s="853">
        <v>1</v>
      </c>
      <c r="M640" s="853">
        <v>37</v>
      </c>
      <c r="N640" s="853">
        <v>4</v>
      </c>
      <c r="O640" s="853">
        <v>152</v>
      </c>
      <c r="P640" s="838">
        <v>2.0540540540540539</v>
      </c>
      <c r="Q640" s="854">
        <v>38</v>
      </c>
    </row>
    <row r="641" spans="1:17" ht="14.45" customHeight="1" x14ac:dyDescent="0.2">
      <c r="A641" s="832" t="s">
        <v>4643</v>
      </c>
      <c r="B641" s="833" t="s">
        <v>3840</v>
      </c>
      <c r="C641" s="833" t="s">
        <v>3837</v>
      </c>
      <c r="D641" s="833" t="s">
        <v>3868</v>
      </c>
      <c r="E641" s="833" t="s">
        <v>3869</v>
      </c>
      <c r="F641" s="853">
        <v>3</v>
      </c>
      <c r="G641" s="853">
        <v>378</v>
      </c>
      <c r="H641" s="853">
        <v>0.33070866141732286</v>
      </c>
      <c r="I641" s="853">
        <v>126</v>
      </c>
      <c r="J641" s="853">
        <v>9</v>
      </c>
      <c r="K641" s="853">
        <v>1143</v>
      </c>
      <c r="L641" s="853">
        <v>1</v>
      </c>
      <c r="M641" s="853">
        <v>127</v>
      </c>
      <c r="N641" s="853">
        <v>2</v>
      </c>
      <c r="O641" s="853">
        <v>252</v>
      </c>
      <c r="P641" s="838">
        <v>0.22047244094488189</v>
      </c>
      <c r="Q641" s="854">
        <v>126</v>
      </c>
    </row>
    <row r="642" spans="1:17" ht="14.45" customHeight="1" x14ac:dyDescent="0.2">
      <c r="A642" s="832" t="s">
        <v>4643</v>
      </c>
      <c r="B642" s="833" t="s">
        <v>3840</v>
      </c>
      <c r="C642" s="833" t="s">
        <v>3837</v>
      </c>
      <c r="D642" s="833" t="s">
        <v>3876</v>
      </c>
      <c r="E642" s="833" t="s">
        <v>3877</v>
      </c>
      <c r="F642" s="853">
        <v>5</v>
      </c>
      <c r="G642" s="853">
        <v>166.64999999999998</v>
      </c>
      <c r="H642" s="853">
        <v>0.99993999759990404</v>
      </c>
      <c r="I642" s="853">
        <v>33.33</v>
      </c>
      <c r="J642" s="853">
        <v>5</v>
      </c>
      <c r="K642" s="853">
        <v>166.65999999999997</v>
      </c>
      <c r="L642" s="853">
        <v>1</v>
      </c>
      <c r="M642" s="853">
        <v>33.331999999999994</v>
      </c>
      <c r="N642" s="853">
        <v>1</v>
      </c>
      <c r="O642" s="853">
        <v>33.33</v>
      </c>
      <c r="P642" s="838">
        <v>0.19998799951998084</v>
      </c>
      <c r="Q642" s="854">
        <v>33.33</v>
      </c>
    </row>
    <row r="643" spans="1:17" ht="14.45" customHeight="1" x14ac:dyDescent="0.2">
      <c r="A643" s="832" t="s">
        <v>4643</v>
      </c>
      <c r="B643" s="833" t="s">
        <v>3840</v>
      </c>
      <c r="C643" s="833" t="s">
        <v>3837</v>
      </c>
      <c r="D643" s="833" t="s">
        <v>3878</v>
      </c>
      <c r="E643" s="833" t="s">
        <v>3879</v>
      </c>
      <c r="F643" s="853">
        <v>8</v>
      </c>
      <c r="G643" s="853">
        <v>2008</v>
      </c>
      <c r="H643" s="853">
        <v>0.72438672438672436</v>
      </c>
      <c r="I643" s="853">
        <v>251</v>
      </c>
      <c r="J643" s="853">
        <v>11</v>
      </c>
      <c r="K643" s="853">
        <v>2772</v>
      </c>
      <c r="L643" s="853">
        <v>1</v>
      </c>
      <c r="M643" s="853">
        <v>252</v>
      </c>
      <c r="N643" s="853">
        <v>8</v>
      </c>
      <c r="O643" s="853">
        <v>2032</v>
      </c>
      <c r="P643" s="838">
        <v>0.73304473304473305</v>
      </c>
      <c r="Q643" s="854">
        <v>254</v>
      </c>
    </row>
    <row r="644" spans="1:17" ht="14.45" customHeight="1" thickBot="1" x14ac:dyDescent="0.25">
      <c r="A644" s="840" t="s">
        <v>4643</v>
      </c>
      <c r="B644" s="841" t="s">
        <v>3840</v>
      </c>
      <c r="C644" s="841" t="s">
        <v>3837</v>
      </c>
      <c r="D644" s="841" t="s">
        <v>3896</v>
      </c>
      <c r="E644" s="841" t="s">
        <v>3897</v>
      </c>
      <c r="F644" s="856">
        <v>4</v>
      </c>
      <c r="G644" s="856">
        <v>1492</v>
      </c>
      <c r="H644" s="856">
        <v>1.9946524064171123</v>
      </c>
      <c r="I644" s="856">
        <v>373</v>
      </c>
      <c r="J644" s="856">
        <v>2</v>
      </c>
      <c r="K644" s="856">
        <v>748</v>
      </c>
      <c r="L644" s="856">
        <v>1</v>
      </c>
      <c r="M644" s="856">
        <v>374</v>
      </c>
      <c r="N644" s="856">
        <v>1</v>
      </c>
      <c r="O644" s="856">
        <v>376</v>
      </c>
      <c r="P644" s="846">
        <v>0.50267379679144386</v>
      </c>
      <c r="Q644" s="857">
        <v>376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66AA3E3-B85F-40C3-94FC-3F524651818F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1373.3420000000001</v>
      </c>
      <c r="C5" s="114">
        <v>1546.3969999999999</v>
      </c>
      <c r="D5" s="114">
        <v>1622.1369999999999</v>
      </c>
      <c r="E5" s="424">
        <f>IF(OR(D5=0,B5=0),"",D5/B5)</f>
        <v>1.1811602645226025</v>
      </c>
      <c r="F5" s="129">
        <f>IF(OR(D5=0,C5=0),"",D5/C5)</f>
        <v>1.0489783671334076</v>
      </c>
      <c r="G5" s="130">
        <v>429</v>
      </c>
      <c r="H5" s="114">
        <v>460</v>
      </c>
      <c r="I5" s="114">
        <v>501</v>
      </c>
      <c r="J5" s="424">
        <f>IF(OR(I5=0,G5=0),"",I5/G5)</f>
        <v>1.1678321678321679</v>
      </c>
      <c r="K5" s="131">
        <f>IF(OR(I5=0,H5=0),"",I5/H5)</f>
        <v>1.0891304347826087</v>
      </c>
      <c r="L5" s="121"/>
      <c r="M5" s="121"/>
      <c r="N5" s="7">
        <f>D5-C5</f>
        <v>75.740000000000009</v>
      </c>
      <c r="O5" s="8">
        <f>I5-H5</f>
        <v>41</v>
      </c>
      <c r="P5" s="7">
        <f>D5-B5</f>
        <v>248.79499999999985</v>
      </c>
      <c r="Q5" s="8">
        <f>I5-G5</f>
        <v>72</v>
      </c>
    </row>
    <row r="6" spans="1:17" ht="14.45" hidden="1" customHeight="1" outlineLevel="1" x14ac:dyDescent="0.2">
      <c r="A6" s="441" t="s">
        <v>168</v>
      </c>
      <c r="B6" s="120">
        <v>355.30099999999999</v>
      </c>
      <c r="C6" s="113">
        <v>353.01400000000001</v>
      </c>
      <c r="D6" s="113">
        <v>330.29</v>
      </c>
      <c r="E6" s="424">
        <f t="shared" ref="E6:E12" si="0">IF(OR(D6=0,B6=0),"",D6/B6)</f>
        <v>0.92960616491369297</v>
      </c>
      <c r="F6" s="129">
        <f t="shared" ref="F6:F12" si="1">IF(OR(D6=0,C6=0),"",D6/C6)</f>
        <v>0.93562861529571073</v>
      </c>
      <c r="G6" s="133">
        <v>109</v>
      </c>
      <c r="H6" s="113">
        <v>104</v>
      </c>
      <c r="I6" s="113">
        <v>104</v>
      </c>
      <c r="J6" s="425">
        <f t="shared" ref="J6:J12" si="2">IF(OR(I6=0,G6=0),"",I6/G6)</f>
        <v>0.95412844036697253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-22.72399999999999</v>
      </c>
      <c r="O6" s="6">
        <f t="shared" ref="O6:O13" si="5">I6-H6</f>
        <v>0</v>
      </c>
      <c r="P6" s="5">
        <f t="shared" ref="P6:P13" si="6">D6-B6</f>
        <v>-25.010999999999967</v>
      </c>
      <c r="Q6" s="6">
        <f t="shared" ref="Q6:Q13" si="7">I6-G6</f>
        <v>-5</v>
      </c>
    </row>
    <row r="7" spans="1:17" ht="14.45" hidden="1" customHeight="1" outlineLevel="1" x14ac:dyDescent="0.2">
      <c r="A7" s="441" t="s">
        <v>169</v>
      </c>
      <c r="B7" s="120">
        <v>925.83</v>
      </c>
      <c r="C7" s="113">
        <v>924.72799999999995</v>
      </c>
      <c r="D7" s="113">
        <v>912.59799999999996</v>
      </c>
      <c r="E7" s="424">
        <f t="shared" si="0"/>
        <v>0.98570795934458799</v>
      </c>
      <c r="F7" s="129">
        <f t="shared" si="1"/>
        <v>0.9868826292704449</v>
      </c>
      <c r="G7" s="133">
        <v>297</v>
      </c>
      <c r="H7" s="113">
        <v>292</v>
      </c>
      <c r="I7" s="113">
        <v>285</v>
      </c>
      <c r="J7" s="425">
        <f t="shared" si="2"/>
        <v>0.95959595959595956</v>
      </c>
      <c r="K7" s="134">
        <f t="shared" si="3"/>
        <v>0.97602739726027399</v>
      </c>
      <c r="L7" s="121"/>
      <c r="M7" s="121"/>
      <c r="N7" s="5">
        <f t="shared" si="4"/>
        <v>-12.129999999999995</v>
      </c>
      <c r="O7" s="6">
        <f t="shared" si="5"/>
        <v>-7</v>
      </c>
      <c r="P7" s="5">
        <f t="shared" si="6"/>
        <v>-13.232000000000085</v>
      </c>
      <c r="Q7" s="6">
        <f t="shared" si="7"/>
        <v>-12</v>
      </c>
    </row>
    <row r="8" spans="1:17" ht="14.45" hidden="1" customHeight="1" outlineLevel="1" x14ac:dyDescent="0.2">
      <c r="A8" s="441" t="s">
        <v>170</v>
      </c>
      <c r="B8" s="120">
        <v>89.353999999999999</v>
      </c>
      <c r="C8" s="113">
        <v>162.58099999999999</v>
      </c>
      <c r="D8" s="113">
        <v>137.25700000000001</v>
      </c>
      <c r="E8" s="424">
        <f t="shared" si="0"/>
        <v>1.5361035879759162</v>
      </c>
      <c r="F8" s="129">
        <f t="shared" si="1"/>
        <v>0.84423764154483005</v>
      </c>
      <c r="G8" s="133">
        <v>31</v>
      </c>
      <c r="H8" s="113">
        <v>44</v>
      </c>
      <c r="I8" s="113">
        <v>48</v>
      </c>
      <c r="J8" s="425">
        <f t="shared" si="2"/>
        <v>1.5483870967741935</v>
      </c>
      <c r="K8" s="134">
        <f t="shared" si="3"/>
        <v>1.0909090909090908</v>
      </c>
      <c r="L8" s="121"/>
      <c r="M8" s="121"/>
      <c r="N8" s="5">
        <f t="shared" si="4"/>
        <v>-25.323999999999984</v>
      </c>
      <c r="O8" s="6">
        <f t="shared" si="5"/>
        <v>4</v>
      </c>
      <c r="P8" s="5">
        <f t="shared" si="6"/>
        <v>47.903000000000006</v>
      </c>
      <c r="Q8" s="6">
        <f t="shared" si="7"/>
        <v>17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440.49</v>
      </c>
      <c r="C10" s="113">
        <v>408.91500000000002</v>
      </c>
      <c r="D10" s="113">
        <v>407.27</v>
      </c>
      <c r="E10" s="424">
        <f t="shared" si="0"/>
        <v>0.92458398601557346</v>
      </c>
      <c r="F10" s="129">
        <f t="shared" si="1"/>
        <v>0.99597715906728768</v>
      </c>
      <c r="G10" s="133">
        <v>125</v>
      </c>
      <c r="H10" s="113">
        <v>128</v>
      </c>
      <c r="I10" s="113">
        <v>129</v>
      </c>
      <c r="J10" s="425">
        <f t="shared" si="2"/>
        <v>1.032</v>
      </c>
      <c r="K10" s="134">
        <f t="shared" si="3"/>
        <v>1.0078125</v>
      </c>
      <c r="L10" s="121"/>
      <c r="M10" s="121"/>
      <c r="N10" s="5">
        <f t="shared" si="4"/>
        <v>-1.6450000000000387</v>
      </c>
      <c r="O10" s="6">
        <f t="shared" si="5"/>
        <v>1</v>
      </c>
      <c r="P10" s="5">
        <f t="shared" si="6"/>
        <v>-33.220000000000027</v>
      </c>
      <c r="Q10" s="6">
        <f t="shared" si="7"/>
        <v>4</v>
      </c>
    </row>
    <row r="11" spans="1:17" ht="14.45" hidden="1" customHeight="1" outlineLevel="1" x14ac:dyDescent="0.2">
      <c r="A11" s="441" t="s">
        <v>173</v>
      </c>
      <c r="B11" s="120">
        <v>135.846</v>
      </c>
      <c r="C11" s="113">
        <v>83.397000000000006</v>
      </c>
      <c r="D11" s="113">
        <v>102.474</v>
      </c>
      <c r="E11" s="424">
        <f t="shared" si="0"/>
        <v>0.75433947263813439</v>
      </c>
      <c r="F11" s="129">
        <f t="shared" si="1"/>
        <v>1.2287492355840137</v>
      </c>
      <c r="G11" s="133">
        <v>34</v>
      </c>
      <c r="H11" s="113">
        <v>29</v>
      </c>
      <c r="I11" s="113">
        <v>36</v>
      </c>
      <c r="J11" s="425">
        <f t="shared" si="2"/>
        <v>1.0588235294117647</v>
      </c>
      <c r="K11" s="134">
        <f t="shared" si="3"/>
        <v>1.2413793103448276</v>
      </c>
      <c r="L11" s="121"/>
      <c r="M11" s="121"/>
      <c r="N11" s="5">
        <f t="shared" si="4"/>
        <v>19.076999999999998</v>
      </c>
      <c r="O11" s="6">
        <f t="shared" si="5"/>
        <v>7</v>
      </c>
      <c r="P11" s="5">
        <f t="shared" si="6"/>
        <v>-33.372</v>
      </c>
      <c r="Q11" s="6">
        <f t="shared" si="7"/>
        <v>2</v>
      </c>
    </row>
    <row r="12" spans="1:17" ht="14.45" hidden="1" customHeight="1" outlineLevel="1" thickBot="1" x14ac:dyDescent="0.25">
      <c r="A12" s="442" t="s">
        <v>206</v>
      </c>
      <c r="B12" s="238">
        <v>37.914000000000001</v>
      </c>
      <c r="C12" s="239">
        <v>3.2890000000000001</v>
      </c>
      <c r="D12" s="239">
        <v>19.079999999999998</v>
      </c>
      <c r="E12" s="424">
        <f t="shared" si="0"/>
        <v>0.50324418420636174</v>
      </c>
      <c r="F12" s="129">
        <f t="shared" si="1"/>
        <v>5.8011553663727566</v>
      </c>
      <c r="G12" s="241">
        <v>11</v>
      </c>
      <c r="H12" s="239">
        <v>1</v>
      </c>
      <c r="I12" s="239">
        <v>5</v>
      </c>
      <c r="J12" s="426">
        <f t="shared" si="2"/>
        <v>0.45454545454545453</v>
      </c>
      <c r="K12" s="242">
        <f t="shared" si="3"/>
        <v>5</v>
      </c>
      <c r="L12" s="121"/>
      <c r="M12" s="121"/>
      <c r="N12" s="243">
        <f t="shared" si="4"/>
        <v>15.790999999999999</v>
      </c>
      <c r="O12" s="244">
        <f t="shared" si="5"/>
        <v>4</v>
      </c>
      <c r="P12" s="243">
        <f t="shared" si="6"/>
        <v>-18.834000000000003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3358.0770000000002</v>
      </c>
      <c r="C13" s="116">
        <f>SUM(C5:C12)</f>
        <v>3482.3210000000004</v>
      </c>
      <c r="D13" s="116">
        <f>SUM(D5:D12)</f>
        <v>3531.1059999999998</v>
      </c>
      <c r="E13" s="420">
        <f>IF(OR(D13=0,B13=0),0,D13/B13)</f>
        <v>1.0515262157478817</v>
      </c>
      <c r="F13" s="135">
        <f>IF(OR(D13=0,C13=0),0,D13/C13)</f>
        <v>1.0140093345788626</v>
      </c>
      <c r="G13" s="136">
        <f>SUM(G5:G12)</f>
        <v>1036</v>
      </c>
      <c r="H13" s="116">
        <f>SUM(H5:H12)</f>
        <v>1058</v>
      </c>
      <c r="I13" s="116">
        <f>SUM(I5:I12)</f>
        <v>1108</v>
      </c>
      <c r="J13" s="420">
        <f>IF(OR(I13=0,G13=0),0,I13/G13)</f>
        <v>1.0694980694980696</v>
      </c>
      <c r="K13" s="137">
        <f>IF(OR(I13=0,H13=0),0,I13/H13)</f>
        <v>1.0472589792060492</v>
      </c>
      <c r="L13" s="121"/>
      <c r="M13" s="121"/>
      <c r="N13" s="127">
        <f t="shared" si="4"/>
        <v>48.7849999999994</v>
      </c>
      <c r="O13" s="138">
        <f t="shared" si="5"/>
        <v>50</v>
      </c>
      <c r="P13" s="127">
        <f t="shared" si="6"/>
        <v>173.02899999999954</v>
      </c>
      <c r="Q13" s="138">
        <f t="shared" si="7"/>
        <v>72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1373.3420000000001</v>
      </c>
      <c r="C18" s="114">
        <v>1546.3969999999999</v>
      </c>
      <c r="D18" s="114">
        <v>1622.1369999999999</v>
      </c>
      <c r="E18" s="424">
        <f>IF(OR(D18=0,B18=0),"",D18/B18)</f>
        <v>1.1811602645226025</v>
      </c>
      <c r="F18" s="129">
        <f>IF(OR(D18=0,C18=0),"",D18/C18)</f>
        <v>1.0489783671334076</v>
      </c>
      <c r="G18" s="119">
        <v>429</v>
      </c>
      <c r="H18" s="114">
        <v>460</v>
      </c>
      <c r="I18" s="114">
        <v>501</v>
      </c>
      <c r="J18" s="424">
        <f>IF(OR(I18=0,G18=0),"",I18/G18)</f>
        <v>1.1678321678321679</v>
      </c>
      <c r="K18" s="131">
        <f>IF(OR(I18=0,H18=0),"",I18/H18)</f>
        <v>1.0891304347826087</v>
      </c>
      <c r="L18" s="645">
        <v>0.91871999999999998</v>
      </c>
      <c r="M18" s="646"/>
      <c r="N18" s="145">
        <f t="shared" ref="N18:N26" si="8">D18-C18</f>
        <v>75.740000000000009</v>
      </c>
      <c r="O18" s="146">
        <f t="shared" ref="O18:O26" si="9">I18-H18</f>
        <v>41</v>
      </c>
      <c r="P18" s="145">
        <f t="shared" ref="P18:P26" si="10">D18-B18</f>
        <v>248.79499999999985</v>
      </c>
      <c r="Q18" s="146">
        <f t="shared" ref="Q18:Q26" si="11">I18-G18</f>
        <v>72</v>
      </c>
    </row>
    <row r="19" spans="1:17" ht="14.45" hidden="1" customHeight="1" outlineLevel="1" x14ac:dyDescent="0.2">
      <c r="A19" s="441" t="s">
        <v>168</v>
      </c>
      <c r="B19" s="120">
        <v>355.30099999999999</v>
      </c>
      <c r="C19" s="113">
        <v>353.01400000000001</v>
      </c>
      <c r="D19" s="113">
        <v>330.29</v>
      </c>
      <c r="E19" s="425">
        <f t="shared" ref="E19:E25" si="12">IF(OR(D19=0,B19=0),"",D19/B19)</f>
        <v>0.92960616491369297</v>
      </c>
      <c r="F19" s="132">
        <f t="shared" ref="F19:F25" si="13">IF(OR(D19=0,C19=0),"",D19/C19)</f>
        <v>0.93562861529571073</v>
      </c>
      <c r="G19" s="120">
        <v>109</v>
      </c>
      <c r="H19" s="113">
        <v>104</v>
      </c>
      <c r="I19" s="113">
        <v>104</v>
      </c>
      <c r="J19" s="425">
        <f t="shared" ref="J19:J25" si="14">IF(OR(I19=0,G19=0),"",I19/G19)</f>
        <v>0.95412844036697253</v>
      </c>
      <c r="K19" s="134">
        <f t="shared" ref="K19:K25" si="15">IF(OR(I19=0,H19=0),"",I19/H19)</f>
        <v>1</v>
      </c>
      <c r="L19" s="645">
        <v>0.99456</v>
      </c>
      <c r="M19" s="646"/>
      <c r="N19" s="147">
        <f t="shared" si="8"/>
        <v>-22.72399999999999</v>
      </c>
      <c r="O19" s="148">
        <f t="shared" si="9"/>
        <v>0</v>
      </c>
      <c r="P19" s="147">
        <f t="shared" si="10"/>
        <v>-25.010999999999967</v>
      </c>
      <c r="Q19" s="148">
        <f t="shared" si="11"/>
        <v>-5</v>
      </c>
    </row>
    <row r="20" spans="1:17" ht="14.45" hidden="1" customHeight="1" outlineLevel="1" x14ac:dyDescent="0.2">
      <c r="A20" s="441" t="s">
        <v>169</v>
      </c>
      <c r="B20" s="120">
        <v>925.83</v>
      </c>
      <c r="C20" s="113">
        <v>924.72799999999995</v>
      </c>
      <c r="D20" s="113">
        <v>912.59799999999996</v>
      </c>
      <c r="E20" s="425">
        <f t="shared" si="12"/>
        <v>0.98570795934458799</v>
      </c>
      <c r="F20" s="132">
        <f t="shared" si="13"/>
        <v>0.9868826292704449</v>
      </c>
      <c r="G20" s="120">
        <v>297</v>
      </c>
      <c r="H20" s="113">
        <v>292</v>
      </c>
      <c r="I20" s="113">
        <v>285</v>
      </c>
      <c r="J20" s="425">
        <f t="shared" si="14"/>
        <v>0.95959595959595956</v>
      </c>
      <c r="K20" s="134">
        <f t="shared" si="15"/>
        <v>0.97602739726027399</v>
      </c>
      <c r="L20" s="645">
        <v>0.96671999999999991</v>
      </c>
      <c r="M20" s="646"/>
      <c r="N20" s="147">
        <f t="shared" si="8"/>
        <v>-12.129999999999995</v>
      </c>
      <c r="O20" s="148">
        <f t="shared" si="9"/>
        <v>-7</v>
      </c>
      <c r="P20" s="147">
        <f t="shared" si="10"/>
        <v>-13.232000000000085</v>
      </c>
      <c r="Q20" s="148">
        <f t="shared" si="11"/>
        <v>-12</v>
      </c>
    </row>
    <row r="21" spans="1:17" ht="14.45" hidden="1" customHeight="1" outlineLevel="1" x14ac:dyDescent="0.2">
      <c r="A21" s="441" t="s">
        <v>170</v>
      </c>
      <c r="B21" s="120">
        <v>89.353999999999999</v>
      </c>
      <c r="C21" s="113">
        <v>162.58099999999999</v>
      </c>
      <c r="D21" s="113">
        <v>137.25700000000001</v>
      </c>
      <c r="E21" s="425">
        <f t="shared" si="12"/>
        <v>1.5361035879759162</v>
      </c>
      <c r="F21" s="132">
        <f t="shared" si="13"/>
        <v>0.84423764154483005</v>
      </c>
      <c r="G21" s="120">
        <v>31</v>
      </c>
      <c r="H21" s="113">
        <v>44</v>
      </c>
      <c r="I21" s="113">
        <v>48</v>
      </c>
      <c r="J21" s="425">
        <f t="shared" si="14"/>
        <v>1.5483870967741935</v>
      </c>
      <c r="K21" s="134">
        <f t="shared" si="15"/>
        <v>1.0909090909090908</v>
      </c>
      <c r="L21" s="645">
        <v>1.11744</v>
      </c>
      <c r="M21" s="646"/>
      <c r="N21" s="147">
        <f t="shared" si="8"/>
        <v>-25.323999999999984</v>
      </c>
      <c r="O21" s="148">
        <f t="shared" si="9"/>
        <v>4</v>
      </c>
      <c r="P21" s="147">
        <f t="shared" si="10"/>
        <v>47.903000000000006</v>
      </c>
      <c r="Q21" s="148">
        <f t="shared" si="11"/>
        <v>17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440.49</v>
      </c>
      <c r="C23" s="113">
        <v>408.91500000000002</v>
      </c>
      <c r="D23" s="113">
        <v>407.27</v>
      </c>
      <c r="E23" s="425">
        <f t="shared" si="12"/>
        <v>0.92458398601557346</v>
      </c>
      <c r="F23" s="132">
        <f t="shared" si="13"/>
        <v>0.99597715906728768</v>
      </c>
      <c r="G23" s="120">
        <v>125</v>
      </c>
      <c r="H23" s="113">
        <v>128</v>
      </c>
      <c r="I23" s="113">
        <v>129</v>
      </c>
      <c r="J23" s="425">
        <f t="shared" si="14"/>
        <v>1.032</v>
      </c>
      <c r="K23" s="134">
        <f t="shared" si="15"/>
        <v>1.0078125</v>
      </c>
      <c r="L23" s="645">
        <v>0.98495999999999995</v>
      </c>
      <c r="M23" s="646"/>
      <c r="N23" s="147">
        <f t="shared" si="8"/>
        <v>-1.6450000000000387</v>
      </c>
      <c r="O23" s="148">
        <f t="shared" si="9"/>
        <v>1</v>
      </c>
      <c r="P23" s="147">
        <f t="shared" si="10"/>
        <v>-33.220000000000027</v>
      </c>
      <c r="Q23" s="148">
        <f t="shared" si="11"/>
        <v>4</v>
      </c>
    </row>
    <row r="24" spans="1:17" ht="14.45" hidden="1" customHeight="1" outlineLevel="1" x14ac:dyDescent="0.2">
      <c r="A24" s="441" t="s">
        <v>173</v>
      </c>
      <c r="B24" s="120">
        <v>135.846</v>
      </c>
      <c r="C24" s="113">
        <v>83.397000000000006</v>
      </c>
      <c r="D24" s="113">
        <v>102.474</v>
      </c>
      <c r="E24" s="425">
        <f t="shared" si="12"/>
        <v>0.75433947263813439</v>
      </c>
      <c r="F24" s="132">
        <f t="shared" si="13"/>
        <v>1.2287492355840137</v>
      </c>
      <c r="G24" s="120">
        <v>34</v>
      </c>
      <c r="H24" s="113">
        <v>29</v>
      </c>
      <c r="I24" s="113">
        <v>36</v>
      </c>
      <c r="J24" s="425">
        <f t="shared" si="14"/>
        <v>1.0588235294117647</v>
      </c>
      <c r="K24" s="134">
        <f t="shared" si="15"/>
        <v>1.2413793103448276</v>
      </c>
      <c r="L24" s="645">
        <v>1.0147199999999998</v>
      </c>
      <c r="M24" s="646"/>
      <c r="N24" s="147">
        <f t="shared" si="8"/>
        <v>19.076999999999998</v>
      </c>
      <c r="O24" s="148">
        <f t="shared" si="9"/>
        <v>7</v>
      </c>
      <c r="P24" s="147">
        <f t="shared" si="10"/>
        <v>-33.372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206</v>
      </c>
      <c r="B25" s="238">
        <v>37.914000000000001</v>
      </c>
      <c r="C25" s="239">
        <v>3.2890000000000001</v>
      </c>
      <c r="D25" s="239">
        <v>19.079999999999998</v>
      </c>
      <c r="E25" s="426">
        <f t="shared" si="12"/>
        <v>0.50324418420636174</v>
      </c>
      <c r="F25" s="240">
        <f t="shared" si="13"/>
        <v>5.8011553663727566</v>
      </c>
      <c r="G25" s="238">
        <v>11</v>
      </c>
      <c r="H25" s="239">
        <v>1</v>
      </c>
      <c r="I25" s="239">
        <v>5</v>
      </c>
      <c r="J25" s="426">
        <f t="shared" si="14"/>
        <v>0.45454545454545453</v>
      </c>
      <c r="K25" s="242">
        <f t="shared" si="15"/>
        <v>5</v>
      </c>
      <c r="L25" s="356"/>
      <c r="M25" s="357"/>
      <c r="N25" s="245">
        <f t="shared" si="8"/>
        <v>15.790999999999999</v>
      </c>
      <c r="O25" s="246">
        <f t="shared" si="9"/>
        <v>4</v>
      </c>
      <c r="P25" s="245">
        <f t="shared" si="10"/>
        <v>-18.834000000000003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3358.0770000000002</v>
      </c>
      <c r="C26" s="150">
        <f>SUM(C18:C25)</f>
        <v>3482.3210000000004</v>
      </c>
      <c r="D26" s="150">
        <f>SUM(D18:D25)</f>
        <v>3531.1059999999998</v>
      </c>
      <c r="E26" s="421">
        <f>IF(OR(D26=0,B26=0),0,D26/B26)</f>
        <v>1.0515262157478817</v>
      </c>
      <c r="F26" s="151">
        <f>IF(OR(D26=0,C26=0),0,D26/C26)</f>
        <v>1.0140093345788626</v>
      </c>
      <c r="G26" s="149">
        <f>SUM(G18:G25)</f>
        <v>1036</v>
      </c>
      <c r="H26" s="150">
        <f>SUM(H18:H25)</f>
        <v>1058</v>
      </c>
      <c r="I26" s="150">
        <f>SUM(I18:I25)</f>
        <v>1108</v>
      </c>
      <c r="J26" s="421">
        <f>IF(OR(I26=0,G26=0),0,I26/G26)</f>
        <v>1.0694980694980696</v>
      </c>
      <c r="K26" s="152">
        <f>IF(OR(I26=0,H26=0),0,I26/H26)</f>
        <v>1.0472589792060492</v>
      </c>
      <c r="L26" s="121"/>
      <c r="M26" s="121"/>
      <c r="N26" s="143">
        <f t="shared" si="8"/>
        <v>48.7849999999994</v>
      </c>
      <c r="O26" s="153">
        <f t="shared" si="9"/>
        <v>50</v>
      </c>
      <c r="P26" s="143">
        <f t="shared" si="10"/>
        <v>173.02899999999954</v>
      </c>
      <c r="Q26" s="153">
        <f t="shared" si="11"/>
        <v>72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9312CB9-D39B-4AB7-978A-45F32B8E1DF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4536</v>
      </c>
      <c r="C36" s="200">
        <v>3248</v>
      </c>
      <c r="D36" s="87">
        <f t="shared" si="0"/>
        <v>-1288</v>
      </c>
      <c r="E36" s="88">
        <f t="shared" si="1"/>
        <v>0.71604938271604934</v>
      </c>
      <c r="F36" s="89">
        <v>290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5764</v>
      </c>
      <c r="C37" s="200">
        <v>4114</v>
      </c>
      <c r="D37" s="87">
        <f t="shared" si="0"/>
        <v>-1650</v>
      </c>
      <c r="E37" s="88">
        <f t="shared" si="1"/>
        <v>0.7137404580152672</v>
      </c>
      <c r="F37" s="89">
        <v>357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7169</v>
      </c>
      <c r="C38" s="200">
        <v>5099</v>
      </c>
      <c r="D38" s="87">
        <f t="shared" si="0"/>
        <v>-2070</v>
      </c>
      <c r="E38" s="88">
        <f t="shared" si="1"/>
        <v>0.71125680011159154</v>
      </c>
      <c r="F38" s="89">
        <v>454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8314</v>
      </c>
      <c r="C39" s="200">
        <v>5880</v>
      </c>
      <c r="D39" s="87">
        <f t="shared" si="0"/>
        <v>-2434</v>
      </c>
      <c r="E39" s="88">
        <f t="shared" si="1"/>
        <v>0.7072407986528747</v>
      </c>
      <c r="F39" s="89">
        <v>529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9675</v>
      </c>
      <c r="C40" s="200">
        <v>6808</v>
      </c>
      <c r="D40" s="87">
        <f t="shared" si="0"/>
        <v>-2867</v>
      </c>
      <c r="E40" s="88">
        <f t="shared" si="1"/>
        <v>0.70366925064599484</v>
      </c>
      <c r="F40" s="89">
        <v>596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272D826-6644-43AC-AF43-821E1F6D484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4795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4" t="s">
        <v>4645</v>
      </c>
      <c r="B5" s="945"/>
      <c r="C5" s="946"/>
      <c r="D5" s="947"/>
      <c r="E5" s="948"/>
      <c r="F5" s="949"/>
      <c r="G5" s="950"/>
      <c r="H5" s="951">
        <v>1</v>
      </c>
      <c r="I5" s="952">
        <v>13.49</v>
      </c>
      <c r="J5" s="953">
        <v>18</v>
      </c>
      <c r="K5" s="954">
        <v>13.49</v>
      </c>
      <c r="L5" s="955">
        <v>11</v>
      </c>
      <c r="M5" s="955">
        <v>72</v>
      </c>
      <c r="N5" s="956">
        <v>24</v>
      </c>
      <c r="O5" s="955" t="s">
        <v>4646</v>
      </c>
      <c r="P5" s="957" t="s">
        <v>4647</v>
      </c>
      <c r="Q5" s="958">
        <f>H5-B5</f>
        <v>1</v>
      </c>
      <c r="R5" s="971">
        <f>I5-C5</f>
        <v>13.49</v>
      </c>
      <c r="S5" s="958">
        <f>H5-E5</f>
        <v>1</v>
      </c>
      <c r="T5" s="971">
        <f>I5-F5</f>
        <v>13.49</v>
      </c>
      <c r="U5" s="981">
        <v>24</v>
      </c>
      <c r="V5" s="945">
        <v>18</v>
      </c>
      <c r="W5" s="945">
        <v>-6</v>
      </c>
      <c r="X5" s="982">
        <v>0.75</v>
      </c>
      <c r="Y5" s="983"/>
    </row>
    <row r="6" spans="1:25" ht="14.45" customHeight="1" x14ac:dyDescent="0.2">
      <c r="A6" s="943" t="s">
        <v>4648</v>
      </c>
      <c r="B6" s="929">
        <v>1</v>
      </c>
      <c r="C6" s="930">
        <v>13.91</v>
      </c>
      <c r="D6" s="928">
        <v>18</v>
      </c>
      <c r="E6" s="931"/>
      <c r="F6" s="932"/>
      <c r="G6" s="915"/>
      <c r="H6" s="933"/>
      <c r="I6" s="934"/>
      <c r="J6" s="916"/>
      <c r="K6" s="935">
        <v>13.87</v>
      </c>
      <c r="L6" s="936">
        <v>11</v>
      </c>
      <c r="M6" s="936">
        <v>72</v>
      </c>
      <c r="N6" s="937">
        <v>24</v>
      </c>
      <c r="O6" s="936" t="s">
        <v>4646</v>
      </c>
      <c r="P6" s="938" t="s">
        <v>4649</v>
      </c>
      <c r="Q6" s="939">
        <f t="shared" ref="Q6:R69" si="0">H6-B6</f>
        <v>-1</v>
      </c>
      <c r="R6" s="972">
        <f t="shared" si="0"/>
        <v>-13.91</v>
      </c>
      <c r="S6" s="939">
        <f t="shared" ref="S6:S69" si="1">H6-E6</f>
        <v>0</v>
      </c>
      <c r="T6" s="972">
        <f t="shared" ref="T6:T69" si="2">I6-F6</f>
        <v>0</v>
      </c>
      <c r="U6" s="980" t="s">
        <v>575</v>
      </c>
      <c r="V6" s="929" t="s">
        <v>575</v>
      </c>
      <c r="W6" s="929" t="s">
        <v>575</v>
      </c>
      <c r="X6" s="978" t="s">
        <v>575</v>
      </c>
      <c r="Y6" s="976"/>
    </row>
    <row r="7" spans="1:25" ht="14.45" customHeight="1" x14ac:dyDescent="0.2">
      <c r="A7" s="942" t="s">
        <v>4650</v>
      </c>
      <c r="B7" s="923">
        <v>2</v>
      </c>
      <c r="C7" s="924">
        <v>14.74</v>
      </c>
      <c r="D7" s="925">
        <v>7</v>
      </c>
      <c r="E7" s="926">
        <v>1</v>
      </c>
      <c r="F7" s="906">
        <v>7.09</v>
      </c>
      <c r="G7" s="907">
        <v>13</v>
      </c>
      <c r="H7" s="908">
        <v>3</v>
      </c>
      <c r="I7" s="909">
        <v>21.28</v>
      </c>
      <c r="J7" s="910">
        <v>8.3000000000000007</v>
      </c>
      <c r="K7" s="911">
        <v>7.09</v>
      </c>
      <c r="L7" s="912">
        <v>5</v>
      </c>
      <c r="M7" s="912">
        <v>45</v>
      </c>
      <c r="N7" s="913">
        <v>15</v>
      </c>
      <c r="O7" s="912" t="s">
        <v>4646</v>
      </c>
      <c r="P7" s="927" t="s">
        <v>4651</v>
      </c>
      <c r="Q7" s="914">
        <f t="shared" si="0"/>
        <v>1</v>
      </c>
      <c r="R7" s="973">
        <f t="shared" si="0"/>
        <v>6.5400000000000009</v>
      </c>
      <c r="S7" s="914">
        <f t="shared" si="1"/>
        <v>2</v>
      </c>
      <c r="T7" s="973">
        <f t="shared" si="2"/>
        <v>14.190000000000001</v>
      </c>
      <c r="U7" s="979">
        <v>45</v>
      </c>
      <c r="V7" s="923">
        <v>24.900000000000002</v>
      </c>
      <c r="W7" s="923">
        <v>-20.099999999999998</v>
      </c>
      <c r="X7" s="977">
        <v>0.55333333333333334</v>
      </c>
      <c r="Y7" s="975"/>
    </row>
    <row r="8" spans="1:25" ht="14.45" customHeight="1" x14ac:dyDescent="0.2">
      <c r="A8" s="943" t="s">
        <v>4652</v>
      </c>
      <c r="B8" s="929">
        <v>1</v>
      </c>
      <c r="C8" s="930">
        <v>7.36</v>
      </c>
      <c r="D8" s="928">
        <v>8</v>
      </c>
      <c r="E8" s="931"/>
      <c r="F8" s="932"/>
      <c r="G8" s="915"/>
      <c r="H8" s="933"/>
      <c r="I8" s="934"/>
      <c r="J8" s="916"/>
      <c r="K8" s="935">
        <v>7.09</v>
      </c>
      <c r="L8" s="936">
        <v>5</v>
      </c>
      <c r="M8" s="936">
        <v>45</v>
      </c>
      <c r="N8" s="937">
        <v>15</v>
      </c>
      <c r="O8" s="936" t="s">
        <v>4646</v>
      </c>
      <c r="P8" s="938" t="s">
        <v>4653</v>
      </c>
      <c r="Q8" s="939">
        <f t="shared" si="0"/>
        <v>-1</v>
      </c>
      <c r="R8" s="972">
        <f t="shared" si="0"/>
        <v>-7.36</v>
      </c>
      <c r="S8" s="939">
        <f t="shared" si="1"/>
        <v>0</v>
      </c>
      <c r="T8" s="972">
        <f t="shared" si="2"/>
        <v>0</v>
      </c>
      <c r="U8" s="980" t="s">
        <v>575</v>
      </c>
      <c r="V8" s="929" t="s">
        <v>575</v>
      </c>
      <c r="W8" s="929" t="s">
        <v>575</v>
      </c>
      <c r="X8" s="978" t="s">
        <v>575</v>
      </c>
      <c r="Y8" s="976"/>
    </row>
    <row r="9" spans="1:25" ht="14.45" customHeight="1" x14ac:dyDescent="0.2">
      <c r="A9" s="943" t="s">
        <v>4654</v>
      </c>
      <c r="B9" s="929"/>
      <c r="C9" s="930"/>
      <c r="D9" s="928"/>
      <c r="E9" s="931">
        <v>2</v>
      </c>
      <c r="F9" s="932">
        <v>15.58</v>
      </c>
      <c r="G9" s="915">
        <v>9.5</v>
      </c>
      <c r="H9" s="933">
        <v>4</v>
      </c>
      <c r="I9" s="934">
        <v>31.08</v>
      </c>
      <c r="J9" s="916">
        <v>9.8000000000000007</v>
      </c>
      <c r="K9" s="935">
        <v>7.77</v>
      </c>
      <c r="L9" s="936">
        <v>5</v>
      </c>
      <c r="M9" s="936">
        <v>45</v>
      </c>
      <c r="N9" s="937">
        <v>15</v>
      </c>
      <c r="O9" s="936" t="s">
        <v>4646</v>
      </c>
      <c r="P9" s="938" t="s">
        <v>4655</v>
      </c>
      <c r="Q9" s="939">
        <f t="shared" si="0"/>
        <v>4</v>
      </c>
      <c r="R9" s="972">
        <f t="shared" si="0"/>
        <v>31.08</v>
      </c>
      <c r="S9" s="939">
        <f t="shared" si="1"/>
        <v>2</v>
      </c>
      <c r="T9" s="972">
        <f t="shared" si="2"/>
        <v>15.499999999999998</v>
      </c>
      <c r="U9" s="980">
        <v>60</v>
      </c>
      <c r="V9" s="929">
        <v>39.200000000000003</v>
      </c>
      <c r="W9" s="929">
        <v>-20.799999999999997</v>
      </c>
      <c r="X9" s="978">
        <v>0.65333333333333343</v>
      </c>
      <c r="Y9" s="976"/>
    </row>
    <row r="10" spans="1:25" ht="14.45" customHeight="1" x14ac:dyDescent="0.2">
      <c r="A10" s="942" t="s">
        <v>4656</v>
      </c>
      <c r="B10" s="923"/>
      <c r="C10" s="924"/>
      <c r="D10" s="925"/>
      <c r="E10" s="908">
        <v>2</v>
      </c>
      <c r="F10" s="909">
        <v>42.9</v>
      </c>
      <c r="G10" s="910">
        <v>18</v>
      </c>
      <c r="H10" s="912"/>
      <c r="I10" s="906"/>
      <c r="J10" s="907"/>
      <c r="K10" s="911">
        <v>20.05</v>
      </c>
      <c r="L10" s="912">
        <v>11</v>
      </c>
      <c r="M10" s="912">
        <v>90</v>
      </c>
      <c r="N10" s="913">
        <v>30</v>
      </c>
      <c r="O10" s="912" t="s">
        <v>4646</v>
      </c>
      <c r="P10" s="927" t="s">
        <v>4657</v>
      </c>
      <c r="Q10" s="914">
        <f t="shared" si="0"/>
        <v>0</v>
      </c>
      <c r="R10" s="973">
        <f t="shared" si="0"/>
        <v>0</v>
      </c>
      <c r="S10" s="914">
        <f t="shared" si="1"/>
        <v>-2</v>
      </c>
      <c r="T10" s="973">
        <f t="shared" si="2"/>
        <v>-42.9</v>
      </c>
      <c r="U10" s="979" t="s">
        <v>575</v>
      </c>
      <c r="V10" s="923" t="s">
        <v>575</v>
      </c>
      <c r="W10" s="923" t="s">
        <v>575</v>
      </c>
      <c r="X10" s="977" t="s">
        <v>575</v>
      </c>
      <c r="Y10" s="975"/>
    </row>
    <row r="11" spans="1:25" ht="14.45" customHeight="1" x14ac:dyDescent="0.2">
      <c r="A11" s="943" t="s">
        <v>4658</v>
      </c>
      <c r="B11" s="929">
        <v>2</v>
      </c>
      <c r="C11" s="930">
        <v>40.68</v>
      </c>
      <c r="D11" s="928">
        <v>24</v>
      </c>
      <c r="E11" s="933">
        <v>2</v>
      </c>
      <c r="F11" s="934">
        <v>56.59</v>
      </c>
      <c r="G11" s="916">
        <v>22</v>
      </c>
      <c r="H11" s="936">
        <v>2</v>
      </c>
      <c r="I11" s="932">
        <v>38.76</v>
      </c>
      <c r="J11" s="915">
        <v>16.5</v>
      </c>
      <c r="K11" s="935">
        <v>20.34</v>
      </c>
      <c r="L11" s="936">
        <v>11</v>
      </c>
      <c r="M11" s="936">
        <v>87</v>
      </c>
      <c r="N11" s="937">
        <v>29</v>
      </c>
      <c r="O11" s="936" t="s">
        <v>4646</v>
      </c>
      <c r="P11" s="938" t="s">
        <v>4657</v>
      </c>
      <c r="Q11" s="939">
        <f t="shared" si="0"/>
        <v>0</v>
      </c>
      <c r="R11" s="972">
        <f t="shared" si="0"/>
        <v>-1.9200000000000017</v>
      </c>
      <c r="S11" s="939">
        <f t="shared" si="1"/>
        <v>0</v>
      </c>
      <c r="T11" s="972">
        <f t="shared" si="2"/>
        <v>-17.830000000000005</v>
      </c>
      <c r="U11" s="980">
        <v>58</v>
      </c>
      <c r="V11" s="929">
        <v>33</v>
      </c>
      <c r="W11" s="929">
        <v>-25</v>
      </c>
      <c r="X11" s="978">
        <v>0.56896551724137934</v>
      </c>
      <c r="Y11" s="976"/>
    </row>
    <row r="12" spans="1:25" ht="14.45" customHeight="1" x14ac:dyDescent="0.2">
      <c r="A12" s="942" t="s">
        <v>4659</v>
      </c>
      <c r="B12" s="917">
        <v>9</v>
      </c>
      <c r="C12" s="918">
        <v>117.99</v>
      </c>
      <c r="D12" s="919">
        <v>10</v>
      </c>
      <c r="E12" s="926">
        <v>7</v>
      </c>
      <c r="F12" s="906">
        <v>86.63</v>
      </c>
      <c r="G12" s="907">
        <v>11.4</v>
      </c>
      <c r="H12" s="912">
        <v>5</v>
      </c>
      <c r="I12" s="906">
        <v>61.88</v>
      </c>
      <c r="J12" s="907">
        <v>9.6</v>
      </c>
      <c r="K12" s="911">
        <v>12.38</v>
      </c>
      <c r="L12" s="912">
        <v>5</v>
      </c>
      <c r="M12" s="912">
        <v>60</v>
      </c>
      <c r="N12" s="913">
        <v>20</v>
      </c>
      <c r="O12" s="912" t="s">
        <v>4646</v>
      </c>
      <c r="P12" s="927" t="s">
        <v>4660</v>
      </c>
      <c r="Q12" s="914">
        <f t="shared" si="0"/>
        <v>-4</v>
      </c>
      <c r="R12" s="973">
        <f t="shared" si="0"/>
        <v>-56.109999999999992</v>
      </c>
      <c r="S12" s="914">
        <f t="shared" si="1"/>
        <v>-2</v>
      </c>
      <c r="T12" s="973">
        <f t="shared" si="2"/>
        <v>-24.749999999999993</v>
      </c>
      <c r="U12" s="979">
        <v>100</v>
      </c>
      <c r="V12" s="923">
        <v>48</v>
      </c>
      <c r="W12" s="923">
        <v>-52</v>
      </c>
      <c r="X12" s="977">
        <v>0.48</v>
      </c>
      <c r="Y12" s="975"/>
    </row>
    <row r="13" spans="1:25" ht="14.45" customHeight="1" x14ac:dyDescent="0.2">
      <c r="A13" s="943" t="s">
        <v>4661</v>
      </c>
      <c r="B13" s="940">
        <v>1</v>
      </c>
      <c r="C13" s="941">
        <v>12.38</v>
      </c>
      <c r="D13" s="920">
        <v>9</v>
      </c>
      <c r="E13" s="931">
        <v>3</v>
      </c>
      <c r="F13" s="932">
        <v>38.159999999999997</v>
      </c>
      <c r="G13" s="915">
        <v>10.3</v>
      </c>
      <c r="H13" s="936">
        <v>2</v>
      </c>
      <c r="I13" s="932">
        <v>24.75</v>
      </c>
      <c r="J13" s="915">
        <v>9</v>
      </c>
      <c r="K13" s="935">
        <v>12.38</v>
      </c>
      <c r="L13" s="936">
        <v>5</v>
      </c>
      <c r="M13" s="936">
        <v>60</v>
      </c>
      <c r="N13" s="937">
        <v>20</v>
      </c>
      <c r="O13" s="936" t="s">
        <v>4646</v>
      </c>
      <c r="P13" s="938" t="s">
        <v>4660</v>
      </c>
      <c r="Q13" s="939">
        <f t="shared" si="0"/>
        <v>1</v>
      </c>
      <c r="R13" s="972">
        <f t="shared" si="0"/>
        <v>12.37</v>
      </c>
      <c r="S13" s="939">
        <f t="shared" si="1"/>
        <v>-1</v>
      </c>
      <c r="T13" s="972">
        <f t="shared" si="2"/>
        <v>-13.409999999999997</v>
      </c>
      <c r="U13" s="980">
        <v>40</v>
      </c>
      <c r="V13" s="929">
        <v>18</v>
      </c>
      <c r="W13" s="929">
        <v>-22</v>
      </c>
      <c r="X13" s="978">
        <v>0.45</v>
      </c>
      <c r="Y13" s="976"/>
    </row>
    <row r="14" spans="1:25" ht="14.45" customHeight="1" x14ac:dyDescent="0.2">
      <c r="A14" s="943" t="s">
        <v>4662</v>
      </c>
      <c r="B14" s="940">
        <v>12</v>
      </c>
      <c r="C14" s="941">
        <v>151.78</v>
      </c>
      <c r="D14" s="920">
        <v>16.100000000000001</v>
      </c>
      <c r="E14" s="931">
        <v>7</v>
      </c>
      <c r="F14" s="932">
        <v>89.3</v>
      </c>
      <c r="G14" s="915">
        <v>10.9</v>
      </c>
      <c r="H14" s="936">
        <v>11</v>
      </c>
      <c r="I14" s="932">
        <v>144.13999999999999</v>
      </c>
      <c r="J14" s="915">
        <v>11.5</v>
      </c>
      <c r="K14" s="935">
        <v>12.65</v>
      </c>
      <c r="L14" s="936">
        <v>5</v>
      </c>
      <c r="M14" s="936">
        <v>60</v>
      </c>
      <c r="N14" s="937">
        <v>20</v>
      </c>
      <c r="O14" s="936" t="s">
        <v>4646</v>
      </c>
      <c r="P14" s="938" t="s">
        <v>4660</v>
      </c>
      <c r="Q14" s="939">
        <f t="shared" si="0"/>
        <v>-1</v>
      </c>
      <c r="R14" s="972">
        <f t="shared" si="0"/>
        <v>-7.6400000000000148</v>
      </c>
      <c r="S14" s="939">
        <f t="shared" si="1"/>
        <v>4</v>
      </c>
      <c r="T14" s="972">
        <f t="shared" si="2"/>
        <v>54.839999999999989</v>
      </c>
      <c r="U14" s="980">
        <v>220</v>
      </c>
      <c r="V14" s="929">
        <v>126.5</v>
      </c>
      <c r="W14" s="929">
        <v>-93.5</v>
      </c>
      <c r="X14" s="978">
        <v>0.57499999999999996</v>
      </c>
      <c r="Y14" s="976">
        <v>5</v>
      </c>
    </row>
    <row r="15" spans="1:25" ht="14.45" customHeight="1" x14ac:dyDescent="0.2">
      <c r="A15" s="942" t="s">
        <v>4663</v>
      </c>
      <c r="B15" s="917">
        <v>1</v>
      </c>
      <c r="C15" s="918">
        <v>28.86</v>
      </c>
      <c r="D15" s="919">
        <v>55</v>
      </c>
      <c r="E15" s="926"/>
      <c r="F15" s="906"/>
      <c r="G15" s="907"/>
      <c r="H15" s="912"/>
      <c r="I15" s="906"/>
      <c r="J15" s="907"/>
      <c r="K15" s="911">
        <v>25.48</v>
      </c>
      <c r="L15" s="912">
        <v>4</v>
      </c>
      <c r="M15" s="912">
        <v>39</v>
      </c>
      <c r="N15" s="913">
        <v>13</v>
      </c>
      <c r="O15" s="912" t="s">
        <v>4646</v>
      </c>
      <c r="P15" s="927" t="s">
        <v>4664</v>
      </c>
      <c r="Q15" s="914">
        <f t="shared" si="0"/>
        <v>-1</v>
      </c>
      <c r="R15" s="973">
        <f t="shared" si="0"/>
        <v>-28.86</v>
      </c>
      <c r="S15" s="914">
        <f t="shared" si="1"/>
        <v>0</v>
      </c>
      <c r="T15" s="973">
        <f t="shared" si="2"/>
        <v>0</v>
      </c>
      <c r="U15" s="979" t="s">
        <v>575</v>
      </c>
      <c r="V15" s="923" t="s">
        <v>575</v>
      </c>
      <c r="W15" s="923" t="s">
        <v>575</v>
      </c>
      <c r="X15" s="977" t="s">
        <v>575</v>
      </c>
      <c r="Y15" s="975"/>
    </row>
    <row r="16" spans="1:25" ht="14.45" customHeight="1" x14ac:dyDescent="0.2">
      <c r="A16" s="942" t="s">
        <v>4665</v>
      </c>
      <c r="B16" s="923">
        <v>10</v>
      </c>
      <c r="C16" s="924">
        <v>93.35</v>
      </c>
      <c r="D16" s="925">
        <v>6.7</v>
      </c>
      <c r="E16" s="908">
        <v>13</v>
      </c>
      <c r="F16" s="909">
        <v>115.53</v>
      </c>
      <c r="G16" s="910">
        <v>4.7</v>
      </c>
      <c r="H16" s="912">
        <v>7</v>
      </c>
      <c r="I16" s="906">
        <v>68.48</v>
      </c>
      <c r="J16" s="907">
        <v>5.0999999999999996</v>
      </c>
      <c r="K16" s="911">
        <v>11.34</v>
      </c>
      <c r="L16" s="912">
        <v>3</v>
      </c>
      <c r="M16" s="912">
        <v>27</v>
      </c>
      <c r="N16" s="913">
        <v>9</v>
      </c>
      <c r="O16" s="912" t="s">
        <v>4646</v>
      </c>
      <c r="P16" s="927" t="s">
        <v>4666</v>
      </c>
      <c r="Q16" s="914">
        <f t="shared" si="0"/>
        <v>-3</v>
      </c>
      <c r="R16" s="973">
        <f t="shared" si="0"/>
        <v>-24.86999999999999</v>
      </c>
      <c r="S16" s="914">
        <f t="shared" si="1"/>
        <v>-6</v>
      </c>
      <c r="T16" s="973">
        <f t="shared" si="2"/>
        <v>-47.05</v>
      </c>
      <c r="U16" s="979">
        <v>63</v>
      </c>
      <c r="V16" s="923">
        <v>35.699999999999996</v>
      </c>
      <c r="W16" s="923">
        <v>-27.300000000000004</v>
      </c>
      <c r="X16" s="977">
        <v>0.56666666666666665</v>
      </c>
      <c r="Y16" s="975"/>
    </row>
    <row r="17" spans="1:25" ht="14.45" customHeight="1" x14ac:dyDescent="0.2">
      <c r="A17" s="942" t="s">
        <v>4667</v>
      </c>
      <c r="B17" s="917">
        <v>216</v>
      </c>
      <c r="C17" s="918">
        <v>756.86</v>
      </c>
      <c r="D17" s="919">
        <v>7.1</v>
      </c>
      <c r="E17" s="926">
        <v>206</v>
      </c>
      <c r="F17" s="906">
        <v>711.11</v>
      </c>
      <c r="G17" s="907">
        <v>8</v>
      </c>
      <c r="H17" s="912">
        <v>163</v>
      </c>
      <c r="I17" s="906">
        <v>531.19000000000005</v>
      </c>
      <c r="J17" s="907">
        <v>6.8</v>
      </c>
      <c r="K17" s="911">
        <v>3.29</v>
      </c>
      <c r="L17" s="912">
        <v>3</v>
      </c>
      <c r="M17" s="912">
        <v>30</v>
      </c>
      <c r="N17" s="913">
        <v>10</v>
      </c>
      <c r="O17" s="912" t="s">
        <v>4646</v>
      </c>
      <c r="P17" s="927" t="s">
        <v>4668</v>
      </c>
      <c r="Q17" s="914">
        <f t="shared" si="0"/>
        <v>-53</v>
      </c>
      <c r="R17" s="973">
        <f t="shared" si="0"/>
        <v>-225.66999999999996</v>
      </c>
      <c r="S17" s="914">
        <f t="shared" si="1"/>
        <v>-43</v>
      </c>
      <c r="T17" s="973">
        <f t="shared" si="2"/>
        <v>-179.91999999999996</v>
      </c>
      <c r="U17" s="979">
        <v>1630</v>
      </c>
      <c r="V17" s="923">
        <v>1108.3999999999999</v>
      </c>
      <c r="W17" s="923">
        <v>-521.60000000000014</v>
      </c>
      <c r="X17" s="977">
        <v>0.67999999999999994</v>
      </c>
      <c r="Y17" s="975">
        <v>98</v>
      </c>
    </row>
    <row r="18" spans="1:25" ht="14.45" customHeight="1" x14ac:dyDescent="0.2">
      <c r="A18" s="943" t="s">
        <v>4669</v>
      </c>
      <c r="B18" s="940">
        <v>8</v>
      </c>
      <c r="C18" s="941">
        <v>35.76</v>
      </c>
      <c r="D18" s="920">
        <v>10</v>
      </c>
      <c r="E18" s="931">
        <v>14</v>
      </c>
      <c r="F18" s="932">
        <v>65.489999999999995</v>
      </c>
      <c r="G18" s="915">
        <v>7.7</v>
      </c>
      <c r="H18" s="936">
        <v>32</v>
      </c>
      <c r="I18" s="932">
        <v>142.09</v>
      </c>
      <c r="J18" s="915">
        <v>8.8000000000000007</v>
      </c>
      <c r="K18" s="935">
        <v>4.5999999999999996</v>
      </c>
      <c r="L18" s="936">
        <v>4</v>
      </c>
      <c r="M18" s="936">
        <v>39</v>
      </c>
      <c r="N18" s="937">
        <v>13</v>
      </c>
      <c r="O18" s="936" t="s">
        <v>4646</v>
      </c>
      <c r="P18" s="938" t="s">
        <v>4670</v>
      </c>
      <c r="Q18" s="939">
        <f t="shared" si="0"/>
        <v>24</v>
      </c>
      <c r="R18" s="972">
        <f t="shared" si="0"/>
        <v>106.33000000000001</v>
      </c>
      <c r="S18" s="939">
        <f t="shared" si="1"/>
        <v>18</v>
      </c>
      <c r="T18" s="972">
        <f t="shared" si="2"/>
        <v>76.600000000000009</v>
      </c>
      <c r="U18" s="980">
        <v>416</v>
      </c>
      <c r="V18" s="929">
        <v>281.60000000000002</v>
      </c>
      <c r="W18" s="929">
        <v>-134.39999999999998</v>
      </c>
      <c r="X18" s="978">
        <v>0.67692307692307696</v>
      </c>
      <c r="Y18" s="976">
        <v>30</v>
      </c>
    </row>
    <row r="19" spans="1:25" ht="14.45" customHeight="1" x14ac:dyDescent="0.2">
      <c r="A19" s="943" t="s">
        <v>4671</v>
      </c>
      <c r="B19" s="940">
        <v>6</v>
      </c>
      <c r="C19" s="941">
        <v>39.64</v>
      </c>
      <c r="D19" s="920">
        <v>17.8</v>
      </c>
      <c r="E19" s="931">
        <v>7</v>
      </c>
      <c r="F19" s="932">
        <v>41.59</v>
      </c>
      <c r="G19" s="915">
        <v>17</v>
      </c>
      <c r="H19" s="936">
        <v>11</v>
      </c>
      <c r="I19" s="932">
        <v>65.77</v>
      </c>
      <c r="J19" s="915">
        <v>5.6</v>
      </c>
      <c r="K19" s="935">
        <v>6.5</v>
      </c>
      <c r="L19" s="936">
        <v>4</v>
      </c>
      <c r="M19" s="936">
        <v>39</v>
      </c>
      <c r="N19" s="937">
        <v>13</v>
      </c>
      <c r="O19" s="936" t="s">
        <v>4646</v>
      </c>
      <c r="P19" s="938" t="s">
        <v>4672</v>
      </c>
      <c r="Q19" s="939">
        <f t="shared" si="0"/>
        <v>5</v>
      </c>
      <c r="R19" s="972">
        <f t="shared" si="0"/>
        <v>26.129999999999995</v>
      </c>
      <c r="S19" s="939">
        <f t="shared" si="1"/>
        <v>4</v>
      </c>
      <c r="T19" s="972">
        <f t="shared" si="2"/>
        <v>24.179999999999993</v>
      </c>
      <c r="U19" s="980">
        <v>143</v>
      </c>
      <c r="V19" s="929">
        <v>61.599999999999994</v>
      </c>
      <c r="W19" s="929">
        <v>-81.400000000000006</v>
      </c>
      <c r="X19" s="978">
        <v>0.43076923076923074</v>
      </c>
      <c r="Y19" s="976">
        <v>6</v>
      </c>
    </row>
    <row r="20" spans="1:25" ht="14.45" customHeight="1" x14ac:dyDescent="0.2">
      <c r="A20" s="942" t="s">
        <v>4673</v>
      </c>
      <c r="B20" s="917">
        <v>11</v>
      </c>
      <c r="C20" s="918">
        <v>27.91</v>
      </c>
      <c r="D20" s="919">
        <v>6.6</v>
      </c>
      <c r="E20" s="926">
        <v>1</v>
      </c>
      <c r="F20" s="906">
        <v>2.46</v>
      </c>
      <c r="G20" s="907">
        <v>4</v>
      </c>
      <c r="H20" s="912">
        <v>8</v>
      </c>
      <c r="I20" s="906">
        <v>20.2</v>
      </c>
      <c r="J20" s="907">
        <v>6.6</v>
      </c>
      <c r="K20" s="911">
        <v>2.46</v>
      </c>
      <c r="L20" s="912">
        <v>3</v>
      </c>
      <c r="M20" s="912">
        <v>27</v>
      </c>
      <c r="N20" s="913">
        <v>9</v>
      </c>
      <c r="O20" s="912" t="s">
        <v>4646</v>
      </c>
      <c r="P20" s="927" t="s">
        <v>4674</v>
      </c>
      <c r="Q20" s="914">
        <f t="shared" si="0"/>
        <v>-3</v>
      </c>
      <c r="R20" s="973">
        <f t="shared" si="0"/>
        <v>-7.7100000000000009</v>
      </c>
      <c r="S20" s="914">
        <f t="shared" si="1"/>
        <v>7</v>
      </c>
      <c r="T20" s="973">
        <f t="shared" si="2"/>
        <v>17.739999999999998</v>
      </c>
      <c r="U20" s="979">
        <v>72</v>
      </c>
      <c r="V20" s="923">
        <v>52.8</v>
      </c>
      <c r="W20" s="923">
        <v>-19.200000000000003</v>
      </c>
      <c r="X20" s="977">
        <v>0.73333333333333328</v>
      </c>
      <c r="Y20" s="975">
        <v>3</v>
      </c>
    </row>
    <row r="21" spans="1:25" ht="14.45" customHeight="1" x14ac:dyDescent="0.2">
      <c r="A21" s="943" t="s">
        <v>4675</v>
      </c>
      <c r="B21" s="940">
        <v>1</v>
      </c>
      <c r="C21" s="941">
        <v>7.35</v>
      </c>
      <c r="D21" s="920">
        <v>37</v>
      </c>
      <c r="E21" s="931">
        <v>1</v>
      </c>
      <c r="F21" s="932">
        <v>3.24</v>
      </c>
      <c r="G21" s="915">
        <v>4</v>
      </c>
      <c r="H21" s="936">
        <v>2</v>
      </c>
      <c r="I21" s="932">
        <v>6.44</v>
      </c>
      <c r="J21" s="915">
        <v>7</v>
      </c>
      <c r="K21" s="935">
        <v>3.22</v>
      </c>
      <c r="L21" s="936">
        <v>4</v>
      </c>
      <c r="M21" s="936">
        <v>33</v>
      </c>
      <c r="N21" s="937">
        <v>11</v>
      </c>
      <c r="O21" s="936" t="s">
        <v>4646</v>
      </c>
      <c r="P21" s="938" t="s">
        <v>4676</v>
      </c>
      <c r="Q21" s="939">
        <f t="shared" si="0"/>
        <v>1</v>
      </c>
      <c r="R21" s="972">
        <f t="shared" si="0"/>
        <v>-0.90999999999999925</v>
      </c>
      <c r="S21" s="939">
        <f t="shared" si="1"/>
        <v>1</v>
      </c>
      <c r="T21" s="972">
        <f t="shared" si="2"/>
        <v>3.2</v>
      </c>
      <c r="U21" s="980">
        <v>22</v>
      </c>
      <c r="V21" s="929">
        <v>14</v>
      </c>
      <c r="W21" s="929">
        <v>-8</v>
      </c>
      <c r="X21" s="978">
        <v>0.63636363636363635</v>
      </c>
      <c r="Y21" s="976"/>
    </row>
    <row r="22" spans="1:25" ht="14.45" customHeight="1" x14ac:dyDescent="0.2">
      <c r="A22" s="942" t="s">
        <v>4677</v>
      </c>
      <c r="B22" s="917">
        <v>25</v>
      </c>
      <c r="C22" s="918">
        <v>42.27</v>
      </c>
      <c r="D22" s="919">
        <v>7</v>
      </c>
      <c r="E22" s="926">
        <v>19</v>
      </c>
      <c r="F22" s="906">
        <v>32.22</v>
      </c>
      <c r="G22" s="907">
        <v>7.3</v>
      </c>
      <c r="H22" s="912">
        <v>19</v>
      </c>
      <c r="I22" s="906">
        <v>32.15</v>
      </c>
      <c r="J22" s="907">
        <v>6.1</v>
      </c>
      <c r="K22" s="911">
        <v>1.69</v>
      </c>
      <c r="L22" s="912">
        <v>2</v>
      </c>
      <c r="M22" s="912">
        <v>21</v>
      </c>
      <c r="N22" s="913">
        <v>7</v>
      </c>
      <c r="O22" s="912" t="s">
        <v>4646</v>
      </c>
      <c r="P22" s="927" t="s">
        <v>4678</v>
      </c>
      <c r="Q22" s="914">
        <f t="shared" si="0"/>
        <v>-6</v>
      </c>
      <c r="R22" s="973">
        <f t="shared" si="0"/>
        <v>-10.120000000000005</v>
      </c>
      <c r="S22" s="914">
        <f t="shared" si="1"/>
        <v>0</v>
      </c>
      <c r="T22" s="973">
        <f t="shared" si="2"/>
        <v>-7.0000000000000284E-2</v>
      </c>
      <c r="U22" s="979">
        <v>133</v>
      </c>
      <c r="V22" s="923">
        <v>115.89999999999999</v>
      </c>
      <c r="W22" s="923">
        <v>-17.100000000000009</v>
      </c>
      <c r="X22" s="977">
        <v>0.87142857142857133</v>
      </c>
      <c r="Y22" s="975">
        <v>6</v>
      </c>
    </row>
    <row r="23" spans="1:25" ht="14.45" customHeight="1" x14ac:dyDescent="0.2">
      <c r="A23" s="942" t="s">
        <v>4679</v>
      </c>
      <c r="B23" s="923">
        <v>32</v>
      </c>
      <c r="C23" s="924">
        <v>14.43</v>
      </c>
      <c r="D23" s="925">
        <v>2.8</v>
      </c>
      <c r="E23" s="926">
        <v>37</v>
      </c>
      <c r="F23" s="906">
        <v>16.68</v>
      </c>
      <c r="G23" s="907">
        <v>2.7</v>
      </c>
      <c r="H23" s="908">
        <v>42</v>
      </c>
      <c r="I23" s="909">
        <v>18.86</v>
      </c>
      <c r="J23" s="910">
        <v>2.6</v>
      </c>
      <c r="K23" s="911">
        <v>0.45</v>
      </c>
      <c r="L23" s="912">
        <v>1</v>
      </c>
      <c r="M23" s="912">
        <v>9</v>
      </c>
      <c r="N23" s="913">
        <v>3</v>
      </c>
      <c r="O23" s="912" t="s">
        <v>4646</v>
      </c>
      <c r="P23" s="927" t="s">
        <v>4680</v>
      </c>
      <c r="Q23" s="914">
        <f t="shared" si="0"/>
        <v>10</v>
      </c>
      <c r="R23" s="973">
        <f t="shared" si="0"/>
        <v>4.43</v>
      </c>
      <c r="S23" s="914">
        <f t="shared" si="1"/>
        <v>5</v>
      </c>
      <c r="T23" s="973">
        <f t="shared" si="2"/>
        <v>2.1799999999999997</v>
      </c>
      <c r="U23" s="979">
        <v>126</v>
      </c>
      <c r="V23" s="923">
        <v>109.2</v>
      </c>
      <c r="W23" s="923">
        <v>-16.799999999999997</v>
      </c>
      <c r="X23" s="977">
        <v>0.8666666666666667</v>
      </c>
      <c r="Y23" s="975">
        <v>6</v>
      </c>
    </row>
    <row r="24" spans="1:25" ht="14.45" customHeight="1" x14ac:dyDescent="0.2">
      <c r="A24" s="942" t="s">
        <v>4681</v>
      </c>
      <c r="B24" s="923">
        <v>3</v>
      </c>
      <c r="C24" s="924">
        <v>4.03</v>
      </c>
      <c r="D24" s="925">
        <v>7</v>
      </c>
      <c r="E24" s="908">
        <v>8</v>
      </c>
      <c r="F24" s="909">
        <v>9.94</v>
      </c>
      <c r="G24" s="910">
        <v>3.3</v>
      </c>
      <c r="H24" s="912">
        <v>4</v>
      </c>
      <c r="I24" s="906">
        <v>4.97</v>
      </c>
      <c r="J24" s="907">
        <v>4.3</v>
      </c>
      <c r="K24" s="911">
        <v>1.24</v>
      </c>
      <c r="L24" s="912">
        <v>2</v>
      </c>
      <c r="M24" s="912">
        <v>18</v>
      </c>
      <c r="N24" s="913">
        <v>6</v>
      </c>
      <c r="O24" s="912" t="s">
        <v>4646</v>
      </c>
      <c r="P24" s="927" t="s">
        <v>4682</v>
      </c>
      <c r="Q24" s="914">
        <f t="shared" si="0"/>
        <v>1</v>
      </c>
      <c r="R24" s="973">
        <f t="shared" si="0"/>
        <v>0.9399999999999995</v>
      </c>
      <c r="S24" s="914">
        <f t="shared" si="1"/>
        <v>-4</v>
      </c>
      <c r="T24" s="973">
        <f t="shared" si="2"/>
        <v>-4.97</v>
      </c>
      <c r="U24" s="979">
        <v>24</v>
      </c>
      <c r="V24" s="923">
        <v>17.2</v>
      </c>
      <c r="W24" s="923">
        <v>-6.8000000000000007</v>
      </c>
      <c r="X24" s="977">
        <v>0.71666666666666667</v>
      </c>
      <c r="Y24" s="975">
        <v>3</v>
      </c>
    </row>
    <row r="25" spans="1:25" ht="14.45" customHeight="1" x14ac:dyDescent="0.2">
      <c r="A25" s="942" t="s">
        <v>4683</v>
      </c>
      <c r="B25" s="923">
        <v>2</v>
      </c>
      <c r="C25" s="924">
        <v>7.98</v>
      </c>
      <c r="D25" s="925">
        <v>6.5</v>
      </c>
      <c r="E25" s="926">
        <v>2</v>
      </c>
      <c r="F25" s="906">
        <v>7.98</v>
      </c>
      <c r="G25" s="907">
        <v>5</v>
      </c>
      <c r="H25" s="908">
        <v>4</v>
      </c>
      <c r="I25" s="909">
        <v>15.95</v>
      </c>
      <c r="J25" s="910">
        <v>4</v>
      </c>
      <c r="K25" s="911">
        <v>3.99</v>
      </c>
      <c r="L25" s="912">
        <v>2</v>
      </c>
      <c r="M25" s="912">
        <v>18</v>
      </c>
      <c r="N25" s="913">
        <v>6</v>
      </c>
      <c r="O25" s="912" t="s">
        <v>4646</v>
      </c>
      <c r="P25" s="927" t="s">
        <v>4684</v>
      </c>
      <c r="Q25" s="914">
        <f t="shared" si="0"/>
        <v>2</v>
      </c>
      <c r="R25" s="973">
        <f t="shared" si="0"/>
        <v>7.9699999999999989</v>
      </c>
      <c r="S25" s="914">
        <f t="shared" si="1"/>
        <v>2</v>
      </c>
      <c r="T25" s="973">
        <f t="shared" si="2"/>
        <v>7.9699999999999989</v>
      </c>
      <c r="U25" s="979">
        <v>24</v>
      </c>
      <c r="V25" s="923">
        <v>16</v>
      </c>
      <c r="W25" s="923">
        <v>-8</v>
      </c>
      <c r="X25" s="977">
        <v>0.66666666666666663</v>
      </c>
      <c r="Y25" s="975"/>
    </row>
    <row r="26" spans="1:25" ht="14.45" customHeight="1" x14ac:dyDescent="0.2">
      <c r="A26" s="942" t="s">
        <v>4685</v>
      </c>
      <c r="B26" s="923">
        <v>1</v>
      </c>
      <c r="C26" s="924">
        <v>0.62</v>
      </c>
      <c r="D26" s="925">
        <v>2</v>
      </c>
      <c r="E26" s="926">
        <v>1</v>
      </c>
      <c r="F26" s="906">
        <v>0.62</v>
      </c>
      <c r="G26" s="907">
        <v>5</v>
      </c>
      <c r="H26" s="908">
        <v>1</v>
      </c>
      <c r="I26" s="909">
        <v>0.31</v>
      </c>
      <c r="J26" s="910">
        <v>1</v>
      </c>
      <c r="K26" s="911">
        <v>0.62</v>
      </c>
      <c r="L26" s="912">
        <v>2</v>
      </c>
      <c r="M26" s="912">
        <v>18</v>
      </c>
      <c r="N26" s="913">
        <v>6</v>
      </c>
      <c r="O26" s="912" t="s">
        <v>4646</v>
      </c>
      <c r="P26" s="927" t="s">
        <v>4686</v>
      </c>
      <c r="Q26" s="914">
        <f t="shared" si="0"/>
        <v>0</v>
      </c>
      <c r="R26" s="973">
        <f t="shared" si="0"/>
        <v>-0.31</v>
      </c>
      <c r="S26" s="914">
        <f t="shared" si="1"/>
        <v>0</v>
      </c>
      <c r="T26" s="973">
        <f t="shared" si="2"/>
        <v>-0.31</v>
      </c>
      <c r="U26" s="979">
        <v>6</v>
      </c>
      <c r="V26" s="923">
        <v>1</v>
      </c>
      <c r="W26" s="923">
        <v>-5</v>
      </c>
      <c r="X26" s="977">
        <v>0.16666666666666666</v>
      </c>
      <c r="Y26" s="975"/>
    </row>
    <row r="27" spans="1:25" ht="14.45" customHeight="1" x14ac:dyDescent="0.2">
      <c r="A27" s="942" t="s">
        <v>4687</v>
      </c>
      <c r="B27" s="923">
        <v>4</v>
      </c>
      <c r="C27" s="924">
        <v>2.15</v>
      </c>
      <c r="D27" s="925">
        <v>4</v>
      </c>
      <c r="E27" s="926">
        <v>4</v>
      </c>
      <c r="F27" s="906">
        <v>2.42</v>
      </c>
      <c r="G27" s="907">
        <v>3.5</v>
      </c>
      <c r="H27" s="908">
        <v>3</v>
      </c>
      <c r="I27" s="909">
        <v>1.82</v>
      </c>
      <c r="J27" s="910">
        <v>2.2999999999999998</v>
      </c>
      <c r="K27" s="911">
        <v>0.61</v>
      </c>
      <c r="L27" s="912">
        <v>2</v>
      </c>
      <c r="M27" s="912">
        <v>18</v>
      </c>
      <c r="N27" s="913">
        <v>6</v>
      </c>
      <c r="O27" s="912" t="s">
        <v>4646</v>
      </c>
      <c r="P27" s="927" t="s">
        <v>4688</v>
      </c>
      <c r="Q27" s="914">
        <f t="shared" si="0"/>
        <v>-1</v>
      </c>
      <c r="R27" s="973">
        <f t="shared" si="0"/>
        <v>-0.32999999999999985</v>
      </c>
      <c r="S27" s="914">
        <f t="shared" si="1"/>
        <v>-1</v>
      </c>
      <c r="T27" s="973">
        <f t="shared" si="2"/>
        <v>-0.59999999999999987</v>
      </c>
      <c r="U27" s="979">
        <v>18</v>
      </c>
      <c r="V27" s="923">
        <v>6.8999999999999995</v>
      </c>
      <c r="W27" s="923">
        <v>-11.100000000000001</v>
      </c>
      <c r="X27" s="977">
        <v>0.3833333333333333</v>
      </c>
      <c r="Y27" s="975"/>
    </row>
    <row r="28" spans="1:25" ht="14.45" customHeight="1" x14ac:dyDescent="0.2">
      <c r="A28" s="943" t="s">
        <v>4689</v>
      </c>
      <c r="B28" s="929"/>
      <c r="C28" s="930"/>
      <c r="D28" s="928"/>
      <c r="E28" s="931">
        <v>1</v>
      </c>
      <c r="F28" s="932">
        <v>0.74</v>
      </c>
      <c r="G28" s="915">
        <v>8</v>
      </c>
      <c r="H28" s="933">
        <v>2</v>
      </c>
      <c r="I28" s="934">
        <v>1.55</v>
      </c>
      <c r="J28" s="916">
        <v>4.5</v>
      </c>
      <c r="K28" s="935">
        <v>0.74</v>
      </c>
      <c r="L28" s="936">
        <v>3</v>
      </c>
      <c r="M28" s="936">
        <v>24</v>
      </c>
      <c r="N28" s="937">
        <v>8</v>
      </c>
      <c r="O28" s="936" t="s">
        <v>4646</v>
      </c>
      <c r="P28" s="938" t="s">
        <v>4688</v>
      </c>
      <c r="Q28" s="939">
        <f t="shared" si="0"/>
        <v>2</v>
      </c>
      <c r="R28" s="972">
        <f t="shared" si="0"/>
        <v>1.55</v>
      </c>
      <c r="S28" s="939">
        <f t="shared" si="1"/>
        <v>1</v>
      </c>
      <c r="T28" s="972">
        <f t="shared" si="2"/>
        <v>0.81</v>
      </c>
      <c r="U28" s="980">
        <v>16</v>
      </c>
      <c r="V28" s="929">
        <v>9</v>
      </c>
      <c r="W28" s="929">
        <v>-7</v>
      </c>
      <c r="X28" s="978">
        <v>0.5625</v>
      </c>
      <c r="Y28" s="976"/>
    </row>
    <row r="29" spans="1:25" ht="14.45" customHeight="1" x14ac:dyDescent="0.2">
      <c r="A29" s="942" t="s">
        <v>4690</v>
      </c>
      <c r="B29" s="917">
        <v>8</v>
      </c>
      <c r="C29" s="918">
        <v>8.6999999999999993</v>
      </c>
      <c r="D29" s="919">
        <v>5.3</v>
      </c>
      <c r="E29" s="926"/>
      <c r="F29" s="906"/>
      <c r="G29" s="907"/>
      <c r="H29" s="912">
        <v>3</v>
      </c>
      <c r="I29" s="906">
        <v>3.48</v>
      </c>
      <c r="J29" s="907">
        <v>6.7</v>
      </c>
      <c r="K29" s="911">
        <v>1.08</v>
      </c>
      <c r="L29" s="912">
        <v>2</v>
      </c>
      <c r="M29" s="912">
        <v>21</v>
      </c>
      <c r="N29" s="913">
        <v>7</v>
      </c>
      <c r="O29" s="912" t="s">
        <v>4646</v>
      </c>
      <c r="P29" s="927" t="s">
        <v>4691</v>
      </c>
      <c r="Q29" s="914">
        <f t="shared" si="0"/>
        <v>-5</v>
      </c>
      <c r="R29" s="973">
        <f t="shared" si="0"/>
        <v>-5.2199999999999989</v>
      </c>
      <c r="S29" s="914">
        <f t="shared" si="1"/>
        <v>3</v>
      </c>
      <c r="T29" s="973">
        <f t="shared" si="2"/>
        <v>3.48</v>
      </c>
      <c r="U29" s="979">
        <v>21</v>
      </c>
      <c r="V29" s="923">
        <v>20.100000000000001</v>
      </c>
      <c r="W29" s="923">
        <v>-0.89999999999999858</v>
      </c>
      <c r="X29" s="977">
        <v>0.95714285714285718</v>
      </c>
      <c r="Y29" s="975">
        <v>5</v>
      </c>
    </row>
    <row r="30" spans="1:25" ht="14.45" customHeight="1" x14ac:dyDescent="0.2">
      <c r="A30" s="943" t="s">
        <v>4692</v>
      </c>
      <c r="B30" s="940"/>
      <c r="C30" s="941"/>
      <c r="D30" s="920"/>
      <c r="E30" s="931"/>
      <c r="F30" s="932"/>
      <c r="G30" s="915"/>
      <c r="H30" s="936">
        <v>1</v>
      </c>
      <c r="I30" s="932">
        <v>1.61</v>
      </c>
      <c r="J30" s="915">
        <v>3</v>
      </c>
      <c r="K30" s="935">
        <v>1.61</v>
      </c>
      <c r="L30" s="936">
        <v>3</v>
      </c>
      <c r="M30" s="936">
        <v>30</v>
      </c>
      <c r="N30" s="937">
        <v>10</v>
      </c>
      <c r="O30" s="936" t="s">
        <v>4646</v>
      </c>
      <c r="P30" s="938" t="s">
        <v>4693</v>
      </c>
      <c r="Q30" s="939">
        <f t="shared" si="0"/>
        <v>1</v>
      </c>
      <c r="R30" s="972">
        <f t="shared" si="0"/>
        <v>1.61</v>
      </c>
      <c r="S30" s="939">
        <f t="shared" si="1"/>
        <v>1</v>
      </c>
      <c r="T30" s="972">
        <f t="shared" si="2"/>
        <v>1.61</v>
      </c>
      <c r="U30" s="980">
        <v>10</v>
      </c>
      <c r="V30" s="929">
        <v>3</v>
      </c>
      <c r="W30" s="929">
        <v>-7</v>
      </c>
      <c r="X30" s="978">
        <v>0.3</v>
      </c>
      <c r="Y30" s="976"/>
    </row>
    <row r="31" spans="1:25" ht="14.45" customHeight="1" x14ac:dyDescent="0.2">
      <c r="A31" s="943" t="s">
        <v>4694</v>
      </c>
      <c r="B31" s="940"/>
      <c r="C31" s="941"/>
      <c r="D31" s="920"/>
      <c r="E31" s="931"/>
      <c r="F31" s="932"/>
      <c r="G31" s="915"/>
      <c r="H31" s="936">
        <v>1</v>
      </c>
      <c r="I31" s="932">
        <v>2.2200000000000002</v>
      </c>
      <c r="J31" s="915">
        <v>3</v>
      </c>
      <c r="K31" s="935">
        <v>2.2200000000000002</v>
      </c>
      <c r="L31" s="936">
        <v>3</v>
      </c>
      <c r="M31" s="936">
        <v>30</v>
      </c>
      <c r="N31" s="937">
        <v>10</v>
      </c>
      <c r="O31" s="936" t="s">
        <v>4646</v>
      </c>
      <c r="P31" s="938" t="s">
        <v>4695</v>
      </c>
      <c r="Q31" s="939">
        <f t="shared" si="0"/>
        <v>1</v>
      </c>
      <c r="R31" s="972">
        <f t="shared" si="0"/>
        <v>2.2200000000000002</v>
      </c>
      <c r="S31" s="939">
        <f t="shared" si="1"/>
        <v>1</v>
      </c>
      <c r="T31" s="972">
        <f t="shared" si="2"/>
        <v>2.2200000000000002</v>
      </c>
      <c r="U31" s="980">
        <v>10</v>
      </c>
      <c r="V31" s="929">
        <v>3</v>
      </c>
      <c r="W31" s="929">
        <v>-7</v>
      </c>
      <c r="X31" s="978">
        <v>0.3</v>
      </c>
      <c r="Y31" s="976"/>
    </row>
    <row r="32" spans="1:25" ht="14.45" customHeight="1" x14ac:dyDescent="0.2">
      <c r="A32" s="942" t="s">
        <v>4696</v>
      </c>
      <c r="B32" s="923"/>
      <c r="C32" s="924"/>
      <c r="D32" s="925"/>
      <c r="E32" s="908">
        <v>3</v>
      </c>
      <c r="F32" s="909">
        <v>1.79</v>
      </c>
      <c r="G32" s="910">
        <v>3.3</v>
      </c>
      <c r="H32" s="912"/>
      <c r="I32" s="906"/>
      <c r="J32" s="907"/>
      <c r="K32" s="911">
        <v>0.6</v>
      </c>
      <c r="L32" s="912">
        <v>2</v>
      </c>
      <c r="M32" s="912">
        <v>18</v>
      </c>
      <c r="N32" s="913">
        <v>6</v>
      </c>
      <c r="O32" s="912" t="s">
        <v>4646</v>
      </c>
      <c r="P32" s="927" t="s">
        <v>4697</v>
      </c>
      <c r="Q32" s="914">
        <f t="shared" si="0"/>
        <v>0</v>
      </c>
      <c r="R32" s="973">
        <f t="shared" si="0"/>
        <v>0</v>
      </c>
      <c r="S32" s="914">
        <f t="shared" si="1"/>
        <v>-3</v>
      </c>
      <c r="T32" s="973">
        <f t="shared" si="2"/>
        <v>-1.79</v>
      </c>
      <c r="U32" s="979" t="s">
        <v>575</v>
      </c>
      <c r="V32" s="923" t="s">
        <v>575</v>
      </c>
      <c r="W32" s="923" t="s">
        <v>575</v>
      </c>
      <c r="X32" s="977" t="s">
        <v>575</v>
      </c>
      <c r="Y32" s="975"/>
    </row>
    <row r="33" spans="1:25" ht="14.45" customHeight="1" x14ac:dyDescent="0.2">
      <c r="A33" s="942" t="s">
        <v>4698</v>
      </c>
      <c r="B33" s="923">
        <v>2</v>
      </c>
      <c r="C33" s="924">
        <v>0.5</v>
      </c>
      <c r="D33" s="925">
        <v>1</v>
      </c>
      <c r="E33" s="908">
        <v>2</v>
      </c>
      <c r="F33" s="909">
        <v>0.99</v>
      </c>
      <c r="G33" s="910">
        <v>2</v>
      </c>
      <c r="H33" s="912">
        <v>1</v>
      </c>
      <c r="I33" s="906">
        <v>0.5</v>
      </c>
      <c r="J33" s="907">
        <v>3</v>
      </c>
      <c r="K33" s="911">
        <v>0.5</v>
      </c>
      <c r="L33" s="912">
        <v>2</v>
      </c>
      <c r="M33" s="912">
        <v>18</v>
      </c>
      <c r="N33" s="913">
        <v>6</v>
      </c>
      <c r="O33" s="912" t="s">
        <v>4646</v>
      </c>
      <c r="P33" s="927" t="s">
        <v>4699</v>
      </c>
      <c r="Q33" s="914">
        <f t="shared" si="0"/>
        <v>-1</v>
      </c>
      <c r="R33" s="973">
        <f t="shared" si="0"/>
        <v>0</v>
      </c>
      <c r="S33" s="914">
        <f t="shared" si="1"/>
        <v>-1</v>
      </c>
      <c r="T33" s="973">
        <f t="shared" si="2"/>
        <v>-0.49</v>
      </c>
      <c r="U33" s="979">
        <v>6</v>
      </c>
      <c r="V33" s="923">
        <v>3</v>
      </c>
      <c r="W33" s="923">
        <v>-3</v>
      </c>
      <c r="X33" s="977">
        <v>0.5</v>
      </c>
      <c r="Y33" s="975"/>
    </row>
    <row r="34" spans="1:25" ht="14.45" customHeight="1" x14ac:dyDescent="0.2">
      <c r="A34" s="942" t="s">
        <v>4700</v>
      </c>
      <c r="B34" s="923"/>
      <c r="C34" s="924"/>
      <c r="D34" s="925"/>
      <c r="E34" s="908">
        <v>1</v>
      </c>
      <c r="F34" s="909">
        <v>2.56</v>
      </c>
      <c r="G34" s="910">
        <v>9</v>
      </c>
      <c r="H34" s="912"/>
      <c r="I34" s="906"/>
      <c r="J34" s="907"/>
      <c r="K34" s="911">
        <v>2.4300000000000002</v>
      </c>
      <c r="L34" s="912">
        <v>5</v>
      </c>
      <c r="M34" s="912">
        <v>42</v>
      </c>
      <c r="N34" s="913">
        <v>14</v>
      </c>
      <c r="O34" s="912" t="s">
        <v>4646</v>
      </c>
      <c r="P34" s="927" t="s">
        <v>4701</v>
      </c>
      <c r="Q34" s="914">
        <f t="shared" si="0"/>
        <v>0</v>
      </c>
      <c r="R34" s="973">
        <f t="shared" si="0"/>
        <v>0</v>
      </c>
      <c r="S34" s="914">
        <f t="shared" si="1"/>
        <v>-1</v>
      </c>
      <c r="T34" s="973">
        <f t="shared" si="2"/>
        <v>-2.56</v>
      </c>
      <c r="U34" s="979" t="s">
        <v>575</v>
      </c>
      <c r="V34" s="923" t="s">
        <v>575</v>
      </c>
      <c r="W34" s="923" t="s">
        <v>575</v>
      </c>
      <c r="X34" s="977" t="s">
        <v>575</v>
      </c>
      <c r="Y34" s="975"/>
    </row>
    <row r="35" spans="1:25" ht="14.45" customHeight="1" x14ac:dyDescent="0.2">
      <c r="A35" s="942" t="s">
        <v>4702</v>
      </c>
      <c r="B35" s="923"/>
      <c r="C35" s="924"/>
      <c r="D35" s="925"/>
      <c r="E35" s="926"/>
      <c r="F35" s="906"/>
      <c r="G35" s="907"/>
      <c r="H35" s="908">
        <v>1</v>
      </c>
      <c r="I35" s="909">
        <v>0.41</v>
      </c>
      <c r="J35" s="921">
        <v>5</v>
      </c>
      <c r="K35" s="911">
        <v>0.41</v>
      </c>
      <c r="L35" s="912">
        <v>1</v>
      </c>
      <c r="M35" s="912">
        <v>12</v>
      </c>
      <c r="N35" s="913">
        <v>4</v>
      </c>
      <c r="O35" s="912" t="s">
        <v>4646</v>
      </c>
      <c r="P35" s="927" t="s">
        <v>4703</v>
      </c>
      <c r="Q35" s="914">
        <f t="shared" si="0"/>
        <v>1</v>
      </c>
      <c r="R35" s="973">
        <f t="shared" si="0"/>
        <v>0.41</v>
      </c>
      <c r="S35" s="914">
        <f t="shared" si="1"/>
        <v>1</v>
      </c>
      <c r="T35" s="973">
        <f t="shared" si="2"/>
        <v>0.41</v>
      </c>
      <c r="U35" s="979">
        <v>4</v>
      </c>
      <c r="V35" s="923">
        <v>5</v>
      </c>
      <c r="W35" s="923">
        <v>1</v>
      </c>
      <c r="X35" s="977">
        <v>1.25</v>
      </c>
      <c r="Y35" s="975">
        <v>1</v>
      </c>
    </row>
    <row r="36" spans="1:25" ht="14.45" customHeight="1" x14ac:dyDescent="0.2">
      <c r="A36" s="942" t="s">
        <v>4704</v>
      </c>
      <c r="B36" s="923">
        <v>38</v>
      </c>
      <c r="C36" s="924">
        <v>24.72</v>
      </c>
      <c r="D36" s="925">
        <v>4.8</v>
      </c>
      <c r="E36" s="926">
        <v>47</v>
      </c>
      <c r="F36" s="906">
        <v>30.38</v>
      </c>
      <c r="G36" s="907">
        <v>5</v>
      </c>
      <c r="H36" s="908">
        <v>51</v>
      </c>
      <c r="I36" s="909">
        <v>34.33</v>
      </c>
      <c r="J36" s="910">
        <v>5.6</v>
      </c>
      <c r="K36" s="911">
        <v>0.67</v>
      </c>
      <c r="L36" s="912">
        <v>2</v>
      </c>
      <c r="M36" s="912">
        <v>18</v>
      </c>
      <c r="N36" s="913">
        <v>6</v>
      </c>
      <c r="O36" s="912" t="s">
        <v>4646</v>
      </c>
      <c r="P36" s="927" t="s">
        <v>4705</v>
      </c>
      <c r="Q36" s="914">
        <f t="shared" si="0"/>
        <v>13</v>
      </c>
      <c r="R36" s="973">
        <f t="shared" si="0"/>
        <v>9.61</v>
      </c>
      <c r="S36" s="914">
        <f t="shared" si="1"/>
        <v>4</v>
      </c>
      <c r="T36" s="973">
        <f t="shared" si="2"/>
        <v>3.9499999999999993</v>
      </c>
      <c r="U36" s="979">
        <v>306</v>
      </c>
      <c r="V36" s="923">
        <v>285.59999999999997</v>
      </c>
      <c r="W36" s="923">
        <v>-20.400000000000034</v>
      </c>
      <c r="X36" s="977">
        <v>0.93333333333333324</v>
      </c>
      <c r="Y36" s="975">
        <v>56</v>
      </c>
    </row>
    <row r="37" spans="1:25" ht="14.45" customHeight="1" x14ac:dyDescent="0.2">
      <c r="A37" s="943" t="s">
        <v>4706</v>
      </c>
      <c r="B37" s="929">
        <v>4</v>
      </c>
      <c r="C37" s="930">
        <v>4.47</v>
      </c>
      <c r="D37" s="928">
        <v>7.5</v>
      </c>
      <c r="E37" s="931">
        <v>5</v>
      </c>
      <c r="F37" s="932">
        <v>4.8499999999999996</v>
      </c>
      <c r="G37" s="915">
        <v>4</v>
      </c>
      <c r="H37" s="933">
        <v>3</v>
      </c>
      <c r="I37" s="934">
        <v>3.35</v>
      </c>
      <c r="J37" s="916">
        <v>4.7</v>
      </c>
      <c r="K37" s="935">
        <v>1.1200000000000001</v>
      </c>
      <c r="L37" s="936">
        <v>3</v>
      </c>
      <c r="M37" s="936">
        <v>27</v>
      </c>
      <c r="N37" s="937">
        <v>9</v>
      </c>
      <c r="O37" s="936" t="s">
        <v>4646</v>
      </c>
      <c r="P37" s="938" t="s">
        <v>4707</v>
      </c>
      <c r="Q37" s="939">
        <f t="shared" si="0"/>
        <v>-1</v>
      </c>
      <c r="R37" s="972">
        <f t="shared" si="0"/>
        <v>-1.1199999999999997</v>
      </c>
      <c r="S37" s="939">
        <f t="shared" si="1"/>
        <v>-2</v>
      </c>
      <c r="T37" s="972">
        <f t="shared" si="2"/>
        <v>-1.4999999999999996</v>
      </c>
      <c r="U37" s="980">
        <v>27</v>
      </c>
      <c r="V37" s="929">
        <v>14.100000000000001</v>
      </c>
      <c r="W37" s="929">
        <v>-12.899999999999999</v>
      </c>
      <c r="X37" s="978">
        <v>0.52222222222222225</v>
      </c>
      <c r="Y37" s="976"/>
    </row>
    <row r="38" spans="1:25" ht="14.45" customHeight="1" x14ac:dyDescent="0.2">
      <c r="A38" s="943" t="s">
        <v>4708</v>
      </c>
      <c r="B38" s="929">
        <v>3</v>
      </c>
      <c r="C38" s="930">
        <v>11.41</v>
      </c>
      <c r="D38" s="928">
        <v>21.3</v>
      </c>
      <c r="E38" s="931"/>
      <c r="F38" s="932"/>
      <c r="G38" s="915"/>
      <c r="H38" s="933">
        <v>6</v>
      </c>
      <c r="I38" s="934">
        <v>13.48</v>
      </c>
      <c r="J38" s="916">
        <v>6.8</v>
      </c>
      <c r="K38" s="935">
        <v>2.38</v>
      </c>
      <c r="L38" s="936">
        <v>3</v>
      </c>
      <c r="M38" s="936">
        <v>30</v>
      </c>
      <c r="N38" s="937">
        <v>10</v>
      </c>
      <c r="O38" s="936" t="s">
        <v>4646</v>
      </c>
      <c r="P38" s="938" t="s">
        <v>4709</v>
      </c>
      <c r="Q38" s="939">
        <f t="shared" si="0"/>
        <v>3</v>
      </c>
      <c r="R38" s="972">
        <f t="shared" si="0"/>
        <v>2.0700000000000003</v>
      </c>
      <c r="S38" s="939">
        <f t="shared" si="1"/>
        <v>6</v>
      </c>
      <c r="T38" s="972">
        <f t="shared" si="2"/>
        <v>13.48</v>
      </c>
      <c r="U38" s="980">
        <v>60</v>
      </c>
      <c r="V38" s="929">
        <v>40.799999999999997</v>
      </c>
      <c r="W38" s="929">
        <v>-19.200000000000003</v>
      </c>
      <c r="X38" s="978">
        <v>0.67999999999999994</v>
      </c>
      <c r="Y38" s="976">
        <v>2</v>
      </c>
    </row>
    <row r="39" spans="1:25" ht="14.45" customHeight="1" x14ac:dyDescent="0.2">
      <c r="A39" s="942" t="s">
        <v>4710</v>
      </c>
      <c r="B39" s="917">
        <v>1</v>
      </c>
      <c r="C39" s="918">
        <v>0.31</v>
      </c>
      <c r="D39" s="919">
        <v>11</v>
      </c>
      <c r="E39" s="926"/>
      <c r="F39" s="906"/>
      <c r="G39" s="907"/>
      <c r="H39" s="912"/>
      <c r="I39" s="906"/>
      <c r="J39" s="907"/>
      <c r="K39" s="911">
        <v>0.22</v>
      </c>
      <c r="L39" s="912">
        <v>1</v>
      </c>
      <c r="M39" s="912">
        <v>9</v>
      </c>
      <c r="N39" s="913">
        <v>3</v>
      </c>
      <c r="O39" s="912" t="s">
        <v>4646</v>
      </c>
      <c r="P39" s="927" t="s">
        <v>4711</v>
      </c>
      <c r="Q39" s="914">
        <f t="shared" si="0"/>
        <v>-1</v>
      </c>
      <c r="R39" s="973">
        <f t="shared" si="0"/>
        <v>-0.31</v>
      </c>
      <c r="S39" s="914">
        <f t="shared" si="1"/>
        <v>0</v>
      </c>
      <c r="T39" s="973">
        <f t="shared" si="2"/>
        <v>0</v>
      </c>
      <c r="U39" s="979" t="s">
        <v>575</v>
      </c>
      <c r="V39" s="923" t="s">
        <v>575</v>
      </c>
      <c r="W39" s="923" t="s">
        <v>575</v>
      </c>
      <c r="X39" s="977" t="s">
        <v>575</v>
      </c>
      <c r="Y39" s="975"/>
    </row>
    <row r="40" spans="1:25" ht="14.45" customHeight="1" x14ac:dyDescent="0.2">
      <c r="A40" s="942" t="s">
        <v>4712</v>
      </c>
      <c r="B40" s="923">
        <v>9</v>
      </c>
      <c r="C40" s="924">
        <v>3.56</v>
      </c>
      <c r="D40" s="925">
        <v>3.8</v>
      </c>
      <c r="E40" s="908">
        <v>14</v>
      </c>
      <c r="F40" s="909">
        <v>6.49</v>
      </c>
      <c r="G40" s="910">
        <v>3.4</v>
      </c>
      <c r="H40" s="912">
        <v>6</v>
      </c>
      <c r="I40" s="906">
        <v>3.54</v>
      </c>
      <c r="J40" s="921">
        <v>4.7</v>
      </c>
      <c r="K40" s="911">
        <v>0.38</v>
      </c>
      <c r="L40" s="912">
        <v>1</v>
      </c>
      <c r="M40" s="912">
        <v>9</v>
      </c>
      <c r="N40" s="913">
        <v>3</v>
      </c>
      <c r="O40" s="912" t="s">
        <v>4646</v>
      </c>
      <c r="P40" s="927" t="s">
        <v>4713</v>
      </c>
      <c r="Q40" s="914">
        <f t="shared" si="0"/>
        <v>-3</v>
      </c>
      <c r="R40" s="973">
        <f t="shared" si="0"/>
        <v>-2.0000000000000018E-2</v>
      </c>
      <c r="S40" s="914">
        <f t="shared" si="1"/>
        <v>-8</v>
      </c>
      <c r="T40" s="973">
        <f t="shared" si="2"/>
        <v>-2.95</v>
      </c>
      <c r="U40" s="979">
        <v>18</v>
      </c>
      <c r="V40" s="923">
        <v>28.200000000000003</v>
      </c>
      <c r="W40" s="923">
        <v>10.200000000000003</v>
      </c>
      <c r="X40" s="977">
        <v>1.5666666666666669</v>
      </c>
      <c r="Y40" s="975">
        <v>10</v>
      </c>
    </row>
    <row r="41" spans="1:25" ht="14.45" customHeight="1" x14ac:dyDescent="0.2">
      <c r="A41" s="943" t="s">
        <v>4714</v>
      </c>
      <c r="B41" s="929">
        <v>1</v>
      </c>
      <c r="C41" s="930">
        <v>0.54</v>
      </c>
      <c r="D41" s="928">
        <v>4</v>
      </c>
      <c r="E41" s="933"/>
      <c r="F41" s="934"/>
      <c r="G41" s="916"/>
      <c r="H41" s="936"/>
      <c r="I41" s="932"/>
      <c r="J41" s="915"/>
      <c r="K41" s="935">
        <v>0.51</v>
      </c>
      <c r="L41" s="936">
        <v>2</v>
      </c>
      <c r="M41" s="936">
        <v>18</v>
      </c>
      <c r="N41" s="937">
        <v>6</v>
      </c>
      <c r="O41" s="936" t="s">
        <v>4646</v>
      </c>
      <c r="P41" s="938" t="s">
        <v>4715</v>
      </c>
      <c r="Q41" s="939">
        <f t="shared" si="0"/>
        <v>-1</v>
      </c>
      <c r="R41" s="972">
        <f t="shared" si="0"/>
        <v>-0.54</v>
      </c>
      <c r="S41" s="939">
        <f t="shared" si="1"/>
        <v>0</v>
      </c>
      <c r="T41" s="972">
        <f t="shared" si="2"/>
        <v>0</v>
      </c>
      <c r="U41" s="980" t="s">
        <v>575</v>
      </c>
      <c r="V41" s="929" t="s">
        <v>575</v>
      </c>
      <c r="W41" s="929" t="s">
        <v>575</v>
      </c>
      <c r="X41" s="978" t="s">
        <v>575</v>
      </c>
      <c r="Y41" s="976"/>
    </row>
    <row r="42" spans="1:25" ht="14.45" customHeight="1" x14ac:dyDescent="0.2">
      <c r="A42" s="942" t="s">
        <v>4716</v>
      </c>
      <c r="B42" s="917">
        <v>1</v>
      </c>
      <c r="C42" s="918">
        <v>0.36</v>
      </c>
      <c r="D42" s="919">
        <v>2</v>
      </c>
      <c r="E42" s="926"/>
      <c r="F42" s="906"/>
      <c r="G42" s="907"/>
      <c r="H42" s="912"/>
      <c r="I42" s="906"/>
      <c r="J42" s="907"/>
      <c r="K42" s="911">
        <v>0.36</v>
      </c>
      <c r="L42" s="912">
        <v>2</v>
      </c>
      <c r="M42" s="912">
        <v>15</v>
      </c>
      <c r="N42" s="913">
        <v>5</v>
      </c>
      <c r="O42" s="912" t="s">
        <v>4646</v>
      </c>
      <c r="P42" s="927" t="s">
        <v>4717</v>
      </c>
      <c r="Q42" s="914">
        <f t="shared" si="0"/>
        <v>-1</v>
      </c>
      <c r="R42" s="973">
        <f t="shared" si="0"/>
        <v>-0.36</v>
      </c>
      <c r="S42" s="914">
        <f t="shared" si="1"/>
        <v>0</v>
      </c>
      <c r="T42" s="973">
        <f t="shared" si="2"/>
        <v>0</v>
      </c>
      <c r="U42" s="979" t="s">
        <v>575</v>
      </c>
      <c r="V42" s="923" t="s">
        <v>575</v>
      </c>
      <c r="W42" s="923" t="s">
        <v>575</v>
      </c>
      <c r="X42" s="977" t="s">
        <v>575</v>
      </c>
      <c r="Y42" s="975"/>
    </row>
    <row r="43" spans="1:25" ht="14.45" customHeight="1" x14ac:dyDescent="0.2">
      <c r="A43" s="942" t="s">
        <v>4718</v>
      </c>
      <c r="B43" s="923"/>
      <c r="C43" s="924"/>
      <c r="D43" s="925"/>
      <c r="E43" s="926"/>
      <c r="F43" s="906"/>
      <c r="G43" s="907"/>
      <c r="H43" s="908">
        <v>2</v>
      </c>
      <c r="I43" s="909">
        <v>15.36</v>
      </c>
      <c r="J43" s="910">
        <v>4.5</v>
      </c>
      <c r="K43" s="911">
        <v>2.12</v>
      </c>
      <c r="L43" s="912">
        <v>3</v>
      </c>
      <c r="M43" s="912">
        <v>24</v>
      </c>
      <c r="N43" s="913">
        <v>8</v>
      </c>
      <c r="O43" s="912" t="s">
        <v>4646</v>
      </c>
      <c r="P43" s="927" t="s">
        <v>4719</v>
      </c>
      <c r="Q43" s="914">
        <f t="shared" si="0"/>
        <v>2</v>
      </c>
      <c r="R43" s="973">
        <f t="shared" si="0"/>
        <v>15.36</v>
      </c>
      <c r="S43" s="914">
        <f t="shared" si="1"/>
        <v>2</v>
      </c>
      <c r="T43" s="973">
        <f t="shared" si="2"/>
        <v>15.36</v>
      </c>
      <c r="U43" s="979">
        <v>16</v>
      </c>
      <c r="V43" s="923">
        <v>9</v>
      </c>
      <c r="W43" s="923">
        <v>-7</v>
      </c>
      <c r="X43" s="977">
        <v>0.5625</v>
      </c>
      <c r="Y43" s="975"/>
    </row>
    <row r="44" spans="1:25" ht="14.45" customHeight="1" x14ac:dyDescent="0.2">
      <c r="A44" s="942" t="s">
        <v>4720</v>
      </c>
      <c r="B44" s="923"/>
      <c r="C44" s="924"/>
      <c r="D44" s="925"/>
      <c r="E44" s="926"/>
      <c r="F44" s="906"/>
      <c r="G44" s="907"/>
      <c r="H44" s="908">
        <v>2</v>
      </c>
      <c r="I44" s="909">
        <v>0.84</v>
      </c>
      <c r="J44" s="910">
        <v>3</v>
      </c>
      <c r="K44" s="911">
        <v>0.42</v>
      </c>
      <c r="L44" s="912">
        <v>2</v>
      </c>
      <c r="M44" s="912">
        <v>18</v>
      </c>
      <c r="N44" s="913">
        <v>6</v>
      </c>
      <c r="O44" s="912" t="s">
        <v>4646</v>
      </c>
      <c r="P44" s="927" t="s">
        <v>4721</v>
      </c>
      <c r="Q44" s="914">
        <f t="shared" si="0"/>
        <v>2</v>
      </c>
      <c r="R44" s="973">
        <f t="shared" si="0"/>
        <v>0.84</v>
      </c>
      <c r="S44" s="914">
        <f t="shared" si="1"/>
        <v>2</v>
      </c>
      <c r="T44" s="973">
        <f t="shared" si="2"/>
        <v>0.84</v>
      </c>
      <c r="U44" s="979">
        <v>12</v>
      </c>
      <c r="V44" s="923">
        <v>6</v>
      </c>
      <c r="W44" s="923">
        <v>-6</v>
      </c>
      <c r="X44" s="977">
        <v>0.5</v>
      </c>
      <c r="Y44" s="975"/>
    </row>
    <row r="45" spans="1:25" ht="14.45" customHeight="1" x14ac:dyDescent="0.2">
      <c r="A45" s="943" t="s">
        <v>4722</v>
      </c>
      <c r="B45" s="929"/>
      <c r="C45" s="930"/>
      <c r="D45" s="928"/>
      <c r="E45" s="931"/>
      <c r="F45" s="932"/>
      <c r="G45" s="915"/>
      <c r="H45" s="933">
        <v>1</v>
      </c>
      <c r="I45" s="934">
        <v>0.79</v>
      </c>
      <c r="J45" s="916">
        <v>3</v>
      </c>
      <c r="K45" s="935">
        <v>0.54</v>
      </c>
      <c r="L45" s="936">
        <v>3</v>
      </c>
      <c r="M45" s="936">
        <v>24</v>
      </c>
      <c r="N45" s="937">
        <v>8</v>
      </c>
      <c r="O45" s="936" t="s">
        <v>4646</v>
      </c>
      <c r="P45" s="938" t="s">
        <v>4723</v>
      </c>
      <c r="Q45" s="939">
        <f t="shared" si="0"/>
        <v>1</v>
      </c>
      <c r="R45" s="972">
        <f t="shared" si="0"/>
        <v>0.79</v>
      </c>
      <c r="S45" s="939">
        <f t="shared" si="1"/>
        <v>1</v>
      </c>
      <c r="T45" s="972">
        <f t="shared" si="2"/>
        <v>0.79</v>
      </c>
      <c r="U45" s="980">
        <v>8</v>
      </c>
      <c r="V45" s="929">
        <v>3</v>
      </c>
      <c r="W45" s="929">
        <v>-5</v>
      </c>
      <c r="X45" s="978">
        <v>0.375</v>
      </c>
      <c r="Y45" s="976"/>
    </row>
    <row r="46" spans="1:25" ht="14.45" customHeight="1" x14ac:dyDescent="0.2">
      <c r="A46" s="942" t="s">
        <v>4724</v>
      </c>
      <c r="B46" s="917">
        <v>2</v>
      </c>
      <c r="C46" s="918">
        <v>9.0399999999999991</v>
      </c>
      <c r="D46" s="919">
        <v>5.5</v>
      </c>
      <c r="E46" s="926"/>
      <c r="F46" s="906"/>
      <c r="G46" s="907"/>
      <c r="H46" s="912"/>
      <c r="I46" s="906"/>
      <c r="J46" s="907"/>
      <c r="K46" s="911">
        <v>2.0499999999999998</v>
      </c>
      <c r="L46" s="912">
        <v>2</v>
      </c>
      <c r="M46" s="912">
        <v>15</v>
      </c>
      <c r="N46" s="913">
        <v>5</v>
      </c>
      <c r="O46" s="912" t="s">
        <v>4646</v>
      </c>
      <c r="P46" s="927" t="s">
        <v>4725</v>
      </c>
      <c r="Q46" s="914">
        <f t="shared" si="0"/>
        <v>-2</v>
      </c>
      <c r="R46" s="973">
        <f t="shared" si="0"/>
        <v>-9.0399999999999991</v>
      </c>
      <c r="S46" s="914">
        <f t="shared" si="1"/>
        <v>0</v>
      </c>
      <c r="T46" s="973">
        <f t="shared" si="2"/>
        <v>0</v>
      </c>
      <c r="U46" s="979" t="s">
        <v>575</v>
      </c>
      <c r="V46" s="923" t="s">
        <v>575</v>
      </c>
      <c r="W46" s="923" t="s">
        <v>575</v>
      </c>
      <c r="X46" s="977" t="s">
        <v>575</v>
      </c>
      <c r="Y46" s="975"/>
    </row>
    <row r="47" spans="1:25" ht="14.45" customHeight="1" x14ac:dyDescent="0.2">
      <c r="A47" s="942" t="s">
        <v>4726</v>
      </c>
      <c r="B47" s="923">
        <v>239</v>
      </c>
      <c r="C47" s="924">
        <v>1139.1300000000001</v>
      </c>
      <c r="D47" s="925">
        <v>5.7</v>
      </c>
      <c r="E47" s="926">
        <v>277</v>
      </c>
      <c r="F47" s="906">
        <v>1328.67</v>
      </c>
      <c r="G47" s="907">
        <v>6.2</v>
      </c>
      <c r="H47" s="908">
        <v>278</v>
      </c>
      <c r="I47" s="909">
        <v>1302.71</v>
      </c>
      <c r="J47" s="910">
        <v>5.8</v>
      </c>
      <c r="K47" s="911">
        <v>4.99</v>
      </c>
      <c r="L47" s="912">
        <v>3</v>
      </c>
      <c r="M47" s="912">
        <v>27</v>
      </c>
      <c r="N47" s="913">
        <v>9</v>
      </c>
      <c r="O47" s="912" t="s">
        <v>4646</v>
      </c>
      <c r="P47" s="927" t="s">
        <v>4727</v>
      </c>
      <c r="Q47" s="914">
        <f t="shared" si="0"/>
        <v>39</v>
      </c>
      <c r="R47" s="973">
        <f t="shared" si="0"/>
        <v>163.57999999999993</v>
      </c>
      <c r="S47" s="914">
        <f t="shared" si="1"/>
        <v>1</v>
      </c>
      <c r="T47" s="973">
        <f t="shared" si="2"/>
        <v>-25.960000000000036</v>
      </c>
      <c r="U47" s="979">
        <v>2502</v>
      </c>
      <c r="V47" s="923">
        <v>1612.3999999999999</v>
      </c>
      <c r="W47" s="923">
        <v>-889.60000000000014</v>
      </c>
      <c r="X47" s="977">
        <v>0.64444444444444438</v>
      </c>
      <c r="Y47" s="975">
        <v>41</v>
      </c>
    </row>
    <row r="48" spans="1:25" ht="14.45" customHeight="1" x14ac:dyDescent="0.2">
      <c r="A48" s="943" t="s">
        <v>4728</v>
      </c>
      <c r="B48" s="929">
        <v>32</v>
      </c>
      <c r="C48" s="930">
        <v>164.1</v>
      </c>
      <c r="D48" s="928">
        <v>7.2</v>
      </c>
      <c r="E48" s="931">
        <v>36</v>
      </c>
      <c r="F48" s="932">
        <v>182.58</v>
      </c>
      <c r="G48" s="915">
        <v>6.1</v>
      </c>
      <c r="H48" s="933">
        <v>51</v>
      </c>
      <c r="I48" s="934">
        <v>250.12</v>
      </c>
      <c r="J48" s="916">
        <v>5.8</v>
      </c>
      <c r="K48" s="935">
        <v>5.18</v>
      </c>
      <c r="L48" s="936">
        <v>3</v>
      </c>
      <c r="M48" s="936">
        <v>27</v>
      </c>
      <c r="N48" s="937">
        <v>9</v>
      </c>
      <c r="O48" s="936" t="s">
        <v>4646</v>
      </c>
      <c r="P48" s="938" t="s">
        <v>4729</v>
      </c>
      <c r="Q48" s="939">
        <f t="shared" si="0"/>
        <v>19</v>
      </c>
      <c r="R48" s="972">
        <f t="shared" si="0"/>
        <v>86.02000000000001</v>
      </c>
      <c r="S48" s="939">
        <f t="shared" si="1"/>
        <v>15</v>
      </c>
      <c r="T48" s="972">
        <f t="shared" si="2"/>
        <v>67.539999999999992</v>
      </c>
      <c r="U48" s="980">
        <v>459</v>
      </c>
      <c r="V48" s="929">
        <v>295.8</v>
      </c>
      <c r="W48" s="929">
        <v>-163.19999999999999</v>
      </c>
      <c r="X48" s="978">
        <v>0.64444444444444449</v>
      </c>
      <c r="Y48" s="976">
        <v>24</v>
      </c>
    </row>
    <row r="49" spans="1:25" ht="14.45" customHeight="1" x14ac:dyDescent="0.2">
      <c r="A49" s="943" t="s">
        <v>4730</v>
      </c>
      <c r="B49" s="929">
        <v>1</v>
      </c>
      <c r="C49" s="930">
        <v>6.41</v>
      </c>
      <c r="D49" s="928">
        <v>4</v>
      </c>
      <c r="E49" s="931">
        <v>3</v>
      </c>
      <c r="F49" s="932">
        <v>21.23</v>
      </c>
      <c r="G49" s="915">
        <v>7</v>
      </c>
      <c r="H49" s="933">
        <v>1</v>
      </c>
      <c r="I49" s="934">
        <v>7.41</v>
      </c>
      <c r="J49" s="916">
        <v>8</v>
      </c>
      <c r="K49" s="935">
        <v>7.41</v>
      </c>
      <c r="L49" s="936">
        <v>5</v>
      </c>
      <c r="M49" s="936">
        <v>45</v>
      </c>
      <c r="N49" s="937">
        <v>15</v>
      </c>
      <c r="O49" s="936" t="s">
        <v>4646</v>
      </c>
      <c r="P49" s="938" t="s">
        <v>4731</v>
      </c>
      <c r="Q49" s="939">
        <f t="shared" si="0"/>
        <v>0</v>
      </c>
      <c r="R49" s="972">
        <f t="shared" si="0"/>
        <v>1</v>
      </c>
      <c r="S49" s="939">
        <f t="shared" si="1"/>
        <v>-2</v>
      </c>
      <c r="T49" s="972">
        <f t="shared" si="2"/>
        <v>-13.82</v>
      </c>
      <c r="U49" s="980">
        <v>15</v>
      </c>
      <c r="V49" s="929">
        <v>8</v>
      </c>
      <c r="W49" s="929">
        <v>-7</v>
      </c>
      <c r="X49" s="978">
        <v>0.53333333333333333</v>
      </c>
      <c r="Y49" s="976"/>
    </row>
    <row r="50" spans="1:25" ht="14.45" customHeight="1" x14ac:dyDescent="0.2">
      <c r="A50" s="942" t="s">
        <v>4732</v>
      </c>
      <c r="B50" s="923">
        <v>2</v>
      </c>
      <c r="C50" s="924">
        <v>6.24</v>
      </c>
      <c r="D50" s="925">
        <v>5</v>
      </c>
      <c r="E50" s="926">
        <v>2</v>
      </c>
      <c r="F50" s="906">
        <v>6.24</v>
      </c>
      <c r="G50" s="907">
        <v>10.5</v>
      </c>
      <c r="H50" s="908">
        <v>2</v>
      </c>
      <c r="I50" s="909">
        <v>5.34</v>
      </c>
      <c r="J50" s="910">
        <v>2.5</v>
      </c>
      <c r="K50" s="911">
        <v>3.12</v>
      </c>
      <c r="L50" s="912">
        <v>3</v>
      </c>
      <c r="M50" s="912">
        <v>27</v>
      </c>
      <c r="N50" s="913">
        <v>9</v>
      </c>
      <c r="O50" s="912" t="s">
        <v>4646</v>
      </c>
      <c r="P50" s="927" t="s">
        <v>4733</v>
      </c>
      <c r="Q50" s="914">
        <f t="shared" si="0"/>
        <v>0</v>
      </c>
      <c r="R50" s="973">
        <f t="shared" si="0"/>
        <v>-0.90000000000000036</v>
      </c>
      <c r="S50" s="914">
        <f t="shared" si="1"/>
        <v>0</v>
      </c>
      <c r="T50" s="973">
        <f t="shared" si="2"/>
        <v>-0.90000000000000036</v>
      </c>
      <c r="U50" s="979">
        <v>18</v>
      </c>
      <c r="V50" s="923">
        <v>5</v>
      </c>
      <c r="W50" s="923">
        <v>-13</v>
      </c>
      <c r="X50" s="977">
        <v>0.27777777777777779</v>
      </c>
      <c r="Y50" s="975"/>
    </row>
    <row r="51" spans="1:25" ht="14.45" customHeight="1" x14ac:dyDescent="0.2">
      <c r="A51" s="943" t="s">
        <v>4734</v>
      </c>
      <c r="B51" s="929"/>
      <c r="C51" s="930"/>
      <c r="D51" s="928"/>
      <c r="E51" s="931"/>
      <c r="F51" s="932"/>
      <c r="G51" s="915"/>
      <c r="H51" s="933">
        <v>1</v>
      </c>
      <c r="I51" s="934">
        <v>1.92</v>
      </c>
      <c r="J51" s="916">
        <v>2</v>
      </c>
      <c r="K51" s="935">
        <v>3.53</v>
      </c>
      <c r="L51" s="936">
        <v>4</v>
      </c>
      <c r="M51" s="936">
        <v>39</v>
      </c>
      <c r="N51" s="937">
        <v>13</v>
      </c>
      <c r="O51" s="936" t="s">
        <v>4646</v>
      </c>
      <c r="P51" s="938" t="s">
        <v>4735</v>
      </c>
      <c r="Q51" s="939">
        <f t="shared" si="0"/>
        <v>1</v>
      </c>
      <c r="R51" s="972">
        <f t="shared" si="0"/>
        <v>1.92</v>
      </c>
      <c r="S51" s="939">
        <f t="shared" si="1"/>
        <v>1</v>
      </c>
      <c r="T51" s="972">
        <f t="shared" si="2"/>
        <v>1.92</v>
      </c>
      <c r="U51" s="980">
        <v>13</v>
      </c>
      <c r="V51" s="929">
        <v>2</v>
      </c>
      <c r="W51" s="929">
        <v>-11</v>
      </c>
      <c r="X51" s="978">
        <v>0.15384615384615385</v>
      </c>
      <c r="Y51" s="976"/>
    </row>
    <row r="52" spans="1:25" ht="14.45" customHeight="1" x14ac:dyDescent="0.2">
      <c r="A52" s="942" t="s">
        <v>4736</v>
      </c>
      <c r="B52" s="923"/>
      <c r="C52" s="924"/>
      <c r="D52" s="925"/>
      <c r="E52" s="926"/>
      <c r="F52" s="906"/>
      <c r="G52" s="907"/>
      <c r="H52" s="908">
        <v>1</v>
      </c>
      <c r="I52" s="909">
        <v>3.17</v>
      </c>
      <c r="J52" s="921">
        <v>59</v>
      </c>
      <c r="K52" s="911">
        <v>1.84</v>
      </c>
      <c r="L52" s="912">
        <v>5</v>
      </c>
      <c r="M52" s="912">
        <v>42</v>
      </c>
      <c r="N52" s="913">
        <v>14</v>
      </c>
      <c r="O52" s="912" t="s">
        <v>4646</v>
      </c>
      <c r="P52" s="927" t="s">
        <v>4737</v>
      </c>
      <c r="Q52" s="914">
        <f t="shared" si="0"/>
        <v>1</v>
      </c>
      <c r="R52" s="973">
        <f t="shared" si="0"/>
        <v>3.17</v>
      </c>
      <c r="S52" s="914">
        <f t="shared" si="1"/>
        <v>1</v>
      </c>
      <c r="T52" s="973">
        <f t="shared" si="2"/>
        <v>3.17</v>
      </c>
      <c r="U52" s="979">
        <v>14</v>
      </c>
      <c r="V52" s="923">
        <v>59</v>
      </c>
      <c r="W52" s="923">
        <v>45</v>
      </c>
      <c r="X52" s="977">
        <v>4.2142857142857144</v>
      </c>
      <c r="Y52" s="975">
        <v>45</v>
      </c>
    </row>
    <row r="53" spans="1:25" ht="14.45" customHeight="1" x14ac:dyDescent="0.2">
      <c r="A53" s="942" t="s">
        <v>4738</v>
      </c>
      <c r="B53" s="923">
        <v>265</v>
      </c>
      <c r="C53" s="924">
        <v>446.63</v>
      </c>
      <c r="D53" s="925">
        <v>5.8</v>
      </c>
      <c r="E53" s="926">
        <v>251</v>
      </c>
      <c r="F53" s="906">
        <v>420.63</v>
      </c>
      <c r="G53" s="907">
        <v>5.9</v>
      </c>
      <c r="H53" s="908">
        <v>272</v>
      </c>
      <c r="I53" s="909">
        <v>457.99</v>
      </c>
      <c r="J53" s="910">
        <v>5.7</v>
      </c>
      <c r="K53" s="911">
        <v>1.68</v>
      </c>
      <c r="L53" s="912">
        <v>3</v>
      </c>
      <c r="M53" s="912">
        <v>24</v>
      </c>
      <c r="N53" s="913">
        <v>8</v>
      </c>
      <c r="O53" s="912" t="s">
        <v>4646</v>
      </c>
      <c r="P53" s="927" t="s">
        <v>4739</v>
      </c>
      <c r="Q53" s="914">
        <f t="shared" si="0"/>
        <v>7</v>
      </c>
      <c r="R53" s="973">
        <f t="shared" si="0"/>
        <v>11.360000000000014</v>
      </c>
      <c r="S53" s="914">
        <f t="shared" si="1"/>
        <v>21</v>
      </c>
      <c r="T53" s="973">
        <f t="shared" si="2"/>
        <v>37.360000000000014</v>
      </c>
      <c r="U53" s="979">
        <v>2176</v>
      </c>
      <c r="V53" s="923">
        <v>1550.4</v>
      </c>
      <c r="W53" s="923">
        <v>-625.59999999999991</v>
      </c>
      <c r="X53" s="977">
        <v>0.71250000000000002</v>
      </c>
      <c r="Y53" s="975">
        <v>85</v>
      </c>
    </row>
    <row r="54" spans="1:25" ht="14.45" customHeight="1" x14ac:dyDescent="0.2">
      <c r="A54" s="943" t="s">
        <v>4740</v>
      </c>
      <c r="B54" s="929">
        <v>1</v>
      </c>
      <c r="C54" s="930">
        <v>1.97</v>
      </c>
      <c r="D54" s="928">
        <v>6</v>
      </c>
      <c r="E54" s="931"/>
      <c r="F54" s="932"/>
      <c r="G54" s="915"/>
      <c r="H54" s="933">
        <v>16</v>
      </c>
      <c r="I54" s="934">
        <v>35.17</v>
      </c>
      <c r="J54" s="922">
        <v>9.3000000000000007</v>
      </c>
      <c r="K54" s="935">
        <v>1.97</v>
      </c>
      <c r="L54" s="936">
        <v>3</v>
      </c>
      <c r="M54" s="936">
        <v>27</v>
      </c>
      <c r="N54" s="937">
        <v>9</v>
      </c>
      <c r="O54" s="936" t="s">
        <v>4646</v>
      </c>
      <c r="P54" s="938" t="s">
        <v>4741</v>
      </c>
      <c r="Q54" s="939">
        <f t="shared" si="0"/>
        <v>15</v>
      </c>
      <c r="R54" s="972">
        <f t="shared" si="0"/>
        <v>33.200000000000003</v>
      </c>
      <c r="S54" s="939">
        <f t="shared" si="1"/>
        <v>16</v>
      </c>
      <c r="T54" s="972">
        <f t="shared" si="2"/>
        <v>35.17</v>
      </c>
      <c r="U54" s="980">
        <v>144</v>
      </c>
      <c r="V54" s="929">
        <v>148.80000000000001</v>
      </c>
      <c r="W54" s="929">
        <v>4.8000000000000114</v>
      </c>
      <c r="X54" s="978">
        <v>1.0333333333333334</v>
      </c>
      <c r="Y54" s="976">
        <v>44</v>
      </c>
    </row>
    <row r="55" spans="1:25" ht="14.45" customHeight="1" x14ac:dyDescent="0.2">
      <c r="A55" s="943" t="s">
        <v>4742</v>
      </c>
      <c r="B55" s="929"/>
      <c r="C55" s="930"/>
      <c r="D55" s="928"/>
      <c r="E55" s="931">
        <v>1</v>
      </c>
      <c r="F55" s="932">
        <v>3.73</v>
      </c>
      <c r="G55" s="915">
        <v>7</v>
      </c>
      <c r="H55" s="933">
        <v>1</v>
      </c>
      <c r="I55" s="934">
        <v>3.73</v>
      </c>
      <c r="J55" s="922">
        <v>33</v>
      </c>
      <c r="K55" s="935">
        <v>3.73</v>
      </c>
      <c r="L55" s="936">
        <v>5</v>
      </c>
      <c r="M55" s="936">
        <v>48</v>
      </c>
      <c r="N55" s="937">
        <v>16</v>
      </c>
      <c r="O55" s="936" t="s">
        <v>4646</v>
      </c>
      <c r="P55" s="938" t="s">
        <v>4743</v>
      </c>
      <c r="Q55" s="939">
        <f t="shared" si="0"/>
        <v>1</v>
      </c>
      <c r="R55" s="972">
        <f t="shared" si="0"/>
        <v>3.73</v>
      </c>
      <c r="S55" s="939">
        <f t="shared" si="1"/>
        <v>0</v>
      </c>
      <c r="T55" s="972">
        <f t="shared" si="2"/>
        <v>0</v>
      </c>
      <c r="U55" s="980">
        <v>16</v>
      </c>
      <c r="V55" s="929">
        <v>33</v>
      </c>
      <c r="W55" s="929">
        <v>17</v>
      </c>
      <c r="X55" s="978">
        <v>2.0625</v>
      </c>
      <c r="Y55" s="976">
        <v>17</v>
      </c>
    </row>
    <row r="56" spans="1:25" ht="14.45" customHeight="1" x14ac:dyDescent="0.2">
      <c r="A56" s="942" t="s">
        <v>4744</v>
      </c>
      <c r="B56" s="923">
        <v>3</v>
      </c>
      <c r="C56" s="924">
        <v>1.83</v>
      </c>
      <c r="D56" s="925">
        <v>2.7</v>
      </c>
      <c r="E56" s="926">
        <v>4</v>
      </c>
      <c r="F56" s="906">
        <v>2.4500000000000002</v>
      </c>
      <c r="G56" s="907">
        <v>5</v>
      </c>
      <c r="H56" s="908">
        <v>4</v>
      </c>
      <c r="I56" s="909">
        <v>2.44</v>
      </c>
      <c r="J56" s="910">
        <v>4</v>
      </c>
      <c r="K56" s="911">
        <v>0.61</v>
      </c>
      <c r="L56" s="912">
        <v>1</v>
      </c>
      <c r="M56" s="912">
        <v>12</v>
      </c>
      <c r="N56" s="913">
        <v>4</v>
      </c>
      <c r="O56" s="912" t="s">
        <v>4646</v>
      </c>
      <c r="P56" s="927" t="s">
        <v>4745</v>
      </c>
      <c r="Q56" s="914">
        <f t="shared" si="0"/>
        <v>1</v>
      </c>
      <c r="R56" s="973">
        <f t="shared" si="0"/>
        <v>0.60999999999999988</v>
      </c>
      <c r="S56" s="914">
        <f t="shared" si="1"/>
        <v>0</v>
      </c>
      <c r="T56" s="973">
        <f t="shared" si="2"/>
        <v>-1.0000000000000231E-2</v>
      </c>
      <c r="U56" s="979">
        <v>16</v>
      </c>
      <c r="V56" s="923">
        <v>16</v>
      </c>
      <c r="W56" s="923">
        <v>0</v>
      </c>
      <c r="X56" s="977">
        <v>1</v>
      </c>
      <c r="Y56" s="975">
        <v>3</v>
      </c>
    </row>
    <row r="57" spans="1:25" ht="14.45" customHeight="1" x14ac:dyDescent="0.2">
      <c r="A57" s="943" t="s">
        <v>4746</v>
      </c>
      <c r="B57" s="929"/>
      <c r="C57" s="930"/>
      <c r="D57" s="928"/>
      <c r="E57" s="931"/>
      <c r="F57" s="932"/>
      <c r="G57" s="915"/>
      <c r="H57" s="933">
        <v>1</v>
      </c>
      <c r="I57" s="934">
        <v>1.25</v>
      </c>
      <c r="J57" s="916">
        <v>4</v>
      </c>
      <c r="K57" s="935">
        <v>1.25</v>
      </c>
      <c r="L57" s="936">
        <v>3</v>
      </c>
      <c r="M57" s="936">
        <v>27</v>
      </c>
      <c r="N57" s="937">
        <v>9</v>
      </c>
      <c r="O57" s="936" t="s">
        <v>4646</v>
      </c>
      <c r="P57" s="938" t="s">
        <v>4745</v>
      </c>
      <c r="Q57" s="939">
        <f t="shared" si="0"/>
        <v>1</v>
      </c>
      <c r="R57" s="972">
        <f t="shared" si="0"/>
        <v>1.25</v>
      </c>
      <c r="S57" s="939">
        <f t="shared" si="1"/>
        <v>1</v>
      </c>
      <c r="T57" s="972">
        <f t="shared" si="2"/>
        <v>1.25</v>
      </c>
      <c r="U57" s="980">
        <v>9</v>
      </c>
      <c r="V57" s="929">
        <v>4</v>
      </c>
      <c r="W57" s="929">
        <v>-5</v>
      </c>
      <c r="X57" s="978">
        <v>0.44444444444444442</v>
      </c>
      <c r="Y57" s="976"/>
    </row>
    <row r="58" spans="1:25" ht="14.45" customHeight="1" x14ac:dyDescent="0.2">
      <c r="A58" s="942" t="s">
        <v>4747</v>
      </c>
      <c r="B58" s="917">
        <v>2</v>
      </c>
      <c r="C58" s="918">
        <v>1.1299999999999999</v>
      </c>
      <c r="D58" s="919">
        <v>3</v>
      </c>
      <c r="E58" s="926"/>
      <c r="F58" s="906"/>
      <c r="G58" s="907"/>
      <c r="H58" s="912"/>
      <c r="I58" s="906"/>
      <c r="J58" s="907"/>
      <c r="K58" s="911">
        <v>0.56999999999999995</v>
      </c>
      <c r="L58" s="912">
        <v>2</v>
      </c>
      <c r="M58" s="912">
        <v>21</v>
      </c>
      <c r="N58" s="913">
        <v>7</v>
      </c>
      <c r="O58" s="912" t="s">
        <v>4646</v>
      </c>
      <c r="P58" s="927" t="s">
        <v>4748</v>
      </c>
      <c r="Q58" s="914">
        <f t="shared" si="0"/>
        <v>-2</v>
      </c>
      <c r="R58" s="973">
        <f t="shared" si="0"/>
        <v>-1.1299999999999999</v>
      </c>
      <c r="S58" s="914">
        <f t="shared" si="1"/>
        <v>0</v>
      </c>
      <c r="T58" s="973">
        <f t="shared" si="2"/>
        <v>0</v>
      </c>
      <c r="U58" s="979" t="s">
        <v>575</v>
      </c>
      <c r="V58" s="923" t="s">
        <v>575</v>
      </c>
      <c r="W58" s="923" t="s">
        <v>575</v>
      </c>
      <c r="X58" s="977" t="s">
        <v>575</v>
      </c>
      <c r="Y58" s="975"/>
    </row>
    <row r="59" spans="1:25" ht="14.45" customHeight="1" x14ac:dyDescent="0.2">
      <c r="A59" s="942" t="s">
        <v>4749</v>
      </c>
      <c r="B59" s="917">
        <v>34</v>
      </c>
      <c r="C59" s="918">
        <v>14.61</v>
      </c>
      <c r="D59" s="919">
        <v>4.5999999999999996</v>
      </c>
      <c r="E59" s="926">
        <v>23</v>
      </c>
      <c r="F59" s="906">
        <v>10.039999999999999</v>
      </c>
      <c r="G59" s="907">
        <v>4.2</v>
      </c>
      <c r="H59" s="912">
        <v>28</v>
      </c>
      <c r="I59" s="906">
        <v>12</v>
      </c>
      <c r="J59" s="907">
        <v>3.5</v>
      </c>
      <c r="K59" s="911">
        <v>0.43</v>
      </c>
      <c r="L59" s="912">
        <v>2</v>
      </c>
      <c r="M59" s="912">
        <v>18</v>
      </c>
      <c r="N59" s="913">
        <v>6</v>
      </c>
      <c r="O59" s="912" t="s">
        <v>4646</v>
      </c>
      <c r="P59" s="927" t="s">
        <v>4750</v>
      </c>
      <c r="Q59" s="914">
        <f t="shared" si="0"/>
        <v>-6</v>
      </c>
      <c r="R59" s="973">
        <f t="shared" si="0"/>
        <v>-2.6099999999999994</v>
      </c>
      <c r="S59" s="914">
        <f t="shared" si="1"/>
        <v>5</v>
      </c>
      <c r="T59" s="973">
        <f t="shared" si="2"/>
        <v>1.9600000000000009</v>
      </c>
      <c r="U59" s="979">
        <v>168</v>
      </c>
      <c r="V59" s="923">
        <v>98</v>
      </c>
      <c r="W59" s="923">
        <v>-70</v>
      </c>
      <c r="X59" s="977">
        <v>0.58333333333333337</v>
      </c>
      <c r="Y59" s="975">
        <v>7</v>
      </c>
    </row>
    <row r="60" spans="1:25" ht="14.45" customHeight="1" x14ac:dyDescent="0.2">
      <c r="A60" s="943" t="s">
        <v>4751</v>
      </c>
      <c r="B60" s="940">
        <v>1</v>
      </c>
      <c r="C60" s="941">
        <v>0.5</v>
      </c>
      <c r="D60" s="920">
        <v>6</v>
      </c>
      <c r="E60" s="931"/>
      <c r="F60" s="932"/>
      <c r="G60" s="915"/>
      <c r="H60" s="936">
        <v>3</v>
      </c>
      <c r="I60" s="932">
        <v>1.51</v>
      </c>
      <c r="J60" s="915">
        <v>4.3</v>
      </c>
      <c r="K60" s="935">
        <v>0.5</v>
      </c>
      <c r="L60" s="936">
        <v>2</v>
      </c>
      <c r="M60" s="936">
        <v>21</v>
      </c>
      <c r="N60" s="937">
        <v>7</v>
      </c>
      <c r="O60" s="936" t="s">
        <v>4646</v>
      </c>
      <c r="P60" s="938" t="s">
        <v>4752</v>
      </c>
      <c r="Q60" s="939">
        <f t="shared" si="0"/>
        <v>2</v>
      </c>
      <c r="R60" s="972">
        <f t="shared" si="0"/>
        <v>1.01</v>
      </c>
      <c r="S60" s="939">
        <f t="shared" si="1"/>
        <v>3</v>
      </c>
      <c r="T60" s="972">
        <f t="shared" si="2"/>
        <v>1.51</v>
      </c>
      <c r="U60" s="980">
        <v>21</v>
      </c>
      <c r="V60" s="929">
        <v>12.899999999999999</v>
      </c>
      <c r="W60" s="929">
        <v>-8.1000000000000014</v>
      </c>
      <c r="X60" s="978">
        <v>0.61428571428571421</v>
      </c>
      <c r="Y60" s="976"/>
    </row>
    <row r="61" spans="1:25" ht="14.45" customHeight="1" x14ac:dyDescent="0.2">
      <c r="A61" s="942" t="s">
        <v>4753</v>
      </c>
      <c r="B61" s="917">
        <v>1</v>
      </c>
      <c r="C61" s="918">
        <v>0.46</v>
      </c>
      <c r="D61" s="919">
        <v>4</v>
      </c>
      <c r="E61" s="926"/>
      <c r="F61" s="906"/>
      <c r="G61" s="907"/>
      <c r="H61" s="912"/>
      <c r="I61" s="906"/>
      <c r="J61" s="907"/>
      <c r="K61" s="911">
        <v>0.46</v>
      </c>
      <c r="L61" s="912">
        <v>2</v>
      </c>
      <c r="M61" s="912">
        <v>18</v>
      </c>
      <c r="N61" s="913">
        <v>6</v>
      </c>
      <c r="O61" s="912" t="s">
        <v>4646</v>
      </c>
      <c r="P61" s="927" t="s">
        <v>4754</v>
      </c>
      <c r="Q61" s="914">
        <f t="shared" si="0"/>
        <v>-1</v>
      </c>
      <c r="R61" s="973">
        <f t="shared" si="0"/>
        <v>-0.46</v>
      </c>
      <c r="S61" s="914">
        <f t="shared" si="1"/>
        <v>0</v>
      </c>
      <c r="T61" s="973">
        <f t="shared" si="2"/>
        <v>0</v>
      </c>
      <c r="U61" s="979" t="s">
        <v>575</v>
      </c>
      <c r="V61" s="923" t="s">
        <v>575</v>
      </c>
      <c r="W61" s="923" t="s">
        <v>575</v>
      </c>
      <c r="X61" s="977" t="s">
        <v>575</v>
      </c>
      <c r="Y61" s="975"/>
    </row>
    <row r="62" spans="1:25" ht="14.45" customHeight="1" x14ac:dyDescent="0.2">
      <c r="A62" s="942" t="s">
        <v>4755</v>
      </c>
      <c r="B62" s="923">
        <v>1</v>
      </c>
      <c r="C62" s="924">
        <v>0.54</v>
      </c>
      <c r="D62" s="925">
        <v>5</v>
      </c>
      <c r="E62" s="908">
        <v>1</v>
      </c>
      <c r="F62" s="909">
        <v>0.47</v>
      </c>
      <c r="G62" s="910">
        <v>5</v>
      </c>
      <c r="H62" s="912"/>
      <c r="I62" s="906"/>
      <c r="J62" s="907"/>
      <c r="K62" s="911">
        <v>0.45</v>
      </c>
      <c r="L62" s="912">
        <v>1</v>
      </c>
      <c r="M62" s="912">
        <v>12</v>
      </c>
      <c r="N62" s="913">
        <v>4</v>
      </c>
      <c r="O62" s="912" t="s">
        <v>4646</v>
      </c>
      <c r="P62" s="927" t="s">
        <v>4756</v>
      </c>
      <c r="Q62" s="914">
        <f t="shared" si="0"/>
        <v>-1</v>
      </c>
      <c r="R62" s="973">
        <f t="shared" si="0"/>
        <v>-0.54</v>
      </c>
      <c r="S62" s="914">
        <f t="shared" si="1"/>
        <v>-1</v>
      </c>
      <c r="T62" s="973">
        <f t="shared" si="2"/>
        <v>-0.47</v>
      </c>
      <c r="U62" s="979" t="s">
        <v>575</v>
      </c>
      <c r="V62" s="923" t="s">
        <v>575</v>
      </c>
      <c r="W62" s="923" t="s">
        <v>575</v>
      </c>
      <c r="X62" s="977" t="s">
        <v>575</v>
      </c>
      <c r="Y62" s="975"/>
    </row>
    <row r="63" spans="1:25" ht="14.45" customHeight="1" x14ac:dyDescent="0.2">
      <c r="A63" s="942" t="s">
        <v>4757</v>
      </c>
      <c r="B63" s="923">
        <v>10</v>
      </c>
      <c r="C63" s="924">
        <v>27.65</v>
      </c>
      <c r="D63" s="925">
        <v>11.7</v>
      </c>
      <c r="E63" s="926">
        <v>13</v>
      </c>
      <c r="F63" s="906">
        <v>34.659999999999997</v>
      </c>
      <c r="G63" s="907">
        <v>10.5</v>
      </c>
      <c r="H63" s="908">
        <v>16</v>
      </c>
      <c r="I63" s="909">
        <v>42.66</v>
      </c>
      <c r="J63" s="921">
        <v>10.199999999999999</v>
      </c>
      <c r="K63" s="911">
        <v>2.67</v>
      </c>
      <c r="L63" s="912">
        <v>3</v>
      </c>
      <c r="M63" s="912">
        <v>27</v>
      </c>
      <c r="N63" s="913">
        <v>9</v>
      </c>
      <c r="O63" s="912" t="s">
        <v>4646</v>
      </c>
      <c r="P63" s="927" t="s">
        <v>4758</v>
      </c>
      <c r="Q63" s="914">
        <f t="shared" si="0"/>
        <v>6</v>
      </c>
      <c r="R63" s="973">
        <f t="shared" si="0"/>
        <v>15.009999999999998</v>
      </c>
      <c r="S63" s="914">
        <f t="shared" si="1"/>
        <v>3</v>
      </c>
      <c r="T63" s="973">
        <f t="shared" si="2"/>
        <v>8</v>
      </c>
      <c r="U63" s="979">
        <v>144</v>
      </c>
      <c r="V63" s="923">
        <v>163.19999999999999</v>
      </c>
      <c r="W63" s="923">
        <v>19.199999999999989</v>
      </c>
      <c r="X63" s="977">
        <v>1.1333333333333333</v>
      </c>
      <c r="Y63" s="975">
        <v>24</v>
      </c>
    </row>
    <row r="64" spans="1:25" ht="14.45" customHeight="1" x14ac:dyDescent="0.2">
      <c r="A64" s="943" t="s">
        <v>4759</v>
      </c>
      <c r="B64" s="929"/>
      <c r="C64" s="930"/>
      <c r="D64" s="928"/>
      <c r="E64" s="931"/>
      <c r="F64" s="932"/>
      <c r="G64" s="915"/>
      <c r="H64" s="933">
        <v>1</v>
      </c>
      <c r="I64" s="934">
        <v>3.09</v>
      </c>
      <c r="J64" s="916">
        <v>9</v>
      </c>
      <c r="K64" s="935">
        <v>3.09</v>
      </c>
      <c r="L64" s="936">
        <v>3</v>
      </c>
      <c r="M64" s="936">
        <v>30</v>
      </c>
      <c r="N64" s="937">
        <v>10</v>
      </c>
      <c r="O64" s="936" t="s">
        <v>4646</v>
      </c>
      <c r="P64" s="938" t="s">
        <v>4760</v>
      </c>
      <c r="Q64" s="939">
        <f t="shared" si="0"/>
        <v>1</v>
      </c>
      <c r="R64" s="972">
        <f t="shared" si="0"/>
        <v>3.09</v>
      </c>
      <c r="S64" s="939">
        <f t="shared" si="1"/>
        <v>1</v>
      </c>
      <c r="T64" s="972">
        <f t="shared" si="2"/>
        <v>3.09</v>
      </c>
      <c r="U64" s="980">
        <v>10</v>
      </c>
      <c r="V64" s="929">
        <v>9</v>
      </c>
      <c r="W64" s="929">
        <v>-1</v>
      </c>
      <c r="X64" s="978">
        <v>0.9</v>
      </c>
      <c r="Y64" s="976"/>
    </row>
    <row r="65" spans="1:25" ht="14.45" customHeight="1" x14ac:dyDescent="0.2">
      <c r="A65" s="942" t="s">
        <v>4761</v>
      </c>
      <c r="B65" s="923"/>
      <c r="C65" s="924"/>
      <c r="D65" s="925"/>
      <c r="E65" s="926">
        <v>1</v>
      </c>
      <c r="F65" s="906">
        <v>0.32</v>
      </c>
      <c r="G65" s="907">
        <v>5</v>
      </c>
      <c r="H65" s="908">
        <v>2</v>
      </c>
      <c r="I65" s="909">
        <v>0.64</v>
      </c>
      <c r="J65" s="910">
        <v>6</v>
      </c>
      <c r="K65" s="911">
        <v>0.32</v>
      </c>
      <c r="L65" s="912">
        <v>2</v>
      </c>
      <c r="M65" s="912">
        <v>18</v>
      </c>
      <c r="N65" s="913">
        <v>6</v>
      </c>
      <c r="O65" s="912" t="s">
        <v>4646</v>
      </c>
      <c r="P65" s="927" t="s">
        <v>4762</v>
      </c>
      <c r="Q65" s="914">
        <f t="shared" si="0"/>
        <v>2</v>
      </c>
      <c r="R65" s="973">
        <f t="shared" si="0"/>
        <v>0.64</v>
      </c>
      <c r="S65" s="914">
        <f t="shared" si="1"/>
        <v>1</v>
      </c>
      <c r="T65" s="973">
        <f t="shared" si="2"/>
        <v>0.32</v>
      </c>
      <c r="U65" s="979">
        <v>12</v>
      </c>
      <c r="V65" s="923">
        <v>12</v>
      </c>
      <c r="W65" s="923">
        <v>0</v>
      </c>
      <c r="X65" s="977">
        <v>1</v>
      </c>
      <c r="Y65" s="975">
        <v>1</v>
      </c>
    </row>
    <row r="66" spans="1:25" ht="14.45" customHeight="1" x14ac:dyDescent="0.2">
      <c r="A66" s="942" t="s">
        <v>4763</v>
      </c>
      <c r="B66" s="923"/>
      <c r="C66" s="924"/>
      <c r="D66" s="925"/>
      <c r="E66" s="908">
        <v>2</v>
      </c>
      <c r="F66" s="909">
        <v>2.06</v>
      </c>
      <c r="G66" s="910">
        <v>6.5</v>
      </c>
      <c r="H66" s="912"/>
      <c r="I66" s="906"/>
      <c r="J66" s="907"/>
      <c r="K66" s="911">
        <v>1.03</v>
      </c>
      <c r="L66" s="912">
        <v>2</v>
      </c>
      <c r="M66" s="912">
        <v>18</v>
      </c>
      <c r="N66" s="913">
        <v>6</v>
      </c>
      <c r="O66" s="912" t="s">
        <v>4646</v>
      </c>
      <c r="P66" s="927" t="s">
        <v>4764</v>
      </c>
      <c r="Q66" s="914">
        <f t="shared" si="0"/>
        <v>0</v>
      </c>
      <c r="R66" s="973">
        <f t="shared" si="0"/>
        <v>0</v>
      </c>
      <c r="S66" s="914">
        <f t="shared" si="1"/>
        <v>-2</v>
      </c>
      <c r="T66" s="973">
        <f t="shared" si="2"/>
        <v>-2.06</v>
      </c>
      <c r="U66" s="979" t="s">
        <v>575</v>
      </c>
      <c r="V66" s="923" t="s">
        <v>575</v>
      </c>
      <c r="W66" s="923" t="s">
        <v>575</v>
      </c>
      <c r="X66" s="977" t="s">
        <v>575</v>
      </c>
      <c r="Y66" s="975"/>
    </row>
    <row r="67" spans="1:25" ht="14.45" customHeight="1" x14ac:dyDescent="0.2">
      <c r="A67" s="943" t="s">
        <v>4765</v>
      </c>
      <c r="B67" s="929"/>
      <c r="C67" s="930"/>
      <c r="D67" s="928"/>
      <c r="E67" s="933"/>
      <c r="F67" s="934"/>
      <c r="G67" s="916"/>
      <c r="H67" s="936">
        <v>1</v>
      </c>
      <c r="I67" s="932">
        <v>7.54</v>
      </c>
      <c r="J67" s="915">
        <v>5</v>
      </c>
      <c r="K67" s="935">
        <v>3.67</v>
      </c>
      <c r="L67" s="936">
        <v>6</v>
      </c>
      <c r="M67" s="936">
        <v>51</v>
      </c>
      <c r="N67" s="937">
        <v>17</v>
      </c>
      <c r="O67" s="936" t="s">
        <v>4646</v>
      </c>
      <c r="P67" s="938" t="s">
        <v>4764</v>
      </c>
      <c r="Q67" s="939">
        <f t="shared" si="0"/>
        <v>1</v>
      </c>
      <c r="R67" s="972">
        <f t="shared" si="0"/>
        <v>7.54</v>
      </c>
      <c r="S67" s="939">
        <f t="shared" si="1"/>
        <v>1</v>
      </c>
      <c r="T67" s="972">
        <f t="shared" si="2"/>
        <v>7.54</v>
      </c>
      <c r="U67" s="980">
        <v>17</v>
      </c>
      <c r="V67" s="929">
        <v>5</v>
      </c>
      <c r="W67" s="929">
        <v>-12</v>
      </c>
      <c r="X67" s="978">
        <v>0.29411764705882354</v>
      </c>
      <c r="Y67" s="976"/>
    </row>
    <row r="68" spans="1:25" ht="14.45" customHeight="1" x14ac:dyDescent="0.2">
      <c r="A68" s="942" t="s">
        <v>4766</v>
      </c>
      <c r="B68" s="923"/>
      <c r="C68" s="924"/>
      <c r="D68" s="925"/>
      <c r="E68" s="908">
        <v>1</v>
      </c>
      <c r="F68" s="909">
        <v>1.43</v>
      </c>
      <c r="G68" s="910">
        <v>16</v>
      </c>
      <c r="H68" s="912"/>
      <c r="I68" s="906"/>
      <c r="J68" s="907"/>
      <c r="K68" s="911">
        <v>1.43</v>
      </c>
      <c r="L68" s="912">
        <v>4</v>
      </c>
      <c r="M68" s="912">
        <v>36</v>
      </c>
      <c r="N68" s="913">
        <v>12</v>
      </c>
      <c r="O68" s="912" t="s">
        <v>4646</v>
      </c>
      <c r="P68" s="927" t="s">
        <v>4767</v>
      </c>
      <c r="Q68" s="914">
        <f t="shared" si="0"/>
        <v>0</v>
      </c>
      <c r="R68" s="973">
        <f t="shared" si="0"/>
        <v>0</v>
      </c>
      <c r="S68" s="914">
        <f t="shared" si="1"/>
        <v>-1</v>
      </c>
      <c r="T68" s="973">
        <f t="shared" si="2"/>
        <v>-1.43</v>
      </c>
      <c r="U68" s="979" t="s">
        <v>575</v>
      </c>
      <c r="V68" s="923" t="s">
        <v>575</v>
      </c>
      <c r="W68" s="923" t="s">
        <v>575</v>
      </c>
      <c r="X68" s="977" t="s">
        <v>575</v>
      </c>
      <c r="Y68" s="975"/>
    </row>
    <row r="69" spans="1:25" ht="14.45" customHeight="1" x14ac:dyDescent="0.2">
      <c r="A69" s="942" t="s">
        <v>4768</v>
      </c>
      <c r="B69" s="917">
        <v>3</v>
      </c>
      <c r="C69" s="918">
        <v>3.44</v>
      </c>
      <c r="D69" s="919">
        <v>5</v>
      </c>
      <c r="E69" s="926"/>
      <c r="F69" s="906"/>
      <c r="G69" s="907"/>
      <c r="H69" s="912">
        <v>1</v>
      </c>
      <c r="I69" s="906">
        <v>1.28</v>
      </c>
      <c r="J69" s="921">
        <v>9</v>
      </c>
      <c r="K69" s="911">
        <v>1.28</v>
      </c>
      <c r="L69" s="912">
        <v>3</v>
      </c>
      <c r="M69" s="912">
        <v>24</v>
      </c>
      <c r="N69" s="913">
        <v>8</v>
      </c>
      <c r="O69" s="912" t="s">
        <v>4646</v>
      </c>
      <c r="P69" s="927" t="s">
        <v>4769</v>
      </c>
      <c r="Q69" s="914">
        <f t="shared" si="0"/>
        <v>-2</v>
      </c>
      <c r="R69" s="973">
        <f t="shared" si="0"/>
        <v>-2.16</v>
      </c>
      <c r="S69" s="914">
        <f t="shared" si="1"/>
        <v>1</v>
      </c>
      <c r="T69" s="973">
        <f t="shared" si="2"/>
        <v>1.28</v>
      </c>
      <c r="U69" s="979">
        <v>8</v>
      </c>
      <c r="V69" s="923">
        <v>9</v>
      </c>
      <c r="W69" s="923">
        <v>1</v>
      </c>
      <c r="X69" s="977">
        <v>1.125</v>
      </c>
      <c r="Y69" s="975">
        <v>1</v>
      </c>
    </row>
    <row r="70" spans="1:25" ht="14.45" customHeight="1" x14ac:dyDescent="0.2">
      <c r="A70" s="942" t="s">
        <v>4770</v>
      </c>
      <c r="B70" s="923"/>
      <c r="C70" s="924"/>
      <c r="D70" s="925"/>
      <c r="E70" s="908">
        <v>1</v>
      </c>
      <c r="F70" s="909">
        <v>0.88</v>
      </c>
      <c r="G70" s="910">
        <v>2</v>
      </c>
      <c r="H70" s="912"/>
      <c r="I70" s="906"/>
      <c r="J70" s="907"/>
      <c r="K70" s="911">
        <v>0.88</v>
      </c>
      <c r="L70" s="912">
        <v>2</v>
      </c>
      <c r="M70" s="912">
        <v>21</v>
      </c>
      <c r="N70" s="913">
        <v>7</v>
      </c>
      <c r="O70" s="912" t="s">
        <v>4646</v>
      </c>
      <c r="P70" s="927" t="s">
        <v>4771</v>
      </c>
      <c r="Q70" s="914">
        <f t="shared" ref="Q70:R83" si="3">H70-B70</f>
        <v>0</v>
      </c>
      <c r="R70" s="973">
        <f t="shared" si="3"/>
        <v>0</v>
      </c>
      <c r="S70" s="914">
        <f t="shared" ref="S70:S83" si="4">H70-E70</f>
        <v>-1</v>
      </c>
      <c r="T70" s="973">
        <f t="shared" ref="T70:T83" si="5">I70-F70</f>
        <v>-0.88</v>
      </c>
      <c r="U70" s="979" t="s">
        <v>575</v>
      </c>
      <c r="V70" s="923" t="s">
        <v>575</v>
      </c>
      <c r="W70" s="923" t="s">
        <v>575</v>
      </c>
      <c r="X70" s="977" t="s">
        <v>575</v>
      </c>
      <c r="Y70" s="975"/>
    </row>
    <row r="71" spans="1:25" ht="14.45" customHeight="1" x14ac:dyDescent="0.2">
      <c r="A71" s="942" t="s">
        <v>4772</v>
      </c>
      <c r="B71" s="923">
        <v>11</v>
      </c>
      <c r="C71" s="924">
        <v>7.24</v>
      </c>
      <c r="D71" s="925">
        <v>5.5</v>
      </c>
      <c r="E71" s="908">
        <v>15</v>
      </c>
      <c r="F71" s="909">
        <v>9.76</v>
      </c>
      <c r="G71" s="910">
        <v>5.6</v>
      </c>
      <c r="H71" s="912">
        <v>15</v>
      </c>
      <c r="I71" s="906">
        <v>10.029999999999999</v>
      </c>
      <c r="J71" s="921">
        <v>6.5</v>
      </c>
      <c r="K71" s="911">
        <v>0.64</v>
      </c>
      <c r="L71" s="912">
        <v>1</v>
      </c>
      <c r="M71" s="912">
        <v>12</v>
      </c>
      <c r="N71" s="913">
        <v>4</v>
      </c>
      <c r="O71" s="912" t="s">
        <v>4646</v>
      </c>
      <c r="P71" s="927" t="s">
        <v>4773</v>
      </c>
      <c r="Q71" s="914">
        <f t="shared" si="3"/>
        <v>4</v>
      </c>
      <c r="R71" s="973">
        <f t="shared" si="3"/>
        <v>2.7899999999999991</v>
      </c>
      <c r="S71" s="914">
        <f t="shared" si="4"/>
        <v>0</v>
      </c>
      <c r="T71" s="973">
        <f t="shared" si="5"/>
        <v>0.26999999999999957</v>
      </c>
      <c r="U71" s="979">
        <v>60</v>
      </c>
      <c r="V71" s="923">
        <v>97.5</v>
      </c>
      <c r="W71" s="923">
        <v>37.5</v>
      </c>
      <c r="X71" s="977">
        <v>1.625</v>
      </c>
      <c r="Y71" s="975">
        <v>38</v>
      </c>
    </row>
    <row r="72" spans="1:25" ht="14.45" customHeight="1" x14ac:dyDescent="0.2">
      <c r="A72" s="943" t="s">
        <v>4774</v>
      </c>
      <c r="B72" s="929"/>
      <c r="C72" s="930"/>
      <c r="D72" s="928"/>
      <c r="E72" s="933">
        <v>4</v>
      </c>
      <c r="F72" s="934">
        <v>3.58</v>
      </c>
      <c r="G72" s="916">
        <v>7.8</v>
      </c>
      <c r="H72" s="936">
        <v>1</v>
      </c>
      <c r="I72" s="932">
        <v>0.88</v>
      </c>
      <c r="J72" s="922">
        <v>7</v>
      </c>
      <c r="K72" s="935">
        <v>0.88</v>
      </c>
      <c r="L72" s="936">
        <v>2</v>
      </c>
      <c r="M72" s="936">
        <v>18</v>
      </c>
      <c r="N72" s="937">
        <v>6</v>
      </c>
      <c r="O72" s="936" t="s">
        <v>4646</v>
      </c>
      <c r="P72" s="938" t="s">
        <v>4773</v>
      </c>
      <c r="Q72" s="939">
        <f t="shared" si="3"/>
        <v>1</v>
      </c>
      <c r="R72" s="972">
        <f t="shared" si="3"/>
        <v>0.88</v>
      </c>
      <c r="S72" s="939">
        <f t="shared" si="4"/>
        <v>-3</v>
      </c>
      <c r="T72" s="972">
        <f t="shared" si="5"/>
        <v>-2.7</v>
      </c>
      <c r="U72" s="980">
        <v>6</v>
      </c>
      <c r="V72" s="929">
        <v>7</v>
      </c>
      <c r="W72" s="929">
        <v>1</v>
      </c>
      <c r="X72" s="978">
        <v>1.1666666666666667</v>
      </c>
      <c r="Y72" s="976">
        <v>1</v>
      </c>
    </row>
    <row r="73" spans="1:25" ht="14.45" customHeight="1" x14ac:dyDescent="0.2">
      <c r="A73" s="942" t="s">
        <v>4775</v>
      </c>
      <c r="B73" s="917">
        <v>7</v>
      </c>
      <c r="C73" s="918">
        <v>17.09</v>
      </c>
      <c r="D73" s="919">
        <v>4.7</v>
      </c>
      <c r="E73" s="926">
        <v>4</v>
      </c>
      <c r="F73" s="906">
        <v>5.56</v>
      </c>
      <c r="G73" s="907">
        <v>5</v>
      </c>
      <c r="H73" s="912">
        <v>1</v>
      </c>
      <c r="I73" s="906">
        <v>8.07</v>
      </c>
      <c r="J73" s="907">
        <v>2</v>
      </c>
      <c r="K73" s="911">
        <v>0.31</v>
      </c>
      <c r="L73" s="912">
        <v>1</v>
      </c>
      <c r="M73" s="912">
        <v>12</v>
      </c>
      <c r="N73" s="913">
        <v>4</v>
      </c>
      <c r="O73" s="912" t="s">
        <v>4646</v>
      </c>
      <c r="P73" s="927" t="s">
        <v>4776</v>
      </c>
      <c r="Q73" s="914">
        <f t="shared" si="3"/>
        <v>-6</v>
      </c>
      <c r="R73" s="973">
        <f t="shared" si="3"/>
        <v>-9.02</v>
      </c>
      <c r="S73" s="914">
        <f t="shared" si="4"/>
        <v>-3</v>
      </c>
      <c r="T73" s="973">
        <f t="shared" si="5"/>
        <v>2.5100000000000007</v>
      </c>
      <c r="U73" s="979">
        <v>4</v>
      </c>
      <c r="V73" s="923">
        <v>2</v>
      </c>
      <c r="W73" s="923">
        <v>-2</v>
      </c>
      <c r="X73" s="977">
        <v>0.5</v>
      </c>
      <c r="Y73" s="975"/>
    </row>
    <row r="74" spans="1:25" ht="14.45" customHeight="1" x14ac:dyDescent="0.2">
      <c r="A74" s="943" t="s">
        <v>4777</v>
      </c>
      <c r="B74" s="940"/>
      <c r="C74" s="941"/>
      <c r="D74" s="920"/>
      <c r="E74" s="931"/>
      <c r="F74" s="932"/>
      <c r="G74" s="915"/>
      <c r="H74" s="936">
        <v>1</v>
      </c>
      <c r="I74" s="932">
        <v>1.99</v>
      </c>
      <c r="J74" s="922">
        <v>20</v>
      </c>
      <c r="K74" s="935">
        <v>0.45</v>
      </c>
      <c r="L74" s="936">
        <v>2</v>
      </c>
      <c r="M74" s="936">
        <v>18</v>
      </c>
      <c r="N74" s="937">
        <v>6</v>
      </c>
      <c r="O74" s="936" t="s">
        <v>4646</v>
      </c>
      <c r="P74" s="938" t="s">
        <v>4778</v>
      </c>
      <c r="Q74" s="939">
        <f t="shared" si="3"/>
        <v>1</v>
      </c>
      <c r="R74" s="972">
        <f t="shared" si="3"/>
        <v>1.99</v>
      </c>
      <c r="S74" s="939">
        <f t="shared" si="4"/>
        <v>1</v>
      </c>
      <c r="T74" s="972">
        <f t="shared" si="5"/>
        <v>1.99</v>
      </c>
      <c r="U74" s="980">
        <v>6</v>
      </c>
      <c r="V74" s="929">
        <v>20</v>
      </c>
      <c r="W74" s="929">
        <v>14</v>
      </c>
      <c r="X74" s="978">
        <v>3.3333333333333335</v>
      </c>
      <c r="Y74" s="976">
        <v>14</v>
      </c>
    </row>
    <row r="75" spans="1:25" ht="14.45" customHeight="1" x14ac:dyDescent="0.2">
      <c r="A75" s="942" t="s">
        <v>4779</v>
      </c>
      <c r="B75" s="923">
        <v>1</v>
      </c>
      <c r="C75" s="924">
        <v>5.32</v>
      </c>
      <c r="D75" s="925">
        <v>14</v>
      </c>
      <c r="E75" s="908">
        <v>3</v>
      </c>
      <c r="F75" s="909">
        <v>12.13</v>
      </c>
      <c r="G75" s="910">
        <v>7.3</v>
      </c>
      <c r="H75" s="912">
        <v>2</v>
      </c>
      <c r="I75" s="906">
        <v>9.57</v>
      </c>
      <c r="J75" s="921">
        <v>23</v>
      </c>
      <c r="K75" s="911">
        <v>4.79</v>
      </c>
      <c r="L75" s="912">
        <v>5</v>
      </c>
      <c r="M75" s="912">
        <v>42</v>
      </c>
      <c r="N75" s="913">
        <v>14</v>
      </c>
      <c r="O75" s="912" t="s">
        <v>4646</v>
      </c>
      <c r="P75" s="927" t="s">
        <v>4780</v>
      </c>
      <c r="Q75" s="914">
        <f t="shared" si="3"/>
        <v>1</v>
      </c>
      <c r="R75" s="973">
        <f t="shared" si="3"/>
        <v>4.25</v>
      </c>
      <c r="S75" s="914">
        <f t="shared" si="4"/>
        <v>-1</v>
      </c>
      <c r="T75" s="973">
        <f t="shared" si="5"/>
        <v>-2.5600000000000005</v>
      </c>
      <c r="U75" s="979">
        <v>28</v>
      </c>
      <c r="V75" s="923">
        <v>46</v>
      </c>
      <c r="W75" s="923">
        <v>18</v>
      </c>
      <c r="X75" s="977">
        <v>1.6428571428571428</v>
      </c>
      <c r="Y75" s="975">
        <v>20</v>
      </c>
    </row>
    <row r="76" spans="1:25" ht="14.45" customHeight="1" x14ac:dyDescent="0.2">
      <c r="A76" s="943" t="s">
        <v>4781</v>
      </c>
      <c r="B76" s="929">
        <v>1</v>
      </c>
      <c r="C76" s="930">
        <v>9.14</v>
      </c>
      <c r="D76" s="928">
        <v>30</v>
      </c>
      <c r="E76" s="933">
        <v>3</v>
      </c>
      <c r="F76" s="934">
        <v>23.18</v>
      </c>
      <c r="G76" s="916">
        <v>9.3000000000000007</v>
      </c>
      <c r="H76" s="936">
        <v>1</v>
      </c>
      <c r="I76" s="932">
        <v>9.14</v>
      </c>
      <c r="J76" s="915">
        <v>12</v>
      </c>
      <c r="K76" s="935">
        <v>9.14</v>
      </c>
      <c r="L76" s="936">
        <v>7</v>
      </c>
      <c r="M76" s="936">
        <v>66</v>
      </c>
      <c r="N76" s="937">
        <v>22</v>
      </c>
      <c r="O76" s="936" t="s">
        <v>4646</v>
      </c>
      <c r="P76" s="938" t="s">
        <v>4780</v>
      </c>
      <c r="Q76" s="939">
        <f t="shared" si="3"/>
        <v>0</v>
      </c>
      <c r="R76" s="972">
        <f t="shared" si="3"/>
        <v>0</v>
      </c>
      <c r="S76" s="939">
        <f t="shared" si="4"/>
        <v>-2</v>
      </c>
      <c r="T76" s="972">
        <f t="shared" si="5"/>
        <v>-14.04</v>
      </c>
      <c r="U76" s="980">
        <v>22</v>
      </c>
      <c r="V76" s="929">
        <v>12</v>
      </c>
      <c r="W76" s="929">
        <v>-10</v>
      </c>
      <c r="X76" s="978">
        <v>0.54545454545454541</v>
      </c>
      <c r="Y76" s="976"/>
    </row>
    <row r="77" spans="1:25" ht="14.45" customHeight="1" x14ac:dyDescent="0.2">
      <c r="A77" s="942" t="s">
        <v>4782</v>
      </c>
      <c r="B77" s="923"/>
      <c r="C77" s="924"/>
      <c r="D77" s="925"/>
      <c r="E77" s="926"/>
      <c r="F77" s="906"/>
      <c r="G77" s="907"/>
      <c r="H77" s="908">
        <v>1</v>
      </c>
      <c r="I77" s="909">
        <v>23.68</v>
      </c>
      <c r="J77" s="910">
        <v>12</v>
      </c>
      <c r="K77" s="911">
        <v>23.68</v>
      </c>
      <c r="L77" s="912">
        <v>11</v>
      </c>
      <c r="M77" s="912">
        <v>87</v>
      </c>
      <c r="N77" s="913">
        <v>29</v>
      </c>
      <c r="O77" s="912" t="s">
        <v>4646</v>
      </c>
      <c r="P77" s="927" t="s">
        <v>4783</v>
      </c>
      <c r="Q77" s="914">
        <f t="shared" si="3"/>
        <v>1</v>
      </c>
      <c r="R77" s="973">
        <f t="shared" si="3"/>
        <v>23.68</v>
      </c>
      <c r="S77" s="914">
        <f t="shared" si="4"/>
        <v>1</v>
      </c>
      <c r="T77" s="973">
        <f t="shared" si="5"/>
        <v>23.68</v>
      </c>
      <c r="U77" s="979">
        <v>29</v>
      </c>
      <c r="V77" s="923">
        <v>12</v>
      </c>
      <c r="W77" s="923">
        <v>-17</v>
      </c>
      <c r="X77" s="977">
        <v>0.41379310344827586</v>
      </c>
      <c r="Y77" s="975"/>
    </row>
    <row r="78" spans="1:25" ht="14.45" customHeight="1" x14ac:dyDescent="0.2">
      <c r="A78" s="942" t="s">
        <v>4784</v>
      </c>
      <c r="B78" s="917">
        <v>1</v>
      </c>
      <c r="C78" s="918">
        <v>17.34</v>
      </c>
      <c r="D78" s="919">
        <v>10</v>
      </c>
      <c r="E78" s="926"/>
      <c r="F78" s="906"/>
      <c r="G78" s="907"/>
      <c r="H78" s="912"/>
      <c r="I78" s="906"/>
      <c r="J78" s="907"/>
      <c r="K78" s="911">
        <v>17.34</v>
      </c>
      <c r="L78" s="912">
        <v>7</v>
      </c>
      <c r="M78" s="912">
        <v>60</v>
      </c>
      <c r="N78" s="913">
        <v>20</v>
      </c>
      <c r="O78" s="912" t="s">
        <v>4646</v>
      </c>
      <c r="P78" s="927" t="s">
        <v>4785</v>
      </c>
      <c r="Q78" s="914">
        <f t="shared" si="3"/>
        <v>-1</v>
      </c>
      <c r="R78" s="973">
        <f t="shared" si="3"/>
        <v>-17.34</v>
      </c>
      <c r="S78" s="914">
        <f t="shared" si="4"/>
        <v>0</v>
      </c>
      <c r="T78" s="973">
        <f t="shared" si="5"/>
        <v>0</v>
      </c>
      <c r="U78" s="979" t="s">
        <v>575</v>
      </c>
      <c r="V78" s="923" t="s">
        <v>575</v>
      </c>
      <c r="W78" s="923" t="s">
        <v>575</v>
      </c>
      <c r="X78" s="977" t="s">
        <v>575</v>
      </c>
      <c r="Y78" s="975"/>
    </row>
    <row r="79" spans="1:25" ht="14.45" customHeight="1" x14ac:dyDescent="0.2">
      <c r="A79" s="942" t="s">
        <v>4786</v>
      </c>
      <c r="B79" s="923"/>
      <c r="C79" s="924"/>
      <c r="D79" s="925"/>
      <c r="E79" s="908">
        <v>1</v>
      </c>
      <c r="F79" s="909">
        <v>16.940000000000001</v>
      </c>
      <c r="G79" s="910">
        <v>9</v>
      </c>
      <c r="H79" s="912"/>
      <c r="I79" s="906"/>
      <c r="J79" s="907"/>
      <c r="K79" s="911">
        <v>16.940000000000001</v>
      </c>
      <c r="L79" s="912">
        <v>5</v>
      </c>
      <c r="M79" s="912">
        <v>72</v>
      </c>
      <c r="N79" s="913">
        <v>24</v>
      </c>
      <c r="O79" s="912" t="s">
        <v>4646</v>
      </c>
      <c r="P79" s="927" t="s">
        <v>4787</v>
      </c>
      <c r="Q79" s="914">
        <f t="shared" si="3"/>
        <v>0</v>
      </c>
      <c r="R79" s="973">
        <f t="shared" si="3"/>
        <v>0</v>
      </c>
      <c r="S79" s="914">
        <f t="shared" si="4"/>
        <v>-1</v>
      </c>
      <c r="T79" s="973">
        <f t="shared" si="5"/>
        <v>-16.940000000000001</v>
      </c>
      <c r="U79" s="979" t="s">
        <v>575</v>
      </c>
      <c r="V79" s="923" t="s">
        <v>575</v>
      </c>
      <c r="W79" s="923" t="s">
        <v>575</v>
      </c>
      <c r="X79" s="977" t="s">
        <v>575</v>
      </c>
      <c r="Y79" s="975"/>
    </row>
    <row r="80" spans="1:25" ht="14.45" customHeight="1" x14ac:dyDescent="0.2">
      <c r="A80" s="942" t="s">
        <v>4788</v>
      </c>
      <c r="B80" s="923"/>
      <c r="C80" s="924"/>
      <c r="D80" s="925"/>
      <c r="E80" s="926"/>
      <c r="F80" s="906"/>
      <c r="G80" s="907"/>
      <c r="H80" s="908">
        <v>1</v>
      </c>
      <c r="I80" s="909">
        <v>0.89</v>
      </c>
      <c r="J80" s="910">
        <v>8</v>
      </c>
      <c r="K80" s="911">
        <v>0.89</v>
      </c>
      <c r="L80" s="912">
        <v>3</v>
      </c>
      <c r="M80" s="912">
        <v>24</v>
      </c>
      <c r="N80" s="913">
        <v>8</v>
      </c>
      <c r="O80" s="912" t="s">
        <v>4646</v>
      </c>
      <c r="P80" s="927" t="s">
        <v>4789</v>
      </c>
      <c r="Q80" s="914">
        <f t="shared" si="3"/>
        <v>1</v>
      </c>
      <c r="R80" s="973">
        <f t="shared" si="3"/>
        <v>0.89</v>
      </c>
      <c r="S80" s="914">
        <f t="shared" si="4"/>
        <v>1</v>
      </c>
      <c r="T80" s="973">
        <f t="shared" si="5"/>
        <v>0.89</v>
      </c>
      <c r="U80" s="979">
        <v>8</v>
      </c>
      <c r="V80" s="923">
        <v>8</v>
      </c>
      <c r="W80" s="923">
        <v>0</v>
      </c>
      <c r="X80" s="977">
        <v>1</v>
      </c>
      <c r="Y80" s="975"/>
    </row>
    <row r="81" spans="1:25" ht="14.45" customHeight="1" x14ac:dyDescent="0.2">
      <c r="A81" s="943" t="s">
        <v>4790</v>
      </c>
      <c r="B81" s="929">
        <v>1</v>
      </c>
      <c r="C81" s="930">
        <v>1.62</v>
      </c>
      <c r="D81" s="928">
        <v>9</v>
      </c>
      <c r="E81" s="931">
        <v>1</v>
      </c>
      <c r="F81" s="932">
        <v>1.62</v>
      </c>
      <c r="G81" s="915">
        <v>4</v>
      </c>
      <c r="H81" s="933">
        <v>1</v>
      </c>
      <c r="I81" s="934">
        <v>1.62</v>
      </c>
      <c r="J81" s="916">
        <v>8</v>
      </c>
      <c r="K81" s="935">
        <v>1.62</v>
      </c>
      <c r="L81" s="936">
        <v>4</v>
      </c>
      <c r="M81" s="936">
        <v>36</v>
      </c>
      <c r="N81" s="937">
        <v>12</v>
      </c>
      <c r="O81" s="936" t="s">
        <v>4646</v>
      </c>
      <c r="P81" s="938" t="s">
        <v>4789</v>
      </c>
      <c r="Q81" s="939">
        <f t="shared" si="3"/>
        <v>0</v>
      </c>
      <c r="R81" s="972">
        <f t="shared" si="3"/>
        <v>0</v>
      </c>
      <c r="S81" s="939">
        <f t="shared" si="4"/>
        <v>0</v>
      </c>
      <c r="T81" s="972">
        <f t="shared" si="5"/>
        <v>0</v>
      </c>
      <c r="U81" s="980">
        <v>12</v>
      </c>
      <c r="V81" s="929">
        <v>8</v>
      </c>
      <c r="W81" s="929">
        <v>-4</v>
      </c>
      <c r="X81" s="978">
        <v>0.66666666666666663</v>
      </c>
      <c r="Y81" s="976"/>
    </row>
    <row r="82" spans="1:25" ht="14.45" customHeight="1" x14ac:dyDescent="0.2">
      <c r="A82" s="942" t="s">
        <v>4791</v>
      </c>
      <c r="B82" s="917">
        <v>1</v>
      </c>
      <c r="C82" s="918">
        <v>0.68</v>
      </c>
      <c r="D82" s="919">
        <v>3</v>
      </c>
      <c r="E82" s="926">
        <v>1</v>
      </c>
      <c r="F82" s="906">
        <v>0.68</v>
      </c>
      <c r="G82" s="907">
        <v>3</v>
      </c>
      <c r="H82" s="912"/>
      <c r="I82" s="906"/>
      <c r="J82" s="907"/>
      <c r="K82" s="911">
        <v>0.68</v>
      </c>
      <c r="L82" s="912">
        <v>2</v>
      </c>
      <c r="M82" s="912">
        <v>15</v>
      </c>
      <c r="N82" s="913">
        <v>5</v>
      </c>
      <c r="O82" s="912" t="s">
        <v>4646</v>
      </c>
      <c r="P82" s="927" t="s">
        <v>4792</v>
      </c>
      <c r="Q82" s="914">
        <f t="shared" si="3"/>
        <v>-1</v>
      </c>
      <c r="R82" s="973">
        <f t="shared" si="3"/>
        <v>-0.68</v>
      </c>
      <c r="S82" s="914">
        <f t="shared" si="4"/>
        <v>-1</v>
      </c>
      <c r="T82" s="973">
        <f t="shared" si="5"/>
        <v>-0.68</v>
      </c>
      <c r="U82" s="979" t="s">
        <v>575</v>
      </c>
      <c r="V82" s="923" t="s">
        <v>575</v>
      </c>
      <c r="W82" s="923" t="s">
        <v>575</v>
      </c>
      <c r="X82" s="977" t="s">
        <v>575</v>
      </c>
      <c r="Y82" s="975"/>
    </row>
    <row r="83" spans="1:25" ht="14.45" customHeight="1" thickBot="1" x14ac:dyDescent="0.25">
      <c r="A83" s="959" t="s">
        <v>4793</v>
      </c>
      <c r="B83" s="960">
        <v>1</v>
      </c>
      <c r="C83" s="961">
        <v>1.1499999999999999</v>
      </c>
      <c r="D83" s="962">
        <v>3</v>
      </c>
      <c r="E83" s="963"/>
      <c r="F83" s="964"/>
      <c r="G83" s="965"/>
      <c r="H83" s="966"/>
      <c r="I83" s="964"/>
      <c r="J83" s="965"/>
      <c r="K83" s="967">
        <v>1.1499999999999999</v>
      </c>
      <c r="L83" s="966">
        <v>3</v>
      </c>
      <c r="M83" s="966">
        <v>27</v>
      </c>
      <c r="N83" s="968">
        <v>9</v>
      </c>
      <c r="O83" s="966" t="s">
        <v>4646</v>
      </c>
      <c r="P83" s="969" t="s">
        <v>4794</v>
      </c>
      <c r="Q83" s="970">
        <f t="shared" si="3"/>
        <v>-1</v>
      </c>
      <c r="R83" s="974">
        <f t="shared" si="3"/>
        <v>-1.1499999999999999</v>
      </c>
      <c r="S83" s="970">
        <f t="shared" si="4"/>
        <v>0</v>
      </c>
      <c r="T83" s="974">
        <f t="shared" si="5"/>
        <v>0</v>
      </c>
      <c r="U83" s="984" t="s">
        <v>575</v>
      </c>
      <c r="V83" s="985" t="s">
        <v>575</v>
      </c>
      <c r="W83" s="985" t="s">
        <v>575</v>
      </c>
      <c r="X83" s="986" t="s">
        <v>575</v>
      </c>
      <c r="Y83" s="98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4:Q1048576">
    <cfRule type="cellIs" dxfId="14" priority="11" stopIfTrue="1" operator="lessThan">
      <formula>0</formula>
    </cfRule>
  </conditionalFormatting>
  <conditionalFormatting sqref="W84:W1048576">
    <cfRule type="cellIs" dxfId="13" priority="10" stopIfTrue="1" operator="greaterThan">
      <formula>0</formula>
    </cfRule>
  </conditionalFormatting>
  <conditionalFormatting sqref="X84:X1048576">
    <cfRule type="cellIs" dxfId="12" priority="9" stopIfTrue="1" operator="greaterThan">
      <formula>1</formula>
    </cfRule>
  </conditionalFormatting>
  <conditionalFormatting sqref="X84:X1048576">
    <cfRule type="cellIs" dxfId="11" priority="6" stopIfTrue="1" operator="greaterThan">
      <formula>1</formula>
    </cfRule>
  </conditionalFormatting>
  <conditionalFormatting sqref="W84:W1048576">
    <cfRule type="cellIs" dxfId="10" priority="7" stopIfTrue="1" operator="greaterThan">
      <formula>0</formula>
    </cfRule>
  </conditionalFormatting>
  <conditionalFormatting sqref="Q8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3">
    <cfRule type="cellIs" dxfId="7" priority="4" stopIfTrue="1" operator="lessThan">
      <formula>0</formula>
    </cfRule>
  </conditionalFormatting>
  <conditionalFormatting sqref="X5:X83">
    <cfRule type="cellIs" dxfId="6" priority="2" stopIfTrue="1" operator="greaterThan">
      <formula>1</formula>
    </cfRule>
  </conditionalFormatting>
  <conditionalFormatting sqref="W5:W83">
    <cfRule type="cellIs" dxfId="5" priority="3" stopIfTrue="1" operator="greaterThan">
      <formula>0</formula>
    </cfRule>
  </conditionalFormatting>
  <conditionalFormatting sqref="S5:S83">
    <cfRule type="cellIs" dxfId="4" priority="1" stopIfTrue="1" operator="lessThan">
      <formula>0</formula>
    </cfRule>
  </conditionalFormatting>
  <hyperlinks>
    <hyperlink ref="A2" location="Obsah!A1" display="Zpět na Obsah  KL 01  1.-4.měsíc" xr:uid="{BA15DEA1-D830-478F-8A24-F033B38BEA8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8495295</v>
      </c>
      <c r="C3" s="344">
        <f t="shared" ref="C3:L3" si="0">SUBTOTAL(9,C6:C1048576)</f>
        <v>10.765895537129001</v>
      </c>
      <c r="D3" s="344">
        <f t="shared" si="0"/>
        <v>10028365</v>
      </c>
      <c r="E3" s="344">
        <f t="shared" si="0"/>
        <v>9</v>
      </c>
      <c r="F3" s="344">
        <f t="shared" si="0"/>
        <v>11107875</v>
      </c>
      <c r="G3" s="347">
        <f>IF(D3&lt;&gt;0,F3/D3,"")</f>
        <v>1.1076456630766829</v>
      </c>
      <c r="H3" s="343">
        <f t="shared" si="0"/>
        <v>4294907.009999997</v>
      </c>
      <c r="I3" s="344">
        <f t="shared" si="0"/>
        <v>3.6737402535197079</v>
      </c>
      <c r="J3" s="344">
        <f t="shared" si="0"/>
        <v>3774888.3799999985</v>
      </c>
      <c r="K3" s="344">
        <f t="shared" si="0"/>
        <v>2</v>
      </c>
      <c r="L3" s="344">
        <f t="shared" si="0"/>
        <v>3247510.2499999977</v>
      </c>
      <c r="M3" s="345">
        <f>IF(J3&lt;&gt;0,L3/J3,"")</f>
        <v>0.86029305322135086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8"/>
      <c r="B5" s="989">
        <v>2015</v>
      </c>
      <c r="C5" s="990"/>
      <c r="D5" s="990">
        <v>2018</v>
      </c>
      <c r="E5" s="990"/>
      <c r="F5" s="990">
        <v>2019</v>
      </c>
      <c r="G5" s="900" t="s">
        <v>2</v>
      </c>
      <c r="H5" s="989">
        <v>2015</v>
      </c>
      <c r="I5" s="990"/>
      <c r="J5" s="990">
        <v>2018</v>
      </c>
      <c r="K5" s="990"/>
      <c r="L5" s="990">
        <v>2019</v>
      </c>
      <c r="M5" s="900" t="s">
        <v>2</v>
      </c>
    </row>
    <row r="6" spans="1:13" ht="14.45" customHeight="1" x14ac:dyDescent="0.2">
      <c r="A6" s="886" t="s">
        <v>3912</v>
      </c>
      <c r="B6" s="880">
        <v>0</v>
      </c>
      <c r="C6" s="826"/>
      <c r="D6" s="880"/>
      <c r="E6" s="826"/>
      <c r="F6" s="880">
        <v>267</v>
      </c>
      <c r="G6" s="831"/>
      <c r="H6" s="880"/>
      <c r="I6" s="826"/>
      <c r="J6" s="880"/>
      <c r="K6" s="826"/>
      <c r="L6" s="880"/>
      <c r="M6" s="231"/>
    </row>
    <row r="7" spans="1:13" ht="14.45" customHeight="1" x14ac:dyDescent="0.2">
      <c r="A7" s="887" t="s">
        <v>1850</v>
      </c>
      <c r="B7" s="882">
        <v>431737</v>
      </c>
      <c r="C7" s="833">
        <v>0.93297705898623884</v>
      </c>
      <c r="D7" s="882">
        <v>462752</v>
      </c>
      <c r="E7" s="833">
        <v>1</v>
      </c>
      <c r="F7" s="882">
        <v>521947</v>
      </c>
      <c r="G7" s="838">
        <v>1.1279194903533643</v>
      </c>
      <c r="H7" s="882"/>
      <c r="I7" s="833"/>
      <c r="J7" s="882"/>
      <c r="K7" s="833"/>
      <c r="L7" s="882"/>
      <c r="M7" s="839"/>
    </row>
    <row r="8" spans="1:13" ht="14.45" customHeight="1" x14ac:dyDescent="0.2">
      <c r="A8" s="887" t="s">
        <v>3930</v>
      </c>
      <c r="B8" s="882">
        <v>52116</v>
      </c>
      <c r="C8" s="833">
        <v>3.5919773933420633</v>
      </c>
      <c r="D8" s="882">
        <v>14509</v>
      </c>
      <c r="E8" s="833">
        <v>1</v>
      </c>
      <c r="F8" s="882"/>
      <c r="G8" s="838"/>
      <c r="H8" s="882">
        <v>23176.26</v>
      </c>
      <c r="I8" s="833">
        <v>2.5393798881090071</v>
      </c>
      <c r="J8" s="882">
        <v>9126.74</v>
      </c>
      <c r="K8" s="833">
        <v>1</v>
      </c>
      <c r="L8" s="882"/>
      <c r="M8" s="839"/>
    </row>
    <row r="9" spans="1:13" ht="14.45" customHeight="1" x14ac:dyDescent="0.2">
      <c r="A9" s="887" t="s">
        <v>3935</v>
      </c>
      <c r="B9" s="882">
        <v>169852</v>
      </c>
      <c r="C9" s="833">
        <v>0.76945239734715332</v>
      </c>
      <c r="D9" s="882">
        <v>220744</v>
      </c>
      <c r="E9" s="833">
        <v>1</v>
      </c>
      <c r="F9" s="882">
        <v>161384</v>
      </c>
      <c r="G9" s="838">
        <v>0.7310912187873736</v>
      </c>
      <c r="H9" s="882"/>
      <c r="I9" s="833"/>
      <c r="J9" s="882"/>
      <c r="K9" s="833"/>
      <c r="L9" s="882"/>
      <c r="M9" s="839"/>
    </row>
    <row r="10" spans="1:13" ht="14.45" customHeight="1" x14ac:dyDescent="0.2">
      <c r="A10" s="887" t="s">
        <v>4796</v>
      </c>
      <c r="B10" s="882">
        <v>582067</v>
      </c>
      <c r="C10" s="833">
        <v>0.92962049657102153</v>
      </c>
      <c r="D10" s="882">
        <v>626134</v>
      </c>
      <c r="E10" s="833">
        <v>1</v>
      </c>
      <c r="F10" s="882">
        <v>768749</v>
      </c>
      <c r="G10" s="838">
        <v>1.2277707327824396</v>
      </c>
      <c r="H10" s="882"/>
      <c r="I10" s="833"/>
      <c r="J10" s="882"/>
      <c r="K10" s="833"/>
      <c r="L10" s="882"/>
      <c r="M10" s="839"/>
    </row>
    <row r="11" spans="1:13" ht="14.45" customHeight="1" x14ac:dyDescent="0.2">
      <c r="A11" s="887" t="s">
        <v>4797</v>
      </c>
      <c r="B11" s="882">
        <v>4088247</v>
      </c>
      <c r="C11" s="833">
        <v>0.84885412654595593</v>
      </c>
      <c r="D11" s="882">
        <v>4816195</v>
      </c>
      <c r="E11" s="833">
        <v>1</v>
      </c>
      <c r="F11" s="882">
        <v>5048706</v>
      </c>
      <c r="G11" s="838">
        <v>1.0482769073926617</v>
      </c>
      <c r="H11" s="882">
        <v>4271730.7499999972</v>
      </c>
      <c r="I11" s="833">
        <v>1.1343603654107006</v>
      </c>
      <c r="J11" s="882">
        <v>3765761.6399999983</v>
      </c>
      <c r="K11" s="833">
        <v>1</v>
      </c>
      <c r="L11" s="882">
        <v>3247510.2499999977</v>
      </c>
      <c r="M11" s="839">
        <v>0.86237806862358901</v>
      </c>
    </row>
    <row r="12" spans="1:13" ht="14.45" customHeight="1" x14ac:dyDescent="0.2">
      <c r="A12" s="887" t="s">
        <v>4798</v>
      </c>
      <c r="B12" s="882">
        <v>458744</v>
      </c>
      <c r="C12" s="833">
        <v>1.0924010753891618</v>
      </c>
      <c r="D12" s="882">
        <v>419941</v>
      </c>
      <c r="E12" s="833">
        <v>1</v>
      </c>
      <c r="F12" s="882">
        <v>494068</v>
      </c>
      <c r="G12" s="838">
        <v>1.1765176536703965</v>
      </c>
      <c r="H12" s="882"/>
      <c r="I12" s="833"/>
      <c r="J12" s="882"/>
      <c r="K12" s="833"/>
      <c r="L12" s="882"/>
      <c r="M12" s="839"/>
    </row>
    <row r="13" spans="1:13" ht="14.45" customHeight="1" x14ac:dyDescent="0.2">
      <c r="A13" s="887" t="s">
        <v>4799</v>
      </c>
      <c r="B13" s="882">
        <v>596954</v>
      </c>
      <c r="C13" s="833">
        <v>1.0554368023988727</v>
      </c>
      <c r="D13" s="882">
        <v>565599</v>
      </c>
      <c r="E13" s="833">
        <v>1</v>
      </c>
      <c r="F13" s="882">
        <v>778583</v>
      </c>
      <c r="G13" s="838">
        <v>1.3765636077857279</v>
      </c>
      <c r="H13" s="882"/>
      <c r="I13" s="833"/>
      <c r="J13" s="882"/>
      <c r="K13" s="833"/>
      <c r="L13" s="882"/>
      <c r="M13" s="839"/>
    </row>
    <row r="14" spans="1:13" ht="14.45" customHeight="1" x14ac:dyDescent="0.2">
      <c r="A14" s="887" t="s">
        <v>4800</v>
      </c>
      <c r="B14" s="882">
        <v>327348</v>
      </c>
      <c r="C14" s="833">
        <v>0.83353619099515686</v>
      </c>
      <c r="D14" s="882">
        <v>392722</v>
      </c>
      <c r="E14" s="833">
        <v>1</v>
      </c>
      <c r="F14" s="882">
        <v>429042</v>
      </c>
      <c r="G14" s="838">
        <v>1.0924827231476719</v>
      </c>
      <c r="H14" s="882"/>
      <c r="I14" s="833"/>
      <c r="J14" s="882"/>
      <c r="K14" s="833"/>
      <c r="L14" s="882"/>
      <c r="M14" s="839"/>
    </row>
    <row r="15" spans="1:13" ht="14.45" customHeight="1" x14ac:dyDescent="0.2">
      <c r="A15" s="887" t="s">
        <v>4801</v>
      </c>
      <c r="B15" s="882">
        <v>2178</v>
      </c>
      <c r="C15" s="833"/>
      <c r="D15" s="882"/>
      <c r="E15" s="833"/>
      <c r="F15" s="882"/>
      <c r="G15" s="838"/>
      <c r="H15" s="882"/>
      <c r="I15" s="833"/>
      <c r="J15" s="882"/>
      <c r="K15" s="833"/>
      <c r="L15" s="882"/>
      <c r="M15" s="839"/>
    </row>
    <row r="16" spans="1:13" ht="14.45" customHeight="1" thickBot="1" x14ac:dyDescent="0.25">
      <c r="A16" s="888" t="s">
        <v>4802</v>
      </c>
      <c r="B16" s="884">
        <v>1786052</v>
      </c>
      <c r="C16" s="841">
        <v>0.71163999555337565</v>
      </c>
      <c r="D16" s="884">
        <v>2509769</v>
      </c>
      <c r="E16" s="841">
        <v>1</v>
      </c>
      <c r="F16" s="884">
        <v>2905129</v>
      </c>
      <c r="G16" s="846">
        <v>1.1575284418605856</v>
      </c>
      <c r="H16" s="884"/>
      <c r="I16" s="841"/>
      <c r="J16" s="884"/>
      <c r="K16" s="841"/>
      <c r="L16" s="884"/>
      <c r="M16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F5D66C5-2987-4E36-A12B-828D8D35B52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5514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27533.079999999998</v>
      </c>
      <c r="G3" s="211">
        <f t="shared" si="0"/>
        <v>12790202.01</v>
      </c>
      <c r="H3" s="212"/>
      <c r="I3" s="212"/>
      <c r="J3" s="207">
        <f t="shared" si="0"/>
        <v>29807.97</v>
      </c>
      <c r="K3" s="211">
        <f t="shared" si="0"/>
        <v>13803253.379999999</v>
      </c>
      <c r="L3" s="212"/>
      <c r="M3" s="212"/>
      <c r="N3" s="207">
        <f t="shared" si="0"/>
        <v>32488.590000000007</v>
      </c>
      <c r="O3" s="211">
        <f t="shared" si="0"/>
        <v>14355385.25</v>
      </c>
      <c r="P3" s="177">
        <f>IF(K3=0,"",O3/K3)</f>
        <v>1.0400001256805156</v>
      </c>
      <c r="Q3" s="209">
        <f>IF(N3=0,"",O3/N3)</f>
        <v>441.85928813777383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3938</v>
      </c>
      <c r="B6" s="826" t="s">
        <v>4803</v>
      </c>
      <c r="C6" s="826" t="s">
        <v>3837</v>
      </c>
      <c r="D6" s="826" t="s">
        <v>4804</v>
      </c>
      <c r="E6" s="826" t="s">
        <v>4805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>
        <v>1</v>
      </c>
      <c r="O6" s="225">
        <v>267</v>
      </c>
      <c r="P6" s="831"/>
      <c r="Q6" s="851">
        <v>267</v>
      </c>
    </row>
    <row r="7" spans="1:17" ht="14.45" customHeight="1" x14ac:dyDescent="0.2">
      <c r="A7" s="832" t="s">
        <v>573</v>
      </c>
      <c r="B7" s="833" t="s">
        <v>4616</v>
      </c>
      <c r="C7" s="833" t="s">
        <v>3837</v>
      </c>
      <c r="D7" s="833" t="s">
        <v>4617</v>
      </c>
      <c r="E7" s="833" t="s">
        <v>4618</v>
      </c>
      <c r="F7" s="853">
        <v>539</v>
      </c>
      <c r="G7" s="853">
        <v>431737</v>
      </c>
      <c r="H7" s="853">
        <v>0.93297705898623884</v>
      </c>
      <c r="I7" s="853">
        <v>800.99628942486083</v>
      </c>
      <c r="J7" s="853">
        <v>577</v>
      </c>
      <c r="K7" s="853">
        <v>462752</v>
      </c>
      <c r="L7" s="853">
        <v>1</v>
      </c>
      <c r="M7" s="853">
        <v>801.99653379549397</v>
      </c>
      <c r="N7" s="853">
        <v>646</v>
      </c>
      <c r="O7" s="853">
        <v>521947</v>
      </c>
      <c r="P7" s="838">
        <v>1.1279194903533643</v>
      </c>
      <c r="Q7" s="854">
        <v>807.96749226006193</v>
      </c>
    </row>
    <row r="8" spans="1:17" ht="14.45" customHeight="1" x14ac:dyDescent="0.2">
      <c r="A8" s="832" t="s">
        <v>4636</v>
      </c>
      <c r="B8" s="833" t="s">
        <v>4806</v>
      </c>
      <c r="C8" s="833" t="s">
        <v>3841</v>
      </c>
      <c r="D8" s="833" t="s">
        <v>4807</v>
      </c>
      <c r="E8" s="833" t="s">
        <v>4808</v>
      </c>
      <c r="F8" s="853">
        <v>0.45</v>
      </c>
      <c r="G8" s="853">
        <v>904.34</v>
      </c>
      <c r="H8" s="853"/>
      <c r="I8" s="853">
        <v>2009.6444444444444</v>
      </c>
      <c r="J8" s="853"/>
      <c r="K8" s="853"/>
      <c r="L8" s="853"/>
      <c r="M8" s="853"/>
      <c r="N8" s="853"/>
      <c r="O8" s="853"/>
      <c r="P8" s="838"/>
      <c r="Q8" s="854"/>
    </row>
    <row r="9" spans="1:17" ht="14.45" customHeight="1" x14ac:dyDescent="0.2">
      <c r="A9" s="832" t="s">
        <v>4636</v>
      </c>
      <c r="B9" s="833" t="s">
        <v>4806</v>
      </c>
      <c r="C9" s="833" t="s">
        <v>3841</v>
      </c>
      <c r="D9" s="833" t="s">
        <v>4809</v>
      </c>
      <c r="E9" s="833" t="s">
        <v>4810</v>
      </c>
      <c r="F9" s="853">
        <v>0.25</v>
      </c>
      <c r="G9" s="853">
        <v>454.76</v>
      </c>
      <c r="H9" s="853">
        <v>0.55555419817486584</v>
      </c>
      <c r="I9" s="853">
        <v>1819.04</v>
      </c>
      <c r="J9" s="853">
        <v>0.45</v>
      </c>
      <c r="K9" s="853">
        <v>818.57</v>
      </c>
      <c r="L9" s="853">
        <v>1</v>
      </c>
      <c r="M9" s="853">
        <v>1819.0444444444445</v>
      </c>
      <c r="N9" s="853"/>
      <c r="O9" s="853"/>
      <c r="P9" s="838"/>
      <c r="Q9" s="854"/>
    </row>
    <row r="10" spans="1:17" ht="14.45" customHeight="1" x14ac:dyDescent="0.2">
      <c r="A10" s="832" t="s">
        <v>4636</v>
      </c>
      <c r="B10" s="833" t="s">
        <v>4806</v>
      </c>
      <c r="C10" s="833" t="s">
        <v>3841</v>
      </c>
      <c r="D10" s="833" t="s">
        <v>4811</v>
      </c>
      <c r="E10" s="833" t="s">
        <v>4812</v>
      </c>
      <c r="F10" s="853">
        <v>0.05</v>
      </c>
      <c r="G10" s="853">
        <v>45.19</v>
      </c>
      <c r="H10" s="853"/>
      <c r="I10" s="853">
        <v>903.8</v>
      </c>
      <c r="J10" s="853"/>
      <c r="K10" s="853"/>
      <c r="L10" s="853"/>
      <c r="M10" s="853"/>
      <c r="N10" s="853"/>
      <c r="O10" s="853"/>
      <c r="P10" s="838"/>
      <c r="Q10" s="854"/>
    </row>
    <row r="11" spans="1:17" ht="14.45" customHeight="1" x14ac:dyDescent="0.2">
      <c r="A11" s="832" t="s">
        <v>4636</v>
      </c>
      <c r="B11" s="833" t="s">
        <v>4806</v>
      </c>
      <c r="C11" s="833" t="s">
        <v>4024</v>
      </c>
      <c r="D11" s="833" t="s">
        <v>4813</v>
      </c>
      <c r="E11" s="833" t="s">
        <v>4814</v>
      </c>
      <c r="F11" s="853">
        <v>457</v>
      </c>
      <c r="G11" s="853">
        <v>15260.29</v>
      </c>
      <c r="H11" s="853">
        <v>1.8367811443434596</v>
      </c>
      <c r="I11" s="853">
        <v>33.392319474835887</v>
      </c>
      <c r="J11" s="853">
        <v>243</v>
      </c>
      <c r="K11" s="853">
        <v>8308.17</v>
      </c>
      <c r="L11" s="853">
        <v>1</v>
      </c>
      <c r="M11" s="853">
        <v>34.19</v>
      </c>
      <c r="N11" s="853"/>
      <c r="O11" s="853"/>
      <c r="P11" s="838"/>
      <c r="Q11" s="854"/>
    </row>
    <row r="12" spans="1:17" ht="14.45" customHeight="1" x14ac:dyDescent="0.2">
      <c r="A12" s="832" t="s">
        <v>4636</v>
      </c>
      <c r="B12" s="833" t="s">
        <v>4806</v>
      </c>
      <c r="C12" s="833" t="s">
        <v>4024</v>
      </c>
      <c r="D12" s="833" t="s">
        <v>4815</v>
      </c>
      <c r="E12" s="833" t="s">
        <v>4816</v>
      </c>
      <c r="F12" s="853">
        <v>114</v>
      </c>
      <c r="G12" s="853">
        <v>6511.68</v>
      </c>
      <c r="H12" s="853"/>
      <c r="I12" s="853">
        <v>57.120000000000005</v>
      </c>
      <c r="J12" s="853"/>
      <c r="K12" s="853"/>
      <c r="L12" s="853"/>
      <c r="M12" s="853"/>
      <c r="N12" s="853"/>
      <c r="O12" s="853"/>
      <c r="P12" s="838"/>
      <c r="Q12" s="854"/>
    </row>
    <row r="13" spans="1:17" ht="14.45" customHeight="1" x14ac:dyDescent="0.2">
      <c r="A13" s="832" t="s">
        <v>4636</v>
      </c>
      <c r="B13" s="833" t="s">
        <v>4806</v>
      </c>
      <c r="C13" s="833" t="s">
        <v>3837</v>
      </c>
      <c r="D13" s="833" t="s">
        <v>4817</v>
      </c>
      <c r="E13" s="833" t="s">
        <v>4818</v>
      </c>
      <c r="F13" s="853">
        <v>1</v>
      </c>
      <c r="G13" s="853">
        <v>8595</v>
      </c>
      <c r="H13" s="853"/>
      <c r="I13" s="853">
        <v>8595</v>
      </c>
      <c r="J13" s="853"/>
      <c r="K13" s="853"/>
      <c r="L13" s="853"/>
      <c r="M13" s="853"/>
      <c r="N13" s="853"/>
      <c r="O13" s="853"/>
      <c r="P13" s="838"/>
      <c r="Q13" s="854"/>
    </row>
    <row r="14" spans="1:17" ht="14.45" customHeight="1" x14ac:dyDescent="0.2">
      <c r="A14" s="832" t="s">
        <v>4636</v>
      </c>
      <c r="B14" s="833" t="s">
        <v>4806</v>
      </c>
      <c r="C14" s="833" t="s">
        <v>3837</v>
      </c>
      <c r="D14" s="833" t="s">
        <v>4819</v>
      </c>
      <c r="E14" s="833" t="s">
        <v>4820</v>
      </c>
      <c r="F14" s="853">
        <v>3</v>
      </c>
      <c r="G14" s="853">
        <v>43521</v>
      </c>
      <c r="H14" s="853">
        <v>2.999586463574333</v>
      </c>
      <c r="I14" s="853">
        <v>14507</v>
      </c>
      <c r="J14" s="853">
        <v>1</v>
      </c>
      <c r="K14" s="853">
        <v>14509</v>
      </c>
      <c r="L14" s="853">
        <v>1</v>
      </c>
      <c r="M14" s="853">
        <v>14509</v>
      </c>
      <c r="N14" s="853"/>
      <c r="O14" s="853"/>
      <c r="P14" s="838"/>
      <c r="Q14" s="854"/>
    </row>
    <row r="15" spans="1:17" ht="14.45" customHeight="1" x14ac:dyDescent="0.2">
      <c r="A15" s="832" t="s">
        <v>4641</v>
      </c>
      <c r="B15" s="833" t="s">
        <v>4821</v>
      </c>
      <c r="C15" s="833" t="s">
        <v>3837</v>
      </c>
      <c r="D15" s="833" t="s">
        <v>4822</v>
      </c>
      <c r="E15" s="833" t="s">
        <v>4823</v>
      </c>
      <c r="F15" s="853">
        <v>3</v>
      </c>
      <c r="G15" s="853">
        <v>38382</v>
      </c>
      <c r="H15" s="853">
        <v>0.49992185057830574</v>
      </c>
      <c r="I15" s="853">
        <v>12794</v>
      </c>
      <c r="J15" s="853">
        <v>6</v>
      </c>
      <c r="K15" s="853">
        <v>76776</v>
      </c>
      <c r="L15" s="853">
        <v>1</v>
      </c>
      <c r="M15" s="853">
        <v>12796</v>
      </c>
      <c r="N15" s="853"/>
      <c r="O15" s="853"/>
      <c r="P15" s="838"/>
      <c r="Q15" s="854"/>
    </row>
    <row r="16" spans="1:17" ht="14.45" customHeight="1" x14ac:dyDescent="0.2">
      <c r="A16" s="832" t="s">
        <v>4641</v>
      </c>
      <c r="B16" s="833" t="s">
        <v>4821</v>
      </c>
      <c r="C16" s="833" t="s">
        <v>3837</v>
      </c>
      <c r="D16" s="833" t="s">
        <v>4824</v>
      </c>
      <c r="E16" s="833" t="s">
        <v>4825</v>
      </c>
      <c r="F16" s="853"/>
      <c r="G16" s="853"/>
      <c r="H16" s="853"/>
      <c r="I16" s="853"/>
      <c r="J16" s="853"/>
      <c r="K16" s="853"/>
      <c r="L16" s="853"/>
      <c r="M16" s="853"/>
      <c r="N16" s="853">
        <v>2</v>
      </c>
      <c r="O16" s="853">
        <v>2220</v>
      </c>
      <c r="P16" s="838"/>
      <c r="Q16" s="854">
        <v>1110</v>
      </c>
    </row>
    <row r="17" spans="1:17" ht="14.45" customHeight="1" x14ac:dyDescent="0.2">
      <c r="A17" s="832" t="s">
        <v>4641</v>
      </c>
      <c r="B17" s="833" t="s">
        <v>4821</v>
      </c>
      <c r="C17" s="833" t="s">
        <v>3837</v>
      </c>
      <c r="D17" s="833" t="s">
        <v>4826</v>
      </c>
      <c r="E17" s="833" t="s">
        <v>4827</v>
      </c>
      <c r="F17" s="853"/>
      <c r="G17" s="853"/>
      <c r="H17" s="853"/>
      <c r="I17" s="853"/>
      <c r="J17" s="853">
        <v>0</v>
      </c>
      <c r="K17" s="853">
        <v>0</v>
      </c>
      <c r="L17" s="853"/>
      <c r="M17" s="853"/>
      <c r="N17" s="853"/>
      <c r="O17" s="853"/>
      <c r="P17" s="838"/>
      <c r="Q17" s="854"/>
    </row>
    <row r="18" spans="1:17" ht="14.45" customHeight="1" x14ac:dyDescent="0.2">
      <c r="A18" s="832" t="s">
        <v>4641</v>
      </c>
      <c r="B18" s="833" t="s">
        <v>4821</v>
      </c>
      <c r="C18" s="833" t="s">
        <v>3837</v>
      </c>
      <c r="D18" s="833" t="s">
        <v>4828</v>
      </c>
      <c r="E18" s="833" t="s">
        <v>4829</v>
      </c>
      <c r="F18" s="853"/>
      <c r="G18" s="853"/>
      <c r="H18" s="853"/>
      <c r="I18" s="853"/>
      <c r="J18" s="853">
        <v>0</v>
      </c>
      <c r="K18" s="853">
        <v>0</v>
      </c>
      <c r="L18" s="853"/>
      <c r="M18" s="853"/>
      <c r="N18" s="853"/>
      <c r="O18" s="853"/>
      <c r="P18" s="838"/>
      <c r="Q18" s="854"/>
    </row>
    <row r="19" spans="1:17" ht="14.45" customHeight="1" x14ac:dyDescent="0.2">
      <c r="A19" s="832" t="s">
        <v>4641</v>
      </c>
      <c r="B19" s="833" t="s">
        <v>4821</v>
      </c>
      <c r="C19" s="833" t="s">
        <v>3837</v>
      </c>
      <c r="D19" s="833" t="s">
        <v>4830</v>
      </c>
      <c r="E19" s="833" t="s">
        <v>4831</v>
      </c>
      <c r="F19" s="853"/>
      <c r="G19" s="853"/>
      <c r="H19" s="853"/>
      <c r="I19" s="853"/>
      <c r="J19" s="853">
        <v>0</v>
      </c>
      <c r="K19" s="853">
        <v>0</v>
      </c>
      <c r="L19" s="853"/>
      <c r="M19" s="853"/>
      <c r="N19" s="853"/>
      <c r="O19" s="853"/>
      <c r="P19" s="838"/>
      <c r="Q19" s="854"/>
    </row>
    <row r="20" spans="1:17" ht="14.45" customHeight="1" x14ac:dyDescent="0.2">
      <c r="A20" s="832" t="s">
        <v>4641</v>
      </c>
      <c r="B20" s="833" t="s">
        <v>4832</v>
      </c>
      <c r="C20" s="833" t="s">
        <v>3837</v>
      </c>
      <c r="D20" s="833" t="s">
        <v>4833</v>
      </c>
      <c r="E20" s="833" t="s">
        <v>4834</v>
      </c>
      <c r="F20" s="853"/>
      <c r="G20" s="853"/>
      <c r="H20" s="853"/>
      <c r="I20" s="853"/>
      <c r="J20" s="853">
        <v>1</v>
      </c>
      <c r="K20" s="853">
        <v>222</v>
      </c>
      <c r="L20" s="853">
        <v>1</v>
      </c>
      <c r="M20" s="853">
        <v>222</v>
      </c>
      <c r="N20" s="853"/>
      <c r="O20" s="853"/>
      <c r="P20" s="838"/>
      <c r="Q20" s="854"/>
    </row>
    <row r="21" spans="1:17" ht="14.45" customHeight="1" x14ac:dyDescent="0.2">
      <c r="A21" s="832" t="s">
        <v>4641</v>
      </c>
      <c r="B21" s="833" t="s">
        <v>4832</v>
      </c>
      <c r="C21" s="833" t="s">
        <v>3837</v>
      </c>
      <c r="D21" s="833" t="s">
        <v>4835</v>
      </c>
      <c r="E21" s="833" t="s">
        <v>4836</v>
      </c>
      <c r="F21" s="853"/>
      <c r="G21" s="853"/>
      <c r="H21" s="853"/>
      <c r="I21" s="853"/>
      <c r="J21" s="853">
        <v>1</v>
      </c>
      <c r="K21" s="853">
        <v>509</v>
      </c>
      <c r="L21" s="853">
        <v>1</v>
      </c>
      <c r="M21" s="853">
        <v>509</v>
      </c>
      <c r="N21" s="853"/>
      <c r="O21" s="853"/>
      <c r="P21" s="838"/>
      <c r="Q21" s="854"/>
    </row>
    <row r="22" spans="1:17" ht="14.45" customHeight="1" x14ac:dyDescent="0.2">
      <c r="A22" s="832" t="s">
        <v>4641</v>
      </c>
      <c r="B22" s="833" t="s">
        <v>4832</v>
      </c>
      <c r="C22" s="833" t="s">
        <v>3837</v>
      </c>
      <c r="D22" s="833" t="s">
        <v>4837</v>
      </c>
      <c r="E22" s="833" t="s">
        <v>4838</v>
      </c>
      <c r="F22" s="853">
        <v>26</v>
      </c>
      <c r="G22" s="853">
        <v>9204</v>
      </c>
      <c r="H22" s="853">
        <v>2.6</v>
      </c>
      <c r="I22" s="853">
        <v>354</v>
      </c>
      <c r="J22" s="853">
        <v>10</v>
      </c>
      <c r="K22" s="853">
        <v>3540</v>
      </c>
      <c r="L22" s="853">
        <v>1</v>
      </c>
      <c r="M22" s="853">
        <v>354</v>
      </c>
      <c r="N22" s="853">
        <v>21</v>
      </c>
      <c r="O22" s="853">
        <v>7455</v>
      </c>
      <c r="P22" s="838">
        <v>2.1059322033898304</v>
      </c>
      <c r="Q22" s="854">
        <v>355</v>
      </c>
    </row>
    <row r="23" spans="1:17" ht="14.45" customHeight="1" x14ac:dyDescent="0.2">
      <c r="A23" s="832" t="s">
        <v>4641</v>
      </c>
      <c r="B23" s="833" t="s">
        <v>4832</v>
      </c>
      <c r="C23" s="833" t="s">
        <v>3837</v>
      </c>
      <c r="D23" s="833" t="s">
        <v>4839</v>
      </c>
      <c r="E23" s="833" t="s">
        <v>4840</v>
      </c>
      <c r="F23" s="853">
        <v>176</v>
      </c>
      <c r="G23" s="853">
        <v>11440</v>
      </c>
      <c r="H23" s="853">
        <v>1.0292397660818713</v>
      </c>
      <c r="I23" s="853">
        <v>65</v>
      </c>
      <c r="J23" s="853">
        <v>171</v>
      </c>
      <c r="K23" s="853">
        <v>11115</v>
      </c>
      <c r="L23" s="853">
        <v>1</v>
      </c>
      <c r="M23" s="853">
        <v>65</v>
      </c>
      <c r="N23" s="853">
        <v>193</v>
      </c>
      <c r="O23" s="853">
        <v>12545</v>
      </c>
      <c r="P23" s="838">
        <v>1.128654970760234</v>
      </c>
      <c r="Q23" s="854">
        <v>65</v>
      </c>
    </row>
    <row r="24" spans="1:17" ht="14.45" customHeight="1" x14ac:dyDescent="0.2">
      <c r="A24" s="832" t="s">
        <v>4641</v>
      </c>
      <c r="B24" s="833" t="s">
        <v>4832</v>
      </c>
      <c r="C24" s="833" t="s">
        <v>3837</v>
      </c>
      <c r="D24" s="833" t="s">
        <v>4841</v>
      </c>
      <c r="E24" s="833" t="s">
        <v>4842</v>
      </c>
      <c r="F24" s="853"/>
      <c r="G24" s="853"/>
      <c r="H24" s="853"/>
      <c r="I24" s="853"/>
      <c r="J24" s="853">
        <v>1</v>
      </c>
      <c r="K24" s="853">
        <v>592</v>
      </c>
      <c r="L24" s="853">
        <v>1</v>
      </c>
      <c r="M24" s="853">
        <v>592</v>
      </c>
      <c r="N24" s="853">
        <v>3</v>
      </c>
      <c r="O24" s="853">
        <v>1782</v>
      </c>
      <c r="P24" s="838">
        <v>3.0101351351351351</v>
      </c>
      <c r="Q24" s="854">
        <v>594</v>
      </c>
    </row>
    <row r="25" spans="1:17" ht="14.45" customHeight="1" x14ac:dyDescent="0.2">
      <c r="A25" s="832" t="s">
        <v>4641</v>
      </c>
      <c r="B25" s="833" t="s">
        <v>4832</v>
      </c>
      <c r="C25" s="833" t="s">
        <v>3837</v>
      </c>
      <c r="D25" s="833" t="s">
        <v>4843</v>
      </c>
      <c r="E25" s="833" t="s">
        <v>4844</v>
      </c>
      <c r="F25" s="853"/>
      <c r="G25" s="853"/>
      <c r="H25" s="853"/>
      <c r="I25" s="853"/>
      <c r="J25" s="853">
        <v>1</v>
      </c>
      <c r="K25" s="853">
        <v>617</v>
      </c>
      <c r="L25" s="853">
        <v>1</v>
      </c>
      <c r="M25" s="853">
        <v>617</v>
      </c>
      <c r="N25" s="853">
        <v>2</v>
      </c>
      <c r="O25" s="853">
        <v>1236</v>
      </c>
      <c r="P25" s="838">
        <v>2.0032414910858996</v>
      </c>
      <c r="Q25" s="854">
        <v>618</v>
      </c>
    </row>
    <row r="26" spans="1:17" ht="14.45" customHeight="1" x14ac:dyDescent="0.2">
      <c r="A26" s="832" t="s">
        <v>4641</v>
      </c>
      <c r="B26" s="833" t="s">
        <v>4832</v>
      </c>
      <c r="C26" s="833" t="s">
        <v>3837</v>
      </c>
      <c r="D26" s="833" t="s">
        <v>4845</v>
      </c>
      <c r="E26" s="833" t="s">
        <v>4846</v>
      </c>
      <c r="F26" s="853"/>
      <c r="G26" s="853"/>
      <c r="H26" s="853"/>
      <c r="I26" s="853"/>
      <c r="J26" s="853"/>
      <c r="K26" s="853"/>
      <c r="L26" s="853"/>
      <c r="M26" s="853"/>
      <c r="N26" s="853">
        <v>2</v>
      </c>
      <c r="O26" s="853">
        <v>308</v>
      </c>
      <c r="P26" s="838"/>
      <c r="Q26" s="854">
        <v>154</v>
      </c>
    </row>
    <row r="27" spans="1:17" ht="14.45" customHeight="1" x14ac:dyDescent="0.2">
      <c r="A27" s="832" t="s">
        <v>4641</v>
      </c>
      <c r="B27" s="833" t="s">
        <v>4832</v>
      </c>
      <c r="C27" s="833" t="s">
        <v>3837</v>
      </c>
      <c r="D27" s="833" t="s">
        <v>4847</v>
      </c>
      <c r="E27" s="833" t="s">
        <v>4848</v>
      </c>
      <c r="F27" s="853">
        <v>1</v>
      </c>
      <c r="G27" s="853">
        <v>679</v>
      </c>
      <c r="H27" s="853"/>
      <c r="I27" s="853">
        <v>679</v>
      </c>
      <c r="J27" s="853"/>
      <c r="K27" s="853"/>
      <c r="L27" s="853"/>
      <c r="M27" s="853"/>
      <c r="N27" s="853"/>
      <c r="O27" s="853"/>
      <c r="P27" s="838"/>
      <c r="Q27" s="854"/>
    </row>
    <row r="28" spans="1:17" ht="14.45" customHeight="1" x14ac:dyDescent="0.2">
      <c r="A28" s="832" t="s">
        <v>4641</v>
      </c>
      <c r="B28" s="833" t="s">
        <v>4832</v>
      </c>
      <c r="C28" s="833" t="s">
        <v>3837</v>
      </c>
      <c r="D28" s="833" t="s">
        <v>4849</v>
      </c>
      <c r="E28" s="833" t="s">
        <v>4850</v>
      </c>
      <c r="F28" s="853">
        <v>11</v>
      </c>
      <c r="G28" s="853">
        <v>264</v>
      </c>
      <c r="H28" s="853">
        <v>1.375</v>
      </c>
      <c r="I28" s="853">
        <v>24</v>
      </c>
      <c r="J28" s="853">
        <v>8</v>
      </c>
      <c r="K28" s="853">
        <v>192</v>
      </c>
      <c r="L28" s="853">
        <v>1</v>
      </c>
      <c r="M28" s="853">
        <v>24</v>
      </c>
      <c r="N28" s="853">
        <v>19</v>
      </c>
      <c r="O28" s="853">
        <v>494</v>
      </c>
      <c r="P28" s="838">
        <v>2.5729166666666665</v>
      </c>
      <c r="Q28" s="854">
        <v>26</v>
      </c>
    </row>
    <row r="29" spans="1:17" ht="14.45" customHeight="1" x14ac:dyDescent="0.2">
      <c r="A29" s="832" t="s">
        <v>4641</v>
      </c>
      <c r="B29" s="833" t="s">
        <v>4832</v>
      </c>
      <c r="C29" s="833" t="s">
        <v>3837</v>
      </c>
      <c r="D29" s="833" t="s">
        <v>4851</v>
      </c>
      <c r="E29" s="833" t="s">
        <v>4852</v>
      </c>
      <c r="F29" s="853">
        <v>83</v>
      </c>
      <c r="G29" s="853">
        <v>4565</v>
      </c>
      <c r="H29" s="853">
        <v>0.98809523809523814</v>
      </c>
      <c r="I29" s="853">
        <v>55</v>
      </c>
      <c r="J29" s="853">
        <v>84</v>
      </c>
      <c r="K29" s="853">
        <v>4620</v>
      </c>
      <c r="L29" s="853">
        <v>1</v>
      </c>
      <c r="M29" s="853">
        <v>55</v>
      </c>
      <c r="N29" s="853">
        <v>83</v>
      </c>
      <c r="O29" s="853">
        <v>4565</v>
      </c>
      <c r="P29" s="838">
        <v>0.98809523809523814</v>
      </c>
      <c r="Q29" s="854">
        <v>55</v>
      </c>
    </row>
    <row r="30" spans="1:17" ht="14.45" customHeight="1" x14ac:dyDescent="0.2">
      <c r="A30" s="832" t="s">
        <v>4641</v>
      </c>
      <c r="B30" s="833" t="s">
        <v>4832</v>
      </c>
      <c r="C30" s="833" t="s">
        <v>3837</v>
      </c>
      <c r="D30" s="833" t="s">
        <v>4853</v>
      </c>
      <c r="E30" s="833" t="s">
        <v>4854</v>
      </c>
      <c r="F30" s="853">
        <v>782</v>
      </c>
      <c r="G30" s="853">
        <v>60214</v>
      </c>
      <c r="H30" s="853">
        <v>0.91142191142191142</v>
      </c>
      <c r="I30" s="853">
        <v>77</v>
      </c>
      <c r="J30" s="853">
        <v>858</v>
      </c>
      <c r="K30" s="853">
        <v>66066</v>
      </c>
      <c r="L30" s="853">
        <v>1</v>
      </c>
      <c r="M30" s="853">
        <v>77</v>
      </c>
      <c r="N30" s="853">
        <v>870</v>
      </c>
      <c r="O30" s="853">
        <v>67860</v>
      </c>
      <c r="P30" s="838">
        <v>1.0271546635183</v>
      </c>
      <c r="Q30" s="854">
        <v>78</v>
      </c>
    </row>
    <row r="31" spans="1:17" ht="14.45" customHeight="1" x14ac:dyDescent="0.2">
      <c r="A31" s="832" t="s">
        <v>4641</v>
      </c>
      <c r="B31" s="833" t="s">
        <v>4832</v>
      </c>
      <c r="C31" s="833" t="s">
        <v>3837</v>
      </c>
      <c r="D31" s="833" t="s">
        <v>4855</v>
      </c>
      <c r="E31" s="833" t="s">
        <v>4856</v>
      </c>
      <c r="F31" s="853">
        <v>25</v>
      </c>
      <c r="G31" s="853">
        <v>600</v>
      </c>
      <c r="H31" s="853">
        <v>1.0416666666666667</v>
      </c>
      <c r="I31" s="853">
        <v>24</v>
      </c>
      <c r="J31" s="853">
        <v>24</v>
      </c>
      <c r="K31" s="853">
        <v>576</v>
      </c>
      <c r="L31" s="853">
        <v>1</v>
      </c>
      <c r="M31" s="853">
        <v>24</v>
      </c>
      <c r="N31" s="853">
        <v>33</v>
      </c>
      <c r="O31" s="853">
        <v>792</v>
      </c>
      <c r="P31" s="838">
        <v>1.375</v>
      </c>
      <c r="Q31" s="854">
        <v>24</v>
      </c>
    </row>
    <row r="32" spans="1:17" ht="14.45" customHeight="1" x14ac:dyDescent="0.2">
      <c r="A32" s="832" t="s">
        <v>4641</v>
      </c>
      <c r="B32" s="833" t="s">
        <v>4832</v>
      </c>
      <c r="C32" s="833" t="s">
        <v>3837</v>
      </c>
      <c r="D32" s="833" t="s">
        <v>4857</v>
      </c>
      <c r="E32" s="833" t="s">
        <v>4858</v>
      </c>
      <c r="F32" s="853">
        <v>11</v>
      </c>
      <c r="G32" s="853">
        <v>726</v>
      </c>
      <c r="H32" s="853">
        <v>1.2222222222222223</v>
      </c>
      <c r="I32" s="853">
        <v>66</v>
      </c>
      <c r="J32" s="853">
        <v>9</v>
      </c>
      <c r="K32" s="853">
        <v>594</v>
      </c>
      <c r="L32" s="853">
        <v>1</v>
      </c>
      <c r="M32" s="853">
        <v>66</v>
      </c>
      <c r="N32" s="853">
        <v>8</v>
      </c>
      <c r="O32" s="853">
        <v>528</v>
      </c>
      <c r="P32" s="838">
        <v>0.88888888888888884</v>
      </c>
      <c r="Q32" s="854">
        <v>66</v>
      </c>
    </row>
    <row r="33" spans="1:17" ht="14.45" customHeight="1" x14ac:dyDescent="0.2">
      <c r="A33" s="832" t="s">
        <v>4641</v>
      </c>
      <c r="B33" s="833" t="s">
        <v>4832</v>
      </c>
      <c r="C33" s="833" t="s">
        <v>3837</v>
      </c>
      <c r="D33" s="833" t="s">
        <v>4859</v>
      </c>
      <c r="E33" s="833" t="s">
        <v>4860</v>
      </c>
      <c r="F33" s="853"/>
      <c r="G33" s="853"/>
      <c r="H33" s="853"/>
      <c r="I33" s="853"/>
      <c r="J33" s="853">
        <v>16</v>
      </c>
      <c r="K33" s="853">
        <v>5600</v>
      </c>
      <c r="L33" s="853">
        <v>1</v>
      </c>
      <c r="M33" s="853">
        <v>350</v>
      </c>
      <c r="N33" s="853">
        <v>4</v>
      </c>
      <c r="O33" s="853">
        <v>1404</v>
      </c>
      <c r="P33" s="838">
        <v>0.25071428571428572</v>
      </c>
      <c r="Q33" s="854">
        <v>351</v>
      </c>
    </row>
    <row r="34" spans="1:17" ht="14.45" customHeight="1" x14ac:dyDescent="0.2">
      <c r="A34" s="832" t="s">
        <v>4641</v>
      </c>
      <c r="B34" s="833" t="s">
        <v>4832</v>
      </c>
      <c r="C34" s="833" t="s">
        <v>3837</v>
      </c>
      <c r="D34" s="833" t="s">
        <v>4861</v>
      </c>
      <c r="E34" s="833" t="s">
        <v>4862</v>
      </c>
      <c r="F34" s="853">
        <v>12</v>
      </c>
      <c r="G34" s="853">
        <v>300</v>
      </c>
      <c r="H34" s="853">
        <v>0.75</v>
      </c>
      <c r="I34" s="853">
        <v>25</v>
      </c>
      <c r="J34" s="853">
        <v>16</v>
      </c>
      <c r="K34" s="853">
        <v>400</v>
      </c>
      <c r="L34" s="853">
        <v>1</v>
      </c>
      <c r="M34" s="853">
        <v>25</v>
      </c>
      <c r="N34" s="853">
        <v>14</v>
      </c>
      <c r="O34" s="853">
        <v>350</v>
      </c>
      <c r="P34" s="838">
        <v>0.875</v>
      </c>
      <c r="Q34" s="854">
        <v>25</v>
      </c>
    </row>
    <row r="35" spans="1:17" ht="14.45" customHeight="1" x14ac:dyDescent="0.2">
      <c r="A35" s="832" t="s">
        <v>4641</v>
      </c>
      <c r="B35" s="833" t="s">
        <v>4832</v>
      </c>
      <c r="C35" s="833" t="s">
        <v>3837</v>
      </c>
      <c r="D35" s="833" t="s">
        <v>4863</v>
      </c>
      <c r="E35" s="833" t="s">
        <v>4864</v>
      </c>
      <c r="F35" s="853"/>
      <c r="G35" s="853"/>
      <c r="H35" s="853"/>
      <c r="I35" s="853"/>
      <c r="J35" s="853">
        <v>1</v>
      </c>
      <c r="K35" s="853">
        <v>742</v>
      </c>
      <c r="L35" s="853">
        <v>1</v>
      </c>
      <c r="M35" s="853">
        <v>742</v>
      </c>
      <c r="N35" s="853">
        <v>3</v>
      </c>
      <c r="O35" s="853">
        <v>2226</v>
      </c>
      <c r="P35" s="838">
        <v>3</v>
      </c>
      <c r="Q35" s="854">
        <v>742</v>
      </c>
    </row>
    <row r="36" spans="1:17" ht="14.45" customHeight="1" x14ac:dyDescent="0.2">
      <c r="A36" s="832" t="s">
        <v>4641</v>
      </c>
      <c r="B36" s="833" t="s">
        <v>4832</v>
      </c>
      <c r="C36" s="833" t="s">
        <v>3837</v>
      </c>
      <c r="D36" s="833" t="s">
        <v>4865</v>
      </c>
      <c r="E36" s="833" t="s">
        <v>4866</v>
      </c>
      <c r="F36" s="853">
        <v>55</v>
      </c>
      <c r="G36" s="853">
        <v>9955</v>
      </c>
      <c r="H36" s="853">
        <v>0.859375</v>
      </c>
      <c r="I36" s="853">
        <v>181</v>
      </c>
      <c r="J36" s="853">
        <v>64</v>
      </c>
      <c r="K36" s="853">
        <v>11584</v>
      </c>
      <c r="L36" s="853">
        <v>1</v>
      </c>
      <c r="M36" s="853">
        <v>181</v>
      </c>
      <c r="N36" s="853">
        <v>64</v>
      </c>
      <c r="O36" s="853">
        <v>11584</v>
      </c>
      <c r="P36" s="838">
        <v>1</v>
      </c>
      <c r="Q36" s="854">
        <v>181</v>
      </c>
    </row>
    <row r="37" spans="1:17" ht="14.45" customHeight="1" x14ac:dyDescent="0.2">
      <c r="A37" s="832" t="s">
        <v>4641</v>
      </c>
      <c r="B37" s="833" t="s">
        <v>4832</v>
      </c>
      <c r="C37" s="833" t="s">
        <v>3837</v>
      </c>
      <c r="D37" s="833" t="s">
        <v>4867</v>
      </c>
      <c r="E37" s="833" t="s">
        <v>4868</v>
      </c>
      <c r="F37" s="853">
        <v>64</v>
      </c>
      <c r="G37" s="853">
        <v>16256</v>
      </c>
      <c r="H37" s="853">
        <v>1.3061224489795917</v>
      </c>
      <c r="I37" s="853">
        <v>254</v>
      </c>
      <c r="J37" s="853">
        <v>49</v>
      </c>
      <c r="K37" s="853">
        <v>12446</v>
      </c>
      <c r="L37" s="853">
        <v>1</v>
      </c>
      <c r="M37" s="853">
        <v>254</v>
      </c>
      <c r="N37" s="853">
        <v>56</v>
      </c>
      <c r="O37" s="853">
        <v>14224</v>
      </c>
      <c r="P37" s="838">
        <v>1.1428571428571428</v>
      </c>
      <c r="Q37" s="854">
        <v>254</v>
      </c>
    </row>
    <row r="38" spans="1:17" ht="14.45" customHeight="1" x14ac:dyDescent="0.2">
      <c r="A38" s="832" t="s">
        <v>4641</v>
      </c>
      <c r="B38" s="833" t="s">
        <v>4832</v>
      </c>
      <c r="C38" s="833" t="s">
        <v>3837</v>
      </c>
      <c r="D38" s="833" t="s">
        <v>4869</v>
      </c>
      <c r="E38" s="833" t="s">
        <v>4870</v>
      </c>
      <c r="F38" s="853"/>
      <c r="G38" s="853"/>
      <c r="H38" s="853"/>
      <c r="I38" s="853"/>
      <c r="J38" s="853">
        <v>1</v>
      </c>
      <c r="K38" s="853">
        <v>268</v>
      </c>
      <c r="L38" s="853">
        <v>1</v>
      </c>
      <c r="M38" s="853">
        <v>268</v>
      </c>
      <c r="N38" s="853">
        <v>3</v>
      </c>
      <c r="O38" s="853">
        <v>807</v>
      </c>
      <c r="P38" s="838">
        <v>3.0111940298507465</v>
      </c>
      <c r="Q38" s="854">
        <v>269</v>
      </c>
    </row>
    <row r="39" spans="1:17" ht="14.45" customHeight="1" x14ac:dyDescent="0.2">
      <c r="A39" s="832" t="s">
        <v>4641</v>
      </c>
      <c r="B39" s="833" t="s">
        <v>4832</v>
      </c>
      <c r="C39" s="833" t="s">
        <v>3837</v>
      </c>
      <c r="D39" s="833" t="s">
        <v>4871</v>
      </c>
      <c r="E39" s="833" t="s">
        <v>4872</v>
      </c>
      <c r="F39" s="853">
        <v>60</v>
      </c>
      <c r="G39" s="853">
        <v>13020</v>
      </c>
      <c r="H39" s="853">
        <v>0.83333333333333337</v>
      </c>
      <c r="I39" s="853">
        <v>217</v>
      </c>
      <c r="J39" s="853">
        <v>72</v>
      </c>
      <c r="K39" s="853">
        <v>15624</v>
      </c>
      <c r="L39" s="853">
        <v>1</v>
      </c>
      <c r="M39" s="853">
        <v>217</v>
      </c>
      <c r="N39" s="853">
        <v>76</v>
      </c>
      <c r="O39" s="853">
        <v>16492</v>
      </c>
      <c r="P39" s="838">
        <v>1.0555555555555556</v>
      </c>
      <c r="Q39" s="854">
        <v>217</v>
      </c>
    </row>
    <row r="40" spans="1:17" ht="14.45" customHeight="1" x14ac:dyDescent="0.2">
      <c r="A40" s="832" t="s">
        <v>4641</v>
      </c>
      <c r="B40" s="833" t="s">
        <v>4832</v>
      </c>
      <c r="C40" s="833" t="s">
        <v>3837</v>
      </c>
      <c r="D40" s="833" t="s">
        <v>4873</v>
      </c>
      <c r="E40" s="833" t="s">
        <v>4874</v>
      </c>
      <c r="F40" s="853">
        <v>2</v>
      </c>
      <c r="G40" s="853">
        <v>74</v>
      </c>
      <c r="H40" s="853"/>
      <c r="I40" s="853">
        <v>37</v>
      </c>
      <c r="J40" s="853"/>
      <c r="K40" s="853"/>
      <c r="L40" s="853"/>
      <c r="M40" s="853"/>
      <c r="N40" s="853"/>
      <c r="O40" s="853"/>
      <c r="P40" s="838"/>
      <c r="Q40" s="854"/>
    </row>
    <row r="41" spans="1:17" ht="14.45" customHeight="1" x14ac:dyDescent="0.2">
      <c r="A41" s="832" t="s">
        <v>4641</v>
      </c>
      <c r="B41" s="833" t="s">
        <v>4832</v>
      </c>
      <c r="C41" s="833" t="s">
        <v>3837</v>
      </c>
      <c r="D41" s="833" t="s">
        <v>4875</v>
      </c>
      <c r="E41" s="833" t="s">
        <v>4876</v>
      </c>
      <c r="F41" s="853"/>
      <c r="G41" s="853"/>
      <c r="H41" s="853"/>
      <c r="I41" s="853"/>
      <c r="J41" s="853">
        <v>1</v>
      </c>
      <c r="K41" s="853">
        <v>592</v>
      </c>
      <c r="L41" s="853">
        <v>1</v>
      </c>
      <c r="M41" s="853">
        <v>592</v>
      </c>
      <c r="N41" s="853">
        <v>2</v>
      </c>
      <c r="O41" s="853">
        <v>1188</v>
      </c>
      <c r="P41" s="838">
        <v>2.0067567567567566</v>
      </c>
      <c r="Q41" s="854">
        <v>594</v>
      </c>
    </row>
    <row r="42" spans="1:17" ht="14.45" customHeight="1" x14ac:dyDescent="0.2">
      <c r="A42" s="832" t="s">
        <v>4641</v>
      </c>
      <c r="B42" s="833" t="s">
        <v>4832</v>
      </c>
      <c r="C42" s="833" t="s">
        <v>3837</v>
      </c>
      <c r="D42" s="833" t="s">
        <v>4877</v>
      </c>
      <c r="E42" s="833" t="s">
        <v>4878</v>
      </c>
      <c r="F42" s="853">
        <v>1</v>
      </c>
      <c r="G42" s="853">
        <v>50</v>
      </c>
      <c r="H42" s="853">
        <v>1</v>
      </c>
      <c r="I42" s="853">
        <v>50</v>
      </c>
      <c r="J42" s="853">
        <v>1</v>
      </c>
      <c r="K42" s="853">
        <v>50</v>
      </c>
      <c r="L42" s="853">
        <v>1</v>
      </c>
      <c r="M42" s="853">
        <v>50</v>
      </c>
      <c r="N42" s="853">
        <v>1</v>
      </c>
      <c r="O42" s="853">
        <v>50</v>
      </c>
      <c r="P42" s="838">
        <v>1</v>
      </c>
      <c r="Q42" s="854">
        <v>50</v>
      </c>
    </row>
    <row r="43" spans="1:17" ht="14.45" customHeight="1" x14ac:dyDescent="0.2">
      <c r="A43" s="832" t="s">
        <v>4641</v>
      </c>
      <c r="B43" s="833" t="s">
        <v>4832</v>
      </c>
      <c r="C43" s="833" t="s">
        <v>3837</v>
      </c>
      <c r="D43" s="833" t="s">
        <v>4879</v>
      </c>
      <c r="E43" s="833" t="s">
        <v>4880</v>
      </c>
      <c r="F43" s="853"/>
      <c r="G43" s="853"/>
      <c r="H43" s="853"/>
      <c r="I43" s="853"/>
      <c r="J43" s="853">
        <v>1</v>
      </c>
      <c r="K43" s="853">
        <v>547</v>
      </c>
      <c r="L43" s="853">
        <v>1</v>
      </c>
      <c r="M43" s="853">
        <v>547</v>
      </c>
      <c r="N43" s="853">
        <v>3</v>
      </c>
      <c r="O43" s="853">
        <v>1644</v>
      </c>
      <c r="P43" s="838">
        <v>3.0054844606946984</v>
      </c>
      <c r="Q43" s="854">
        <v>548</v>
      </c>
    </row>
    <row r="44" spans="1:17" ht="14.45" customHeight="1" x14ac:dyDescent="0.2">
      <c r="A44" s="832" t="s">
        <v>4641</v>
      </c>
      <c r="B44" s="833" t="s">
        <v>4832</v>
      </c>
      <c r="C44" s="833" t="s">
        <v>3837</v>
      </c>
      <c r="D44" s="833" t="s">
        <v>4881</v>
      </c>
      <c r="E44" s="833" t="s">
        <v>4882</v>
      </c>
      <c r="F44" s="853"/>
      <c r="G44" s="853"/>
      <c r="H44" s="853"/>
      <c r="I44" s="853"/>
      <c r="J44" s="853">
        <v>1</v>
      </c>
      <c r="K44" s="853">
        <v>736</v>
      </c>
      <c r="L44" s="853">
        <v>1</v>
      </c>
      <c r="M44" s="853">
        <v>736</v>
      </c>
      <c r="N44" s="853">
        <v>3</v>
      </c>
      <c r="O44" s="853">
        <v>2211</v>
      </c>
      <c r="P44" s="838">
        <v>3.004076086956522</v>
      </c>
      <c r="Q44" s="854">
        <v>737</v>
      </c>
    </row>
    <row r="45" spans="1:17" ht="14.45" customHeight="1" x14ac:dyDescent="0.2">
      <c r="A45" s="832" t="s">
        <v>4641</v>
      </c>
      <c r="B45" s="833" t="s">
        <v>4832</v>
      </c>
      <c r="C45" s="833" t="s">
        <v>3837</v>
      </c>
      <c r="D45" s="833" t="s">
        <v>4883</v>
      </c>
      <c r="E45" s="833" t="s">
        <v>4884</v>
      </c>
      <c r="F45" s="853">
        <v>1</v>
      </c>
      <c r="G45" s="853">
        <v>329</v>
      </c>
      <c r="H45" s="853"/>
      <c r="I45" s="853">
        <v>329</v>
      </c>
      <c r="J45" s="853"/>
      <c r="K45" s="853"/>
      <c r="L45" s="853"/>
      <c r="M45" s="853"/>
      <c r="N45" s="853">
        <v>1</v>
      </c>
      <c r="O45" s="853">
        <v>330</v>
      </c>
      <c r="P45" s="838"/>
      <c r="Q45" s="854">
        <v>330</v>
      </c>
    </row>
    <row r="46" spans="1:17" ht="14.45" customHeight="1" x14ac:dyDescent="0.2">
      <c r="A46" s="832" t="s">
        <v>4641</v>
      </c>
      <c r="B46" s="833" t="s">
        <v>4832</v>
      </c>
      <c r="C46" s="833" t="s">
        <v>3837</v>
      </c>
      <c r="D46" s="833" t="s">
        <v>4885</v>
      </c>
      <c r="E46" s="833" t="s">
        <v>4886</v>
      </c>
      <c r="F46" s="853"/>
      <c r="G46" s="853"/>
      <c r="H46" s="853"/>
      <c r="I46" s="853"/>
      <c r="J46" s="853">
        <v>1</v>
      </c>
      <c r="K46" s="853">
        <v>346</v>
      </c>
      <c r="L46" s="853">
        <v>1</v>
      </c>
      <c r="M46" s="853">
        <v>346</v>
      </c>
      <c r="N46" s="853">
        <v>2</v>
      </c>
      <c r="O46" s="853">
        <v>694</v>
      </c>
      <c r="P46" s="838">
        <v>2.0057803468208091</v>
      </c>
      <c r="Q46" s="854">
        <v>347</v>
      </c>
    </row>
    <row r="47" spans="1:17" ht="14.45" customHeight="1" x14ac:dyDescent="0.2">
      <c r="A47" s="832" t="s">
        <v>4641</v>
      </c>
      <c r="B47" s="833" t="s">
        <v>4832</v>
      </c>
      <c r="C47" s="833" t="s">
        <v>3837</v>
      </c>
      <c r="D47" s="833" t="s">
        <v>4887</v>
      </c>
      <c r="E47" s="833" t="s">
        <v>4888</v>
      </c>
      <c r="F47" s="853">
        <v>1</v>
      </c>
      <c r="G47" s="853">
        <v>232</v>
      </c>
      <c r="H47" s="853">
        <v>1</v>
      </c>
      <c r="I47" s="853">
        <v>232</v>
      </c>
      <c r="J47" s="853">
        <v>1</v>
      </c>
      <c r="K47" s="853">
        <v>232</v>
      </c>
      <c r="L47" s="853">
        <v>1</v>
      </c>
      <c r="M47" s="853">
        <v>232</v>
      </c>
      <c r="N47" s="853">
        <v>1</v>
      </c>
      <c r="O47" s="853">
        <v>232</v>
      </c>
      <c r="P47" s="838">
        <v>1</v>
      </c>
      <c r="Q47" s="854">
        <v>232</v>
      </c>
    </row>
    <row r="48" spans="1:17" ht="14.45" customHeight="1" x14ac:dyDescent="0.2">
      <c r="A48" s="832" t="s">
        <v>4641</v>
      </c>
      <c r="B48" s="833" t="s">
        <v>4832</v>
      </c>
      <c r="C48" s="833" t="s">
        <v>3837</v>
      </c>
      <c r="D48" s="833" t="s">
        <v>4889</v>
      </c>
      <c r="E48" s="833" t="s">
        <v>4890</v>
      </c>
      <c r="F48" s="853"/>
      <c r="G48" s="853"/>
      <c r="H48" s="853"/>
      <c r="I48" s="853"/>
      <c r="J48" s="853"/>
      <c r="K48" s="853"/>
      <c r="L48" s="853"/>
      <c r="M48" s="853"/>
      <c r="N48" s="853">
        <v>1</v>
      </c>
      <c r="O48" s="853">
        <v>234</v>
      </c>
      <c r="P48" s="838"/>
      <c r="Q48" s="854">
        <v>234</v>
      </c>
    </row>
    <row r="49" spans="1:17" ht="14.45" customHeight="1" x14ac:dyDescent="0.2">
      <c r="A49" s="832" t="s">
        <v>4641</v>
      </c>
      <c r="B49" s="833" t="s">
        <v>4832</v>
      </c>
      <c r="C49" s="833" t="s">
        <v>3837</v>
      </c>
      <c r="D49" s="833" t="s">
        <v>4891</v>
      </c>
      <c r="E49" s="833" t="s">
        <v>4892</v>
      </c>
      <c r="F49" s="853">
        <v>2</v>
      </c>
      <c r="G49" s="853">
        <v>820</v>
      </c>
      <c r="H49" s="853">
        <v>2</v>
      </c>
      <c r="I49" s="853">
        <v>410</v>
      </c>
      <c r="J49" s="853">
        <v>1</v>
      </c>
      <c r="K49" s="853">
        <v>410</v>
      </c>
      <c r="L49" s="853">
        <v>1</v>
      </c>
      <c r="M49" s="853">
        <v>410</v>
      </c>
      <c r="N49" s="853"/>
      <c r="O49" s="853"/>
      <c r="P49" s="838"/>
      <c r="Q49" s="854"/>
    </row>
    <row r="50" spans="1:17" ht="14.45" customHeight="1" x14ac:dyDescent="0.2">
      <c r="A50" s="832" t="s">
        <v>4641</v>
      </c>
      <c r="B50" s="833" t="s">
        <v>4832</v>
      </c>
      <c r="C50" s="833" t="s">
        <v>3837</v>
      </c>
      <c r="D50" s="833" t="s">
        <v>4893</v>
      </c>
      <c r="E50" s="833" t="s">
        <v>4894</v>
      </c>
      <c r="F50" s="853"/>
      <c r="G50" s="853"/>
      <c r="H50" s="853"/>
      <c r="I50" s="853"/>
      <c r="J50" s="853">
        <v>1</v>
      </c>
      <c r="K50" s="853">
        <v>590</v>
      </c>
      <c r="L50" s="853">
        <v>1</v>
      </c>
      <c r="M50" s="853">
        <v>590</v>
      </c>
      <c r="N50" s="853"/>
      <c r="O50" s="853"/>
      <c r="P50" s="838"/>
      <c r="Q50" s="854"/>
    </row>
    <row r="51" spans="1:17" ht="14.45" customHeight="1" x14ac:dyDescent="0.2">
      <c r="A51" s="832" t="s">
        <v>4641</v>
      </c>
      <c r="B51" s="833" t="s">
        <v>4832</v>
      </c>
      <c r="C51" s="833" t="s">
        <v>3837</v>
      </c>
      <c r="D51" s="833" t="s">
        <v>4895</v>
      </c>
      <c r="E51" s="833" t="s">
        <v>4896</v>
      </c>
      <c r="F51" s="853"/>
      <c r="G51" s="853"/>
      <c r="H51" s="853"/>
      <c r="I51" s="853"/>
      <c r="J51" s="853"/>
      <c r="K51" s="853"/>
      <c r="L51" s="853"/>
      <c r="M51" s="853"/>
      <c r="N51" s="853">
        <v>3</v>
      </c>
      <c r="O51" s="853">
        <v>1164</v>
      </c>
      <c r="P51" s="838"/>
      <c r="Q51" s="854">
        <v>388</v>
      </c>
    </row>
    <row r="52" spans="1:17" ht="14.45" customHeight="1" x14ac:dyDescent="0.2">
      <c r="A52" s="832" t="s">
        <v>4641</v>
      </c>
      <c r="B52" s="833" t="s">
        <v>4832</v>
      </c>
      <c r="C52" s="833" t="s">
        <v>3837</v>
      </c>
      <c r="D52" s="833" t="s">
        <v>4897</v>
      </c>
      <c r="E52" s="833" t="s">
        <v>4898</v>
      </c>
      <c r="F52" s="853"/>
      <c r="G52" s="853"/>
      <c r="H52" s="853"/>
      <c r="I52" s="853"/>
      <c r="J52" s="853">
        <v>3</v>
      </c>
      <c r="K52" s="853">
        <v>2367</v>
      </c>
      <c r="L52" s="853">
        <v>1</v>
      </c>
      <c r="M52" s="853">
        <v>789</v>
      </c>
      <c r="N52" s="853">
        <v>5</v>
      </c>
      <c r="O52" s="853">
        <v>3950</v>
      </c>
      <c r="P52" s="838">
        <v>1.6687790452049007</v>
      </c>
      <c r="Q52" s="854">
        <v>790</v>
      </c>
    </row>
    <row r="53" spans="1:17" ht="14.45" customHeight="1" x14ac:dyDescent="0.2">
      <c r="A53" s="832" t="s">
        <v>4641</v>
      </c>
      <c r="B53" s="833" t="s">
        <v>4832</v>
      </c>
      <c r="C53" s="833" t="s">
        <v>3837</v>
      </c>
      <c r="D53" s="833" t="s">
        <v>4899</v>
      </c>
      <c r="E53" s="833" t="s">
        <v>4900</v>
      </c>
      <c r="F53" s="853">
        <v>1</v>
      </c>
      <c r="G53" s="853">
        <v>224</v>
      </c>
      <c r="H53" s="853"/>
      <c r="I53" s="853">
        <v>224</v>
      </c>
      <c r="J53" s="853"/>
      <c r="K53" s="853"/>
      <c r="L53" s="853"/>
      <c r="M53" s="853"/>
      <c r="N53" s="853">
        <v>1</v>
      </c>
      <c r="O53" s="853">
        <v>225</v>
      </c>
      <c r="P53" s="838"/>
      <c r="Q53" s="854">
        <v>225</v>
      </c>
    </row>
    <row r="54" spans="1:17" ht="14.45" customHeight="1" x14ac:dyDescent="0.2">
      <c r="A54" s="832" t="s">
        <v>4641</v>
      </c>
      <c r="B54" s="833" t="s">
        <v>4832</v>
      </c>
      <c r="C54" s="833" t="s">
        <v>3837</v>
      </c>
      <c r="D54" s="833" t="s">
        <v>4901</v>
      </c>
      <c r="E54" s="833" t="s">
        <v>4902</v>
      </c>
      <c r="F54" s="853">
        <v>1</v>
      </c>
      <c r="G54" s="853">
        <v>566</v>
      </c>
      <c r="H54" s="853"/>
      <c r="I54" s="853">
        <v>566</v>
      </c>
      <c r="J54" s="853"/>
      <c r="K54" s="853"/>
      <c r="L54" s="853"/>
      <c r="M54" s="853"/>
      <c r="N54" s="853"/>
      <c r="O54" s="853"/>
      <c r="P54" s="838"/>
      <c r="Q54" s="854"/>
    </row>
    <row r="55" spans="1:17" ht="14.45" customHeight="1" x14ac:dyDescent="0.2">
      <c r="A55" s="832" t="s">
        <v>4641</v>
      </c>
      <c r="B55" s="833" t="s">
        <v>4832</v>
      </c>
      <c r="C55" s="833" t="s">
        <v>3837</v>
      </c>
      <c r="D55" s="833" t="s">
        <v>4903</v>
      </c>
      <c r="E55" s="833" t="s">
        <v>4904</v>
      </c>
      <c r="F55" s="853"/>
      <c r="G55" s="853"/>
      <c r="H55" s="853"/>
      <c r="I55" s="853"/>
      <c r="J55" s="853">
        <v>1</v>
      </c>
      <c r="K55" s="853">
        <v>919</v>
      </c>
      <c r="L55" s="853">
        <v>1</v>
      </c>
      <c r="M55" s="853">
        <v>919</v>
      </c>
      <c r="N55" s="853"/>
      <c r="O55" s="853"/>
      <c r="P55" s="838"/>
      <c r="Q55" s="854"/>
    </row>
    <row r="56" spans="1:17" ht="14.45" customHeight="1" x14ac:dyDescent="0.2">
      <c r="A56" s="832" t="s">
        <v>4641</v>
      </c>
      <c r="B56" s="833" t="s">
        <v>4832</v>
      </c>
      <c r="C56" s="833" t="s">
        <v>3837</v>
      </c>
      <c r="D56" s="833" t="s">
        <v>4905</v>
      </c>
      <c r="E56" s="833" t="s">
        <v>4906</v>
      </c>
      <c r="F56" s="853"/>
      <c r="G56" s="853"/>
      <c r="H56" s="853"/>
      <c r="I56" s="853"/>
      <c r="J56" s="853">
        <v>1</v>
      </c>
      <c r="K56" s="853">
        <v>896</v>
      </c>
      <c r="L56" s="853">
        <v>1</v>
      </c>
      <c r="M56" s="853">
        <v>896</v>
      </c>
      <c r="N56" s="853"/>
      <c r="O56" s="853"/>
      <c r="P56" s="838"/>
      <c r="Q56" s="854"/>
    </row>
    <row r="57" spans="1:17" ht="14.45" customHeight="1" x14ac:dyDescent="0.2">
      <c r="A57" s="832" t="s">
        <v>4641</v>
      </c>
      <c r="B57" s="833" t="s">
        <v>4832</v>
      </c>
      <c r="C57" s="833" t="s">
        <v>3837</v>
      </c>
      <c r="D57" s="833" t="s">
        <v>4907</v>
      </c>
      <c r="E57" s="833" t="s">
        <v>4908</v>
      </c>
      <c r="F57" s="853">
        <v>8</v>
      </c>
      <c r="G57" s="853">
        <v>1952</v>
      </c>
      <c r="H57" s="853">
        <v>2</v>
      </c>
      <c r="I57" s="853">
        <v>244</v>
      </c>
      <c r="J57" s="853">
        <v>4</v>
      </c>
      <c r="K57" s="853">
        <v>976</v>
      </c>
      <c r="L57" s="853">
        <v>1</v>
      </c>
      <c r="M57" s="853">
        <v>244</v>
      </c>
      <c r="N57" s="853">
        <v>5</v>
      </c>
      <c r="O57" s="853">
        <v>1225</v>
      </c>
      <c r="P57" s="838">
        <v>1.2551229508196722</v>
      </c>
      <c r="Q57" s="854">
        <v>245</v>
      </c>
    </row>
    <row r="58" spans="1:17" ht="14.45" customHeight="1" x14ac:dyDescent="0.2">
      <c r="A58" s="832" t="s">
        <v>4641</v>
      </c>
      <c r="B58" s="833" t="s">
        <v>4832</v>
      </c>
      <c r="C58" s="833" t="s">
        <v>3837</v>
      </c>
      <c r="D58" s="833" t="s">
        <v>4909</v>
      </c>
      <c r="E58" s="833" t="s">
        <v>4910</v>
      </c>
      <c r="F58" s="853"/>
      <c r="G58" s="853"/>
      <c r="H58" s="853"/>
      <c r="I58" s="853"/>
      <c r="J58" s="853"/>
      <c r="K58" s="853"/>
      <c r="L58" s="853"/>
      <c r="M58" s="853"/>
      <c r="N58" s="853">
        <v>1</v>
      </c>
      <c r="O58" s="853">
        <v>203</v>
      </c>
      <c r="P58" s="838"/>
      <c r="Q58" s="854">
        <v>203</v>
      </c>
    </row>
    <row r="59" spans="1:17" ht="14.45" customHeight="1" x14ac:dyDescent="0.2">
      <c r="A59" s="832" t="s">
        <v>4641</v>
      </c>
      <c r="B59" s="833" t="s">
        <v>4832</v>
      </c>
      <c r="C59" s="833" t="s">
        <v>3837</v>
      </c>
      <c r="D59" s="833" t="s">
        <v>4911</v>
      </c>
      <c r="E59" s="833" t="s">
        <v>4912</v>
      </c>
      <c r="F59" s="853"/>
      <c r="G59" s="853"/>
      <c r="H59" s="853"/>
      <c r="I59" s="853"/>
      <c r="J59" s="853"/>
      <c r="K59" s="853"/>
      <c r="L59" s="853"/>
      <c r="M59" s="853"/>
      <c r="N59" s="853">
        <v>2</v>
      </c>
      <c r="O59" s="853">
        <v>1162</v>
      </c>
      <c r="P59" s="838"/>
      <c r="Q59" s="854">
        <v>581</v>
      </c>
    </row>
    <row r="60" spans="1:17" ht="14.45" customHeight="1" x14ac:dyDescent="0.2">
      <c r="A60" s="832" t="s">
        <v>4913</v>
      </c>
      <c r="B60" s="833" t="s">
        <v>4914</v>
      </c>
      <c r="C60" s="833" t="s">
        <v>3837</v>
      </c>
      <c r="D60" s="833" t="s">
        <v>4915</v>
      </c>
      <c r="E60" s="833" t="s">
        <v>4916</v>
      </c>
      <c r="F60" s="853">
        <v>307</v>
      </c>
      <c r="G60" s="853">
        <v>8289</v>
      </c>
      <c r="H60" s="853">
        <v>0.92749244712990941</v>
      </c>
      <c r="I60" s="853">
        <v>27</v>
      </c>
      <c r="J60" s="853">
        <v>331</v>
      </c>
      <c r="K60" s="853">
        <v>8937</v>
      </c>
      <c r="L60" s="853">
        <v>1</v>
      </c>
      <c r="M60" s="853">
        <v>27</v>
      </c>
      <c r="N60" s="853">
        <v>329</v>
      </c>
      <c r="O60" s="853">
        <v>9212</v>
      </c>
      <c r="P60" s="838">
        <v>1.0307709522211033</v>
      </c>
      <c r="Q60" s="854">
        <v>28</v>
      </c>
    </row>
    <row r="61" spans="1:17" ht="14.45" customHeight="1" x14ac:dyDescent="0.2">
      <c r="A61" s="832" t="s">
        <v>4913</v>
      </c>
      <c r="B61" s="833" t="s">
        <v>4914</v>
      </c>
      <c r="C61" s="833" t="s">
        <v>3837</v>
      </c>
      <c r="D61" s="833" t="s">
        <v>4917</v>
      </c>
      <c r="E61" s="833" t="s">
        <v>4918</v>
      </c>
      <c r="F61" s="853">
        <v>83</v>
      </c>
      <c r="G61" s="853">
        <v>4482</v>
      </c>
      <c r="H61" s="853">
        <v>0.81372549019607843</v>
      </c>
      <c r="I61" s="853">
        <v>54</v>
      </c>
      <c r="J61" s="853">
        <v>102</v>
      </c>
      <c r="K61" s="853">
        <v>5508</v>
      </c>
      <c r="L61" s="853">
        <v>1</v>
      </c>
      <c r="M61" s="853">
        <v>54</v>
      </c>
      <c r="N61" s="853">
        <v>95</v>
      </c>
      <c r="O61" s="853">
        <v>5130</v>
      </c>
      <c r="P61" s="838">
        <v>0.93137254901960786</v>
      </c>
      <c r="Q61" s="854">
        <v>54</v>
      </c>
    </row>
    <row r="62" spans="1:17" ht="14.45" customHeight="1" x14ac:dyDescent="0.2">
      <c r="A62" s="832" t="s">
        <v>4913</v>
      </c>
      <c r="B62" s="833" t="s">
        <v>4914</v>
      </c>
      <c r="C62" s="833" t="s">
        <v>3837</v>
      </c>
      <c r="D62" s="833" t="s">
        <v>4919</v>
      </c>
      <c r="E62" s="833" t="s">
        <v>4920</v>
      </c>
      <c r="F62" s="853">
        <v>262</v>
      </c>
      <c r="G62" s="853">
        <v>6288</v>
      </c>
      <c r="H62" s="853">
        <v>0.98867924528301887</v>
      </c>
      <c r="I62" s="853">
        <v>24</v>
      </c>
      <c r="J62" s="853">
        <v>265</v>
      </c>
      <c r="K62" s="853">
        <v>6360</v>
      </c>
      <c r="L62" s="853">
        <v>1</v>
      </c>
      <c r="M62" s="853">
        <v>24</v>
      </c>
      <c r="N62" s="853">
        <v>259</v>
      </c>
      <c r="O62" s="853">
        <v>6216</v>
      </c>
      <c r="P62" s="838">
        <v>0.97735849056603774</v>
      </c>
      <c r="Q62" s="854">
        <v>24</v>
      </c>
    </row>
    <row r="63" spans="1:17" ht="14.45" customHeight="1" x14ac:dyDescent="0.2">
      <c r="A63" s="832" t="s">
        <v>4913</v>
      </c>
      <c r="B63" s="833" t="s">
        <v>4914</v>
      </c>
      <c r="C63" s="833" t="s">
        <v>3837</v>
      </c>
      <c r="D63" s="833" t="s">
        <v>4921</v>
      </c>
      <c r="E63" s="833" t="s">
        <v>4922</v>
      </c>
      <c r="F63" s="853">
        <v>406</v>
      </c>
      <c r="G63" s="853">
        <v>10962</v>
      </c>
      <c r="H63" s="853">
        <v>0.93119266055045868</v>
      </c>
      <c r="I63" s="853">
        <v>27</v>
      </c>
      <c r="J63" s="853">
        <v>436</v>
      </c>
      <c r="K63" s="853">
        <v>11772</v>
      </c>
      <c r="L63" s="853">
        <v>1</v>
      </c>
      <c r="M63" s="853">
        <v>27</v>
      </c>
      <c r="N63" s="853">
        <v>477</v>
      </c>
      <c r="O63" s="853">
        <v>12879</v>
      </c>
      <c r="P63" s="838">
        <v>1.0940366972477065</v>
      </c>
      <c r="Q63" s="854">
        <v>27</v>
      </c>
    </row>
    <row r="64" spans="1:17" ht="14.45" customHeight="1" x14ac:dyDescent="0.2">
      <c r="A64" s="832" t="s">
        <v>4913</v>
      </c>
      <c r="B64" s="833" t="s">
        <v>4914</v>
      </c>
      <c r="C64" s="833" t="s">
        <v>3837</v>
      </c>
      <c r="D64" s="833" t="s">
        <v>4923</v>
      </c>
      <c r="E64" s="833" t="s">
        <v>4924</v>
      </c>
      <c r="F64" s="853">
        <v>141</v>
      </c>
      <c r="G64" s="853">
        <v>3807</v>
      </c>
      <c r="H64" s="853">
        <v>0.8597560975609756</v>
      </c>
      <c r="I64" s="853">
        <v>27</v>
      </c>
      <c r="J64" s="853">
        <v>164</v>
      </c>
      <c r="K64" s="853">
        <v>4428</v>
      </c>
      <c r="L64" s="853">
        <v>1</v>
      </c>
      <c r="M64" s="853">
        <v>27</v>
      </c>
      <c r="N64" s="853">
        <v>138</v>
      </c>
      <c r="O64" s="853">
        <v>3726</v>
      </c>
      <c r="P64" s="838">
        <v>0.84146341463414631</v>
      </c>
      <c r="Q64" s="854">
        <v>27</v>
      </c>
    </row>
    <row r="65" spans="1:17" ht="14.45" customHeight="1" x14ac:dyDescent="0.2">
      <c r="A65" s="832" t="s">
        <v>4913</v>
      </c>
      <c r="B65" s="833" t="s">
        <v>4914</v>
      </c>
      <c r="C65" s="833" t="s">
        <v>3837</v>
      </c>
      <c r="D65" s="833" t="s">
        <v>4925</v>
      </c>
      <c r="E65" s="833" t="s">
        <v>4926</v>
      </c>
      <c r="F65" s="853">
        <v>1636</v>
      </c>
      <c r="G65" s="853">
        <v>35992</v>
      </c>
      <c r="H65" s="853">
        <v>0.87253333333333338</v>
      </c>
      <c r="I65" s="853">
        <v>22</v>
      </c>
      <c r="J65" s="853">
        <v>1875</v>
      </c>
      <c r="K65" s="853">
        <v>41250</v>
      </c>
      <c r="L65" s="853">
        <v>1</v>
      </c>
      <c r="M65" s="853">
        <v>22</v>
      </c>
      <c r="N65" s="853">
        <v>2002</v>
      </c>
      <c r="O65" s="853">
        <v>46046</v>
      </c>
      <c r="P65" s="838">
        <v>1.1162666666666667</v>
      </c>
      <c r="Q65" s="854">
        <v>23</v>
      </c>
    </row>
    <row r="66" spans="1:17" ht="14.45" customHeight="1" x14ac:dyDescent="0.2">
      <c r="A66" s="832" t="s">
        <v>4913</v>
      </c>
      <c r="B66" s="833" t="s">
        <v>4914</v>
      </c>
      <c r="C66" s="833" t="s">
        <v>3837</v>
      </c>
      <c r="D66" s="833" t="s">
        <v>4927</v>
      </c>
      <c r="E66" s="833" t="s">
        <v>4928</v>
      </c>
      <c r="F66" s="853">
        <v>16</v>
      </c>
      <c r="G66" s="853">
        <v>1088</v>
      </c>
      <c r="H66" s="853">
        <v>1.7777777777777777</v>
      </c>
      <c r="I66" s="853">
        <v>68</v>
      </c>
      <c r="J66" s="853">
        <v>9</v>
      </c>
      <c r="K66" s="853">
        <v>612</v>
      </c>
      <c r="L66" s="853">
        <v>1</v>
      </c>
      <c r="M66" s="853">
        <v>68</v>
      </c>
      <c r="N66" s="853">
        <v>10</v>
      </c>
      <c r="O66" s="853">
        <v>690</v>
      </c>
      <c r="P66" s="838">
        <v>1.1274509803921569</v>
      </c>
      <c r="Q66" s="854">
        <v>69</v>
      </c>
    </row>
    <row r="67" spans="1:17" ht="14.45" customHeight="1" x14ac:dyDescent="0.2">
      <c r="A67" s="832" t="s">
        <v>4913</v>
      </c>
      <c r="B67" s="833" t="s">
        <v>4914</v>
      </c>
      <c r="C67" s="833" t="s">
        <v>3837</v>
      </c>
      <c r="D67" s="833" t="s">
        <v>4929</v>
      </c>
      <c r="E67" s="833" t="s">
        <v>4930</v>
      </c>
      <c r="F67" s="853">
        <v>97</v>
      </c>
      <c r="G67" s="853">
        <v>6014</v>
      </c>
      <c r="H67" s="853">
        <v>0.94174757281553401</v>
      </c>
      <c r="I67" s="853">
        <v>62</v>
      </c>
      <c r="J67" s="853">
        <v>103</v>
      </c>
      <c r="K67" s="853">
        <v>6386</v>
      </c>
      <c r="L67" s="853">
        <v>1</v>
      </c>
      <c r="M67" s="853">
        <v>62</v>
      </c>
      <c r="N67" s="853">
        <v>118</v>
      </c>
      <c r="O67" s="853">
        <v>7316</v>
      </c>
      <c r="P67" s="838">
        <v>1.145631067961165</v>
      </c>
      <c r="Q67" s="854">
        <v>62</v>
      </c>
    </row>
    <row r="68" spans="1:17" ht="14.45" customHeight="1" x14ac:dyDescent="0.2">
      <c r="A68" s="832" t="s">
        <v>4913</v>
      </c>
      <c r="B68" s="833" t="s">
        <v>4914</v>
      </c>
      <c r="C68" s="833" t="s">
        <v>3837</v>
      </c>
      <c r="D68" s="833" t="s">
        <v>4931</v>
      </c>
      <c r="E68" s="833" t="s">
        <v>4932</v>
      </c>
      <c r="F68" s="853">
        <v>2</v>
      </c>
      <c r="G68" s="853">
        <v>788</v>
      </c>
      <c r="H68" s="853"/>
      <c r="I68" s="853">
        <v>394</v>
      </c>
      <c r="J68" s="853"/>
      <c r="K68" s="853"/>
      <c r="L68" s="853"/>
      <c r="M68" s="853"/>
      <c r="N68" s="853"/>
      <c r="O68" s="853"/>
      <c r="P68" s="838"/>
      <c r="Q68" s="854"/>
    </row>
    <row r="69" spans="1:17" ht="14.45" customHeight="1" x14ac:dyDescent="0.2">
      <c r="A69" s="832" t="s">
        <v>4913</v>
      </c>
      <c r="B69" s="833" t="s">
        <v>4914</v>
      </c>
      <c r="C69" s="833" t="s">
        <v>3837</v>
      </c>
      <c r="D69" s="833" t="s">
        <v>4933</v>
      </c>
      <c r="E69" s="833" t="s">
        <v>4934</v>
      </c>
      <c r="F69" s="853">
        <v>94</v>
      </c>
      <c r="G69" s="853">
        <v>7708</v>
      </c>
      <c r="H69" s="853">
        <v>1.540983606557377</v>
      </c>
      <c r="I69" s="853">
        <v>82</v>
      </c>
      <c r="J69" s="853">
        <v>61</v>
      </c>
      <c r="K69" s="853">
        <v>5002</v>
      </c>
      <c r="L69" s="853">
        <v>1</v>
      </c>
      <c r="M69" s="853">
        <v>82</v>
      </c>
      <c r="N69" s="853">
        <v>71</v>
      </c>
      <c r="O69" s="853">
        <v>5964</v>
      </c>
      <c r="P69" s="838">
        <v>1.1923230707716914</v>
      </c>
      <c r="Q69" s="854">
        <v>84</v>
      </c>
    </row>
    <row r="70" spans="1:17" ht="14.45" customHeight="1" x14ac:dyDescent="0.2">
      <c r="A70" s="832" t="s">
        <v>4913</v>
      </c>
      <c r="B70" s="833" t="s">
        <v>4914</v>
      </c>
      <c r="C70" s="833" t="s">
        <v>3837</v>
      </c>
      <c r="D70" s="833" t="s">
        <v>4935</v>
      </c>
      <c r="E70" s="833" t="s">
        <v>4936</v>
      </c>
      <c r="F70" s="853">
        <v>45</v>
      </c>
      <c r="G70" s="853">
        <v>44460</v>
      </c>
      <c r="H70" s="853">
        <v>0.86538461538461542</v>
      </c>
      <c r="I70" s="853">
        <v>988</v>
      </c>
      <c r="J70" s="853">
        <v>52</v>
      </c>
      <c r="K70" s="853">
        <v>51376</v>
      </c>
      <c r="L70" s="853">
        <v>1</v>
      </c>
      <c r="M70" s="853">
        <v>988</v>
      </c>
      <c r="N70" s="853">
        <v>76</v>
      </c>
      <c r="O70" s="853">
        <v>75088</v>
      </c>
      <c r="P70" s="838">
        <v>1.4615384615384615</v>
      </c>
      <c r="Q70" s="854">
        <v>988</v>
      </c>
    </row>
    <row r="71" spans="1:17" ht="14.45" customHeight="1" x14ac:dyDescent="0.2">
      <c r="A71" s="832" t="s">
        <v>4913</v>
      </c>
      <c r="B71" s="833" t="s">
        <v>4914</v>
      </c>
      <c r="C71" s="833" t="s">
        <v>3837</v>
      </c>
      <c r="D71" s="833" t="s">
        <v>4937</v>
      </c>
      <c r="E71" s="833" t="s">
        <v>4938</v>
      </c>
      <c r="F71" s="853">
        <v>1</v>
      </c>
      <c r="G71" s="853">
        <v>191</v>
      </c>
      <c r="H71" s="853">
        <v>1</v>
      </c>
      <c r="I71" s="853">
        <v>191</v>
      </c>
      <c r="J71" s="853">
        <v>1</v>
      </c>
      <c r="K71" s="853">
        <v>191</v>
      </c>
      <c r="L71" s="853">
        <v>1</v>
      </c>
      <c r="M71" s="853">
        <v>191</v>
      </c>
      <c r="N71" s="853">
        <v>2</v>
      </c>
      <c r="O71" s="853">
        <v>382</v>
      </c>
      <c r="P71" s="838">
        <v>2</v>
      </c>
      <c r="Q71" s="854">
        <v>191</v>
      </c>
    </row>
    <row r="72" spans="1:17" ht="14.45" customHeight="1" x14ac:dyDescent="0.2">
      <c r="A72" s="832" t="s">
        <v>4913</v>
      </c>
      <c r="B72" s="833" t="s">
        <v>4914</v>
      </c>
      <c r="C72" s="833" t="s">
        <v>3837</v>
      </c>
      <c r="D72" s="833" t="s">
        <v>4939</v>
      </c>
      <c r="E72" s="833" t="s">
        <v>4940</v>
      </c>
      <c r="F72" s="853">
        <v>1</v>
      </c>
      <c r="G72" s="853">
        <v>264</v>
      </c>
      <c r="H72" s="853"/>
      <c r="I72" s="853">
        <v>264</v>
      </c>
      <c r="J72" s="853"/>
      <c r="K72" s="853"/>
      <c r="L72" s="853"/>
      <c r="M72" s="853"/>
      <c r="N72" s="853"/>
      <c r="O72" s="853"/>
      <c r="P72" s="838"/>
      <c r="Q72" s="854"/>
    </row>
    <row r="73" spans="1:17" ht="14.45" customHeight="1" x14ac:dyDescent="0.2">
      <c r="A73" s="832" t="s">
        <v>4913</v>
      </c>
      <c r="B73" s="833" t="s">
        <v>4914</v>
      </c>
      <c r="C73" s="833" t="s">
        <v>3837</v>
      </c>
      <c r="D73" s="833" t="s">
        <v>4941</v>
      </c>
      <c r="E73" s="833" t="s">
        <v>4942</v>
      </c>
      <c r="F73" s="853">
        <v>0</v>
      </c>
      <c r="G73" s="853">
        <v>0</v>
      </c>
      <c r="H73" s="853">
        <v>0</v>
      </c>
      <c r="I73" s="853"/>
      <c r="J73" s="853">
        <v>2</v>
      </c>
      <c r="K73" s="853">
        <v>126</v>
      </c>
      <c r="L73" s="853">
        <v>1</v>
      </c>
      <c r="M73" s="853">
        <v>63</v>
      </c>
      <c r="N73" s="853">
        <v>1</v>
      </c>
      <c r="O73" s="853">
        <v>64</v>
      </c>
      <c r="P73" s="838">
        <v>0.50793650793650791</v>
      </c>
      <c r="Q73" s="854">
        <v>64</v>
      </c>
    </row>
    <row r="74" spans="1:17" ht="14.45" customHeight="1" x14ac:dyDescent="0.2">
      <c r="A74" s="832" t="s">
        <v>4913</v>
      </c>
      <c r="B74" s="833" t="s">
        <v>4914</v>
      </c>
      <c r="C74" s="833" t="s">
        <v>3837</v>
      </c>
      <c r="D74" s="833" t="s">
        <v>4943</v>
      </c>
      <c r="E74" s="833" t="s">
        <v>4944</v>
      </c>
      <c r="F74" s="853">
        <v>3</v>
      </c>
      <c r="G74" s="853">
        <v>51</v>
      </c>
      <c r="H74" s="853">
        <v>0.75</v>
      </c>
      <c r="I74" s="853">
        <v>17</v>
      </c>
      <c r="J74" s="853">
        <v>4</v>
      </c>
      <c r="K74" s="853">
        <v>68</v>
      </c>
      <c r="L74" s="853">
        <v>1</v>
      </c>
      <c r="M74" s="853">
        <v>17</v>
      </c>
      <c r="N74" s="853">
        <v>1</v>
      </c>
      <c r="O74" s="853">
        <v>17</v>
      </c>
      <c r="P74" s="838">
        <v>0.25</v>
      </c>
      <c r="Q74" s="854">
        <v>17</v>
      </c>
    </row>
    <row r="75" spans="1:17" ht="14.45" customHeight="1" x14ac:dyDescent="0.2">
      <c r="A75" s="832" t="s">
        <v>4913</v>
      </c>
      <c r="B75" s="833" t="s">
        <v>4914</v>
      </c>
      <c r="C75" s="833" t="s">
        <v>3837</v>
      </c>
      <c r="D75" s="833" t="s">
        <v>4945</v>
      </c>
      <c r="E75" s="833" t="s">
        <v>4946</v>
      </c>
      <c r="F75" s="853"/>
      <c r="G75" s="853"/>
      <c r="H75" s="853"/>
      <c r="I75" s="853"/>
      <c r="J75" s="853">
        <v>1</v>
      </c>
      <c r="K75" s="853">
        <v>483</v>
      </c>
      <c r="L75" s="853">
        <v>1</v>
      </c>
      <c r="M75" s="853">
        <v>483</v>
      </c>
      <c r="N75" s="853"/>
      <c r="O75" s="853"/>
      <c r="P75" s="838"/>
      <c r="Q75" s="854"/>
    </row>
    <row r="76" spans="1:17" ht="14.45" customHeight="1" x14ac:dyDescent="0.2">
      <c r="A76" s="832" t="s">
        <v>4913</v>
      </c>
      <c r="B76" s="833" t="s">
        <v>4914</v>
      </c>
      <c r="C76" s="833" t="s">
        <v>3837</v>
      </c>
      <c r="D76" s="833" t="s">
        <v>4947</v>
      </c>
      <c r="E76" s="833" t="s">
        <v>4948</v>
      </c>
      <c r="F76" s="853">
        <v>1</v>
      </c>
      <c r="G76" s="853">
        <v>47</v>
      </c>
      <c r="H76" s="853">
        <v>1</v>
      </c>
      <c r="I76" s="853">
        <v>47</v>
      </c>
      <c r="J76" s="853">
        <v>1</v>
      </c>
      <c r="K76" s="853">
        <v>47</v>
      </c>
      <c r="L76" s="853">
        <v>1</v>
      </c>
      <c r="M76" s="853">
        <v>47</v>
      </c>
      <c r="N76" s="853"/>
      <c r="O76" s="853"/>
      <c r="P76" s="838"/>
      <c r="Q76" s="854"/>
    </row>
    <row r="77" spans="1:17" ht="14.45" customHeight="1" x14ac:dyDescent="0.2">
      <c r="A77" s="832" t="s">
        <v>4913</v>
      </c>
      <c r="B77" s="833" t="s">
        <v>4914</v>
      </c>
      <c r="C77" s="833" t="s">
        <v>3837</v>
      </c>
      <c r="D77" s="833" t="s">
        <v>4949</v>
      </c>
      <c r="E77" s="833" t="s">
        <v>4950</v>
      </c>
      <c r="F77" s="853">
        <v>1</v>
      </c>
      <c r="G77" s="853">
        <v>53</v>
      </c>
      <c r="H77" s="853"/>
      <c r="I77" s="853">
        <v>53</v>
      </c>
      <c r="J77" s="853"/>
      <c r="K77" s="853"/>
      <c r="L77" s="853"/>
      <c r="M77" s="853"/>
      <c r="N77" s="853">
        <v>1</v>
      </c>
      <c r="O77" s="853">
        <v>53</v>
      </c>
      <c r="P77" s="838"/>
      <c r="Q77" s="854">
        <v>53</v>
      </c>
    </row>
    <row r="78" spans="1:17" ht="14.45" customHeight="1" x14ac:dyDescent="0.2">
      <c r="A78" s="832" t="s">
        <v>4913</v>
      </c>
      <c r="B78" s="833" t="s">
        <v>4914</v>
      </c>
      <c r="C78" s="833" t="s">
        <v>3837</v>
      </c>
      <c r="D78" s="833" t="s">
        <v>4951</v>
      </c>
      <c r="E78" s="833" t="s">
        <v>4952</v>
      </c>
      <c r="F78" s="853"/>
      <c r="G78" s="853"/>
      <c r="H78" s="853"/>
      <c r="I78" s="853"/>
      <c r="J78" s="853">
        <v>2</v>
      </c>
      <c r="K78" s="853">
        <v>120</v>
      </c>
      <c r="L78" s="853">
        <v>1</v>
      </c>
      <c r="M78" s="853">
        <v>60</v>
      </c>
      <c r="N78" s="853">
        <v>1</v>
      </c>
      <c r="O78" s="853">
        <v>61</v>
      </c>
      <c r="P78" s="838">
        <v>0.5083333333333333</v>
      </c>
      <c r="Q78" s="854">
        <v>61</v>
      </c>
    </row>
    <row r="79" spans="1:17" ht="14.45" customHeight="1" x14ac:dyDescent="0.2">
      <c r="A79" s="832" t="s">
        <v>4913</v>
      </c>
      <c r="B79" s="833" t="s">
        <v>4914</v>
      </c>
      <c r="C79" s="833" t="s">
        <v>3837</v>
      </c>
      <c r="D79" s="833" t="s">
        <v>4953</v>
      </c>
      <c r="E79" s="833" t="s">
        <v>4954</v>
      </c>
      <c r="F79" s="853">
        <v>2</v>
      </c>
      <c r="G79" s="853">
        <v>38</v>
      </c>
      <c r="H79" s="853"/>
      <c r="I79" s="853">
        <v>19</v>
      </c>
      <c r="J79" s="853"/>
      <c r="K79" s="853"/>
      <c r="L79" s="853"/>
      <c r="M79" s="853"/>
      <c r="N79" s="853">
        <v>2</v>
      </c>
      <c r="O79" s="853">
        <v>38</v>
      </c>
      <c r="P79" s="838"/>
      <c r="Q79" s="854">
        <v>19</v>
      </c>
    </row>
    <row r="80" spans="1:17" ht="14.45" customHeight="1" x14ac:dyDescent="0.2">
      <c r="A80" s="832" t="s">
        <v>4913</v>
      </c>
      <c r="B80" s="833" t="s">
        <v>4914</v>
      </c>
      <c r="C80" s="833" t="s">
        <v>3837</v>
      </c>
      <c r="D80" s="833" t="s">
        <v>4955</v>
      </c>
      <c r="E80" s="833" t="s">
        <v>4956</v>
      </c>
      <c r="F80" s="853">
        <v>1</v>
      </c>
      <c r="G80" s="853">
        <v>1463</v>
      </c>
      <c r="H80" s="853"/>
      <c r="I80" s="853">
        <v>1463</v>
      </c>
      <c r="J80" s="853"/>
      <c r="K80" s="853"/>
      <c r="L80" s="853"/>
      <c r="M80" s="853"/>
      <c r="N80" s="853"/>
      <c r="O80" s="853"/>
      <c r="P80" s="838"/>
      <c r="Q80" s="854"/>
    </row>
    <row r="81" spans="1:17" ht="14.45" customHeight="1" x14ac:dyDescent="0.2">
      <c r="A81" s="832" t="s">
        <v>4913</v>
      </c>
      <c r="B81" s="833" t="s">
        <v>4914</v>
      </c>
      <c r="C81" s="833" t="s">
        <v>3837</v>
      </c>
      <c r="D81" s="833" t="s">
        <v>4957</v>
      </c>
      <c r="E81" s="833" t="s">
        <v>4958</v>
      </c>
      <c r="F81" s="853"/>
      <c r="G81" s="853"/>
      <c r="H81" s="853"/>
      <c r="I81" s="853"/>
      <c r="J81" s="853"/>
      <c r="K81" s="853"/>
      <c r="L81" s="853"/>
      <c r="M81" s="853"/>
      <c r="N81" s="853">
        <v>1</v>
      </c>
      <c r="O81" s="853">
        <v>392</v>
      </c>
      <c r="P81" s="838"/>
      <c r="Q81" s="854">
        <v>392</v>
      </c>
    </row>
    <row r="82" spans="1:17" ht="14.45" customHeight="1" x14ac:dyDescent="0.2">
      <c r="A82" s="832" t="s">
        <v>4913</v>
      </c>
      <c r="B82" s="833" t="s">
        <v>4914</v>
      </c>
      <c r="C82" s="833" t="s">
        <v>3837</v>
      </c>
      <c r="D82" s="833" t="s">
        <v>4959</v>
      </c>
      <c r="E82" s="833" t="s">
        <v>4960</v>
      </c>
      <c r="F82" s="853"/>
      <c r="G82" s="853"/>
      <c r="H82" s="853"/>
      <c r="I82" s="853"/>
      <c r="J82" s="853">
        <v>1</v>
      </c>
      <c r="K82" s="853">
        <v>464</v>
      </c>
      <c r="L82" s="853">
        <v>1</v>
      </c>
      <c r="M82" s="853">
        <v>464</v>
      </c>
      <c r="N82" s="853">
        <v>63</v>
      </c>
      <c r="O82" s="853">
        <v>29232</v>
      </c>
      <c r="P82" s="838">
        <v>63</v>
      </c>
      <c r="Q82" s="854">
        <v>464</v>
      </c>
    </row>
    <row r="83" spans="1:17" ht="14.45" customHeight="1" x14ac:dyDescent="0.2">
      <c r="A83" s="832" t="s">
        <v>4913</v>
      </c>
      <c r="B83" s="833" t="s">
        <v>4914</v>
      </c>
      <c r="C83" s="833" t="s">
        <v>3837</v>
      </c>
      <c r="D83" s="833" t="s">
        <v>4961</v>
      </c>
      <c r="E83" s="833" t="s">
        <v>4962</v>
      </c>
      <c r="F83" s="853">
        <v>1</v>
      </c>
      <c r="G83" s="853">
        <v>313</v>
      </c>
      <c r="H83" s="853"/>
      <c r="I83" s="853">
        <v>313</v>
      </c>
      <c r="J83" s="853"/>
      <c r="K83" s="853"/>
      <c r="L83" s="853"/>
      <c r="M83" s="853"/>
      <c r="N83" s="853">
        <v>1</v>
      </c>
      <c r="O83" s="853">
        <v>313</v>
      </c>
      <c r="P83" s="838"/>
      <c r="Q83" s="854">
        <v>313</v>
      </c>
    </row>
    <row r="84" spans="1:17" ht="14.45" customHeight="1" x14ac:dyDescent="0.2">
      <c r="A84" s="832" t="s">
        <v>4913</v>
      </c>
      <c r="B84" s="833" t="s">
        <v>4914</v>
      </c>
      <c r="C84" s="833" t="s">
        <v>3837</v>
      </c>
      <c r="D84" s="833" t="s">
        <v>4963</v>
      </c>
      <c r="E84" s="833" t="s">
        <v>4964</v>
      </c>
      <c r="F84" s="853">
        <v>28</v>
      </c>
      <c r="G84" s="853">
        <v>23884</v>
      </c>
      <c r="H84" s="853">
        <v>0.875</v>
      </c>
      <c r="I84" s="853">
        <v>853</v>
      </c>
      <c r="J84" s="853">
        <v>32</v>
      </c>
      <c r="K84" s="853">
        <v>27296</v>
      </c>
      <c r="L84" s="853">
        <v>1</v>
      </c>
      <c r="M84" s="853">
        <v>853</v>
      </c>
      <c r="N84" s="853">
        <v>32</v>
      </c>
      <c r="O84" s="853">
        <v>27328</v>
      </c>
      <c r="P84" s="838">
        <v>1.0011723329425557</v>
      </c>
      <c r="Q84" s="854">
        <v>854</v>
      </c>
    </row>
    <row r="85" spans="1:17" ht="14.45" customHeight="1" x14ac:dyDescent="0.2">
      <c r="A85" s="832" t="s">
        <v>4913</v>
      </c>
      <c r="B85" s="833" t="s">
        <v>4914</v>
      </c>
      <c r="C85" s="833" t="s">
        <v>3837</v>
      </c>
      <c r="D85" s="833" t="s">
        <v>4965</v>
      </c>
      <c r="E85" s="833" t="s">
        <v>4966</v>
      </c>
      <c r="F85" s="853">
        <v>5</v>
      </c>
      <c r="G85" s="853">
        <v>935</v>
      </c>
      <c r="H85" s="853"/>
      <c r="I85" s="853">
        <v>187</v>
      </c>
      <c r="J85" s="853"/>
      <c r="K85" s="853"/>
      <c r="L85" s="853"/>
      <c r="M85" s="853"/>
      <c r="N85" s="853">
        <v>5</v>
      </c>
      <c r="O85" s="853">
        <v>940</v>
      </c>
      <c r="P85" s="838"/>
      <c r="Q85" s="854">
        <v>188</v>
      </c>
    </row>
    <row r="86" spans="1:17" ht="14.45" customHeight="1" x14ac:dyDescent="0.2">
      <c r="A86" s="832" t="s">
        <v>4913</v>
      </c>
      <c r="B86" s="833" t="s">
        <v>4914</v>
      </c>
      <c r="C86" s="833" t="s">
        <v>3837</v>
      </c>
      <c r="D86" s="833" t="s">
        <v>4967</v>
      </c>
      <c r="E86" s="833" t="s">
        <v>4968</v>
      </c>
      <c r="F86" s="853">
        <v>1</v>
      </c>
      <c r="G86" s="853">
        <v>168</v>
      </c>
      <c r="H86" s="853"/>
      <c r="I86" s="853">
        <v>168</v>
      </c>
      <c r="J86" s="853"/>
      <c r="K86" s="853"/>
      <c r="L86" s="853"/>
      <c r="M86" s="853"/>
      <c r="N86" s="853">
        <v>2</v>
      </c>
      <c r="O86" s="853">
        <v>336</v>
      </c>
      <c r="P86" s="838"/>
      <c r="Q86" s="854">
        <v>168</v>
      </c>
    </row>
    <row r="87" spans="1:17" ht="14.45" customHeight="1" x14ac:dyDescent="0.2">
      <c r="A87" s="832" t="s">
        <v>4913</v>
      </c>
      <c r="B87" s="833" t="s">
        <v>4914</v>
      </c>
      <c r="C87" s="833" t="s">
        <v>3837</v>
      </c>
      <c r="D87" s="833" t="s">
        <v>4969</v>
      </c>
      <c r="E87" s="833" t="s">
        <v>4970</v>
      </c>
      <c r="F87" s="853">
        <v>1</v>
      </c>
      <c r="G87" s="853">
        <v>167</v>
      </c>
      <c r="H87" s="853"/>
      <c r="I87" s="853">
        <v>167</v>
      </c>
      <c r="J87" s="853"/>
      <c r="K87" s="853"/>
      <c r="L87" s="853"/>
      <c r="M87" s="853"/>
      <c r="N87" s="853">
        <v>1</v>
      </c>
      <c r="O87" s="853">
        <v>167</v>
      </c>
      <c r="P87" s="838"/>
      <c r="Q87" s="854">
        <v>167</v>
      </c>
    </row>
    <row r="88" spans="1:17" ht="14.45" customHeight="1" x14ac:dyDescent="0.2">
      <c r="A88" s="832" t="s">
        <v>4913</v>
      </c>
      <c r="B88" s="833" t="s">
        <v>4914</v>
      </c>
      <c r="C88" s="833" t="s">
        <v>3837</v>
      </c>
      <c r="D88" s="833" t="s">
        <v>4971</v>
      </c>
      <c r="E88" s="833" t="s">
        <v>4972</v>
      </c>
      <c r="F88" s="853">
        <v>2</v>
      </c>
      <c r="G88" s="853">
        <v>348</v>
      </c>
      <c r="H88" s="853"/>
      <c r="I88" s="853">
        <v>174</v>
      </c>
      <c r="J88" s="853"/>
      <c r="K88" s="853"/>
      <c r="L88" s="853"/>
      <c r="M88" s="853"/>
      <c r="N88" s="853"/>
      <c r="O88" s="853"/>
      <c r="P88" s="838"/>
      <c r="Q88" s="854"/>
    </row>
    <row r="89" spans="1:17" ht="14.45" customHeight="1" x14ac:dyDescent="0.2">
      <c r="A89" s="832" t="s">
        <v>4913</v>
      </c>
      <c r="B89" s="833" t="s">
        <v>4914</v>
      </c>
      <c r="C89" s="833" t="s">
        <v>3837</v>
      </c>
      <c r="D89" s="833" t="s">
        <v>4973</v>
      </c>
      <c r="E89" s="833" t="s">
        <v>4974</v>
      </c>
      <c r="F89" s="853">
        <v>1</v>
      </c>
      <c r="G89" s="853">
        <v>310</v>
      </c>
      <c r="H89" s="853"/>
      <c r="I89" s="853">
        <v>310</v>
      </c>
      <c r="J89" s="853"/>
      <c r="K89" s="853"/>
      <c r="L89" s="853"/>
      <c r="M89" s="853"/>
      <c r="N89" s="853">
        <v>1</v>
      </c>
      <c r="O89" s="853">
        <v>310</v>
      </c>
      <c r="P89" s="838"/>
      <c r="Q89" s="854">
        <v>310</v>
      </c>
    </row>
    <row r="90" spans="1:17" ht="14.45" customHeight="1" x14ac:dyDescent="0.2">
      <c r="A90" s="832" t="s">
        <v>4913</v>
      </c>
      <c r="B90" s="833" t="s">
        <v>4914</v>
      </c>
      <c r="C90" s="833" t="s">
        <v>3837</v>
      </c>
      <c r="D90" s="833" t="s">
        <v>4975</v>
      </c>
      <c r="E90" s="833" t="s">
        <v>4976</v>
      </c>
      <c r="F90" s="853">
        <v>1</v>
      </c>
      <c r="G90" s="853">
        <v>352</v>
      </c>
      <c r="H90" s="853"/>
      <c r="I90" s="853">
        <v>352</v>
      </c>
      <c r="J90" s="853"/>
      <c r="K90" s="853"/>
      <c r="L90" s="853"/>
      <c r="M90" s="853"/>
      <c r="N90" s="853">
        <v>3</v>
      </c>
      <c r="O90" s="853">
        <v>1059</v>
      </c>
      <c r="P90" s="838"/>
      <c r="Q90" s="854">
        <v>353</v>
      </c>
    </row>
    <row r="91" spans="1:17" ht="14.45" customHeight="1" x14ac:dyDescent="0.2">
      <c r="A91" s="832" t="s">
        <v>4913</v>
      </c>
      <c r="B91" s="833" t="s">
        <v>4914</v>
      </c>
      <c r="C91" s="833" t="s">
        <v>3837</v>
      </c>
      <c r="D91" s="833" t="s">
        <v>4977</v>
      </c>
      <c r="E91" s="833" t="s">
        <v>4978</v>
      </c>
      <c r="F91" s="853">
        <v>1</v>
      </c>
      <c r="G91" s="853">
        <v>352</v>
      </c>
      <c r="H91" s="853"/>
      <c r="I91" s="853">
        <v>352</v>
      </c>
      <c r="J91" s="853"/>
      <c r="K91" s="853"/>
      <c r="L91" s="853"/>
      <c r="M91" s="853"/>
      <c r="N91" s="853">
        <v>3</v>
      </c>
      <c r="O91" s="853">
        <v>1059</v>
      </c>
      <c r="P91" s="838"/>
      <c r="Q91" s="854">
        <v>353</v>
      </c>
    </row>
    <row r="92" spans="1:17" ht="14.45" customHeight="1" x14ac:dyDescent="0.2">
      <c r="A92" s="832" t="s">
        <v>4913</v>
      </c>
      <c r="B92" s="833" t="s">
        <v>4914</v>
      </c>
      <c r="C92" s="833" t="s">
        <v>3837</v>
      </c>
      <c r="D92" s="833" t="s">
        <v>4979</v>
      </c>
      <c r="E92" s="833" t="s">
        <v>4980</v>
      </c>
      <c r="F92" s="853"/>
      <c r="G92" s="853"/>
      <c r="H92" s="853"/>
      <c r="I92" s="853"/>
      <c r="J92" s="853">
        <v>1</v>
      </c>
      <c r="K92" s="853">
        <v>1223</v>
      </c>
      <c r="L92" s="853">
        <v>1</v>
      </c>
      <c r="M92" s="853">
        <v>1223</v>
      </c>
      <c r="N92" s="853">
        <v>1</v>
      </c>
      <c r="O92" s="853">
        <v>1227</v>
      </c>
      <c r="P92" s="838">
        <v>1.0032706459525755</v>
      </c>
      <c r="Q92" s="854">
        <v>1227</v>
      </c>
    </row>
    <row r="93" spans="1:17" ht="14.45" customHeight="1" x14ac:dyDescent="0.2">
      <c r="A93" s="832" t="s">
        <v>4913</v>
      </c>
      <c r="B93" s="833" t="s">
        <v>4914</v>
      </c>
      <c r="C93" s="833" t="s">
        <v>3837</v>
      </c>
      <c r="D93" s="833" t="s">
        <v>4981</v>
      </c>
      <c r="E93" s="833" t="s">
        <v>4982</v>
      </c>
      <c r="F93" s="853">
        <v>18</v>
      </c>
      <c r="G93" s="853">
        <v>14184</v>
      </c>
      <c r="H93" s="853">
        <v>1.0588235294117647</v>
      </c>
      <c r="I93" s="853">
        <v>788</v>
      </c>
      <c r="J93" s="853">
        <v>17</v>
      </c>
      <c r="K93" s="853">
        <v>13396</v>
      </c>
      <c r="L93" s="853">
        <v>1</v>
      </c>
      <c r="M93" s="853">
        <v>788</v>
      </c>
      <c r="N93" s="853">
        <v>23</v>
      </c>
      <c r="O93" s="853">
        <v>18147</v>
      </c>
      <c r="P93" s="838">
        <v>1.3546581068975814</v>
      </c>
      <c r="Q93" s="854">
        <v>789</v>
      </c>
    </row>
    <row r="94" spans="1:17" ht="14.45" customHeight="1" x14ac:dyDescent="0.2">
      <c r="A94" s="832" t="s">
        <v>4913</v>
      </c>
      <c r="B94" s="833" t="s">
        <v>4914</v>
      </c>
      <c r="C94" s="833" t="s">
        <v>3837</v>
      </c>
      <c r="D94" s="833" t="s">
        <v>4983</v>
      </c>
      <c r="E94" s="833" t="s">
        <v>4984</v>
      </c>
      <c r="F94" s="853">
        <v>33</v>
      </c>
      <c r="G94" s="853">
        <v>6237</v>
      </c>
      <c r="H94" s="853">
        <v>0.7021276595744681</v>
      </c>
      <c r="I94" s="853">
        <v>189</v>
      </c>
      <c r="J94" s="853">
        <v>47</v>
      </c>
      <c r="K94" s="853">
        <v>8883</v>
      </c>
      <c r="L94" s="853">
        <v>1</v>
      </c>
      <c r="M94" s="853">
        <v>189</v>
      </c>
      <c r="N94" s="853">
        <v>65</v>
      </c>
      <c r="O94" s="853">
        <v>12350</v>
      </c>
      <c r="P94" s="838">
        <v>1.390296071147135</v>
      </c>
      <c r="Q94" s="854">
        <v>190</v>
      </c>
    </row>
    <row r="95" spans="1:17" ht="14.45" customHeight="1" x14ac:dyDescent="0.2">
      <c r="A95" s="832" t="s">
        <v>4913</v>
      </c>
      <c r="B95" s="833" t="s">
        <v>4914</v>
      </c>
      <c r="C95" s="833" t="s">
        <v>3837</v>
      </c>
      <c r="D95" s="833" t="s">
        <v>4985</v>
      </c>
      <c r="E95" s="833" t="s">
        <v>4986</v>
      </c>
      <c r="F95" s="853">
        <v>1</v>
      </c>
      <c r="G95" s="853">
        <v>179</v>
      </c>
      <c r="H95" s="853"/>
      <c r="I95" s="853">
        <v>179</v>
      </c>
      <c r="J95" s="853"/>
      <c r="K95" s="853"/>
      <c r="L95" s="853"/>
      <c r="M95" s="853"/>
      <c r="N95" s="853"/>
      <c r="O95" s="853"/>
      <c r="P95" s="838"/>
      <c r="Q95" s="854"/>
    </row>
    <row r="96" spans="1:17" ht="14.45" customHeight="1" x14ac:dyDescent="0.2">
      <c r="A96" s="832" t="s">
        <v>4913</v>
      </c>
      <c r="B96" s="833" t="s">
        <v>4914</v>
      </c>
      <c r="C96" s="833" t="s">
        <v>3837</v>
      </c>
      <c r="D96" s="833" t="s">
        <v>4987</v>
      </c>
      <c r="E96" s="833" t="s">
        <v>4988</v>
      </c>
      <c r="F96" s="853">
        <v>1</v>
      </c>
      <c r="G96" s="853">
        <v>229</v>
      </c>
      <c r="H96" s="853"/>
      <c r="I96" s="853">
        <v>229</v>
      </c>
      <c r="J96" s="853"/>
      <c r="K96" s="853"/>
      <c r="L96" s="853"/>
      <c r="M96" s="853"/>
      <c r="N96" s="853">
        <v>2</v>
      </c>
      <c r="O96" s="853">
        <v>458</v>
      </c>
      <c r="P96" s="838"/>
      <c r="Q96" s="854">
        <v>229</v>
      </c>
    </row>
    <row r="97" spans="1:17" ht="14.45" customHeight="1" x14ac:dyDescent="0.2">
      <c r="A97" s="832" t="s">
        <v>4913</v>
      </c>
      <c r="B97" s="833" t="s">
        <v>4914</v>
      </c>
      <c r="C97" s="833" t="s">
        <v>3837</v>
      </c>
      <c r="D97" s="833" t="s">
        <v>4989</v>
      </c>
      <c r="E97" s="833" t="s">
        <v>4990</v>
      </c>
      <c r="F97" s="853">
        <v>1</v>
      </c>
      <c r="G97" s="853">
        <v>462</v>
      </c>
      <c r="H97" s="853"/>
      <c r="I97" s="853">
        <v>462</v>
      </c>
      <c r="J97" s="853"/>
      <c r="K97" s="853"/>
      <c r="L97" s="853"/>
      <c r="M97" s="853"/>
      <c r="N97" s="853"/>
      <c r="O97" s="853"/>
      <c r="P97" s="838"/>
      <c r="Q97" s="854"/>
    </row>
    <row r="98" spans="1:17" ht="14.45" customHeight="1" x14ac:dyDescent="0.2">
      <c r="A98" s="832" t="s">
        <v>4913</v>
      </c>
      <c r="B98" s="833" t="s">
        <v>4914</v>
      </c>
      <c r="C98" s="833" t="s">
        <v>3837</v>
      </c>
      <c r="D98" s="833" t="s">
        <v>4991</v>
      </c>
      <c r="E98" s="833" t="s">
        <v>4992</v>
      </c>
      <c r="F98" s="853">
        <v>16</v>
      </c>
      <c r="G98" s="853">
        <v>2752</v>
      </c>
      <c r="H98" s="853">
        <v>0.66666666666666663</v>
      </c>
      <c r="I98" s="853">
        <v>172</v>
      </c>
      <c r="J98" s="853">
        <v>24</v>
      </c>
      <c r="K98" s="853">
        <v>4128</v>
      </c>
      <c r="L98" s="853">
        <v>1</v>
      </c>
      <c r="M98" s="853">
        <v>172</v>
      </c>
      <c r="N98" s="853">
        <v>35</v>
      </c>
      <c r="O98" s="853">
        <v>6055</v>
      </c>
      <c r="P98" s="838">
        <v>1.466812015503876</v>
      </c>
      <c r="Q98" s="854">
        <v>173</v>
      </c>
    </row>
    <row r="99" spans="1:17" ht="14.45" customHeight="1" x14ac:dyDescent="0.2">
      <c r="A99" s="832" t="s">
        <v>4913</v>
      </c>
      <c r="B99" s="833" t="s">
        <v>4914</v>
      </c>
      <c r="C99" s="833" t="s">
        <v>3837</v>
      </c>
      <c r="D99" s="833" t="s">
        <v>4993</v>
      </c>
      <c r="E99" s="833" t="s">
        <v>4994</v>
      </c>
      <c r="F99" s="853">
        <v>2</v>
      </c>
      <c r="G99" s="853">
        <v>402</v>
      </c>
      <c r="H99" s="853">
        <v>2</v>
      </c>
      <c r="I99" s="853">
        <v>201</v>
      </c>
      <c r="J99" s="853">
        <v>1</v>
      </c>
      <c r="K99" s="853">
        <v>201</v>
      </c>
      <c r="L99" s="853">
        <v>1</v>
      </c>
      <c r="M99" s="853">
        <v>201</v>
      </c>
      <c r="N99" s="853">
        <v>1</v>
      </c>
      <c r="O99" s="853">
        <v>202</v>
      </c>
      <c r="P99" s="838">
        <v>1.0049751243781095</v>
      </c>
      <c r="Q99" s="854">
        <v>202</v>
      </c>
    </row>
    <row r="100" spans="1:17" ht="14.45" customHeight="1" x14ac:dyDescent="0.2">
      <c r="A100" s="832" t="s">
        <v>4913</v>
      </c>
      <c r="B100" s="833" t="s">
        <v>4914</v>
      </c>
      <c r="C100" s="833" t="s">
        <v>3837</v>
      </c>
      <c r="D100" s="833" t="s">
        <v>4995</v>
      </c>
      <c r="E100" s="833" t="s">
        <v>4996</v>
      </c>
      <c r="F100" s="853">
        <v>3</v>
      </c>
      <c r="G100" s="853">
        <v>399</v>
      </c>
      <c r="H100" s="853">
        <v>1.5</v>
      </c>
      <c r="I100" s="853">
        <v>133</v>
      </c>
      <c r="J100" s="853">
        <v>2</v>
      </c>
      <c r="K100" s="853">
        <v>266</v>
      </c>
      <c r="L100" s="853">
        <v>1</v>
      </c>
      <c r="M100" s="853">
        <v>133</v>
      </c>
      <c r="N100" s="853">
        <v>2</v>
      </c>
      <c r="O100" s="853">
        <v>268</v>
      </c>
      <c r="P100" s="838">
        <v>1.0075187969924813</v>
      </c>
      <c r="Q100" s="854">
        <v>134</v>
      </c>
    </row>
    <row r="101" spans="1:17" ht="14.45" customHeight="1" x14ac:dyDescent="0.2">
      <c r="A101" s="832" t="s">
        <v>4913</v>
      </c>
      <c r="B101" s="833" t="s">
        <v>4914</v>
      </c>
      <c r="C101" s="833" t="s">
        <v>3837</v>
      </c>
      <c r="D101" s="833" t="s">
        <v>4997</v>
      </c>
      <c r="E101" s="833" t="s">
        <v>4998</v>
      </c>
      <c r="F101" s="853"/>
      <c r="G101" s="853"/>
      <c r="H101" s="853"/>
      <c r="I101" s="853"/>
      <c r="J101" s="853"/>
      <c r="K101" s="853"/>
      <c r="L101" s="853"/>
      <c r="M101" s="853"/>
      <c r="N101" s="853">
        <v>1</v>
      </c>
      <c r="O101" s="853">
        <v>179</v>
      </c>
      <c r="P101" s="838"/>
      <c r="Q101" s="854">
        <v>179</v>
      </c>
    </row>
    <row r="102" spans="1:17" ht="14.45" customHeight="1" x14ac:dyDescent="0.2">
      <c r="A102" s="832" t="s">
        <v>4913</v>
      </c>
      <c r="B102" s="833" t="s">
        <v>4914</v>
      </c>
      <c r="C102" s="833" t="s">
        <v>3837</v>
      </c>
      <c r="D102" s="833" t="s">
        <v>4999</v>
      </c>
      <c r="E102" s="833" t="s">
        <v>5000</v>
      </c>
      <c r="F102" s="853"/>
      <c r="G102" s="853"/>
      <c r="H102" s="853"/>
      <c r="I102" s="853"/>
      <c r="J102" s="853">
        <v>1</v>
      </c>
      <c r="K102" s="853">
        <v>414</v>
      </c>
      <c r="L102" s="853">
        <v>1</v>
      </c>
      <c r="M102" s="853">
        <v>414</v>
      </c>
      <c r="N102" s="853"/>
      <c r="O102" s="853"/>
      <c r="P102" s="838"/>
      <c r="Q102" s="854"/>
    </row>
    <row r="103" spans="1:17" ht="14.45" customHeight="1" x14ac:dyDescent="0.2">
      <c r="A103" s="832" t="s">
        <v>4913</v>
      </c>
      <c r="B103" s="833" t="s">
        <v>4914</v>
      </c>
      <c r="C103" s="833" t="s">
        <v>3837</v>
      </c>
      <c r="D103" s="833" t="s">
        <v>5001</v>
      </c>
      <c r="E103" s="833" t="s">
        <v>5002</v>
      </c>
      <c r="F103" s="853">
        <v>1</v>
      </c>
      <c r="G103" s="853">
        <v>941</v>
      </c>
      <c r="H103" s="853"/>
      <c r="I103" s="853">
        <v>941</v>
      </c>
      <c r="J103" s="853"/>
      <c r="K103" s="853"/>
      <c r="L103" s="853"/>
      <c r="M103" s="853"/>
      <c r="N103" s="853"/>
      <c r="O103" s="853"/>
      <c r="P103" s="838"/>
      <c r="Q103" s="854"/>
    </row>
    <row r="104" spans="1:17" ht="14.45" customHeight="1" x14ac:dyDescent="0.2">
      <c r="A104" s="832" t="s">
        <v>4913</v>
      </c>
      <c r="B104" s="833" t="s">
        <v>4914</v>
      </c>
      <c r="C104" s="833" t="s">
        <v>3837</v>
      </c>
      <c r="D104" s="833" t="s">
        <v>5003</v>
      </c>
      <c r="E104" s="833" t="s">
        <v>5004</v>
      </c>
      <c r="F104" s="853"/>
      <c r="G104" s="853"/>
      <c r="H104" s="853"/>
      <c r="I104" s="853"/>
      <c r="J104" s="853">
        <v>1</v>
      </c>
      <c r="K104" s="853">
        <v>396</v>
      </c>
      <c r="L104" s="853">
        <v>1</v>
      </c>
      <c r="M104" s="853">
        <v>396</v>
      </c>
      <c r="N104" s="853"/>
      <c r="O104" s="853"/>
      <c r="P104" s="838"/>
      <c r="Q104" s="854"/>
    </row>
    <row r="105" spans="1:17" ht="14.45" customHeight="1" x14ac:dyDescent="0.2">
      <c r="A105" s="832" t="s">
        <v>4913</v>
      </c>
      <c r="B105" s="833" t="s">
        <v>4914</v>
      </c>
      <c r="C105" s="833" t="s">
        <v>3837</v>
      </c>
      <c r="D105" s="833" t="s">
        <v>5005</v>
      </c>
      <c r="E105" s="833" t="s">
        <v>5006</v>
      </c>
      <c r="F105" s="853">
        <v>1</v>
      </c>
      <c r="G105" s="853">
        <v>89</v>
      </c>
      <c r="H105" s="853"/>
      <c r="I105" s="853">
        <v>89</v>
      </c>
      <c r="J105" s="853"/>
      <c r="K105" s="853"/>
      <c r="L105" s="853"/>
      <c r="M105" s="853"/>
      <c r="N105" s="853"/>
      <c r="O105" s="853"/>
      <c r="P105" s="838"/>
      <c r="Q105" s="854"/>
    </row>
    <row r="106" spans="1:17" ht="14.45" customHeight="1" x14ac:dyDescent="0.2">
      <c r="A106" s="832" t="s">
        <v>4913</v>
      </c>
      <c r="B106" s="833" t="s">
        <v>4914</v>
      </c>
      <c r="C106" s="833" t="s">
        <v>3837</v>
      </c>
      <c r="D106" s="833" t="s">
        <v>5007</v>
      </c>
      <c r="E106" s="833" t="s">
        <v>5008</v>
      </c>
      <c r="F106" s="853">
        <v>1631</v>
      </c>
      <c r="G106" s="853">
        <v>48930</v>
      </c>
      <c r="H106" s="853">
        <v>0.86893979754928075</v>
      </c>
      <c r="I106" s="853">
        <v>30</v>
      </c>
      <c r="J106" s="853">
        <v>1877</v>
      </c>
      <c r="K106" s="853">
        <v>56310</v>
      </c>
      <c r="L106" s="853">
        <v>1</v>
      </c>
      <c r="M106" s="853">
        <v>30</v>
      </c>
      <c r="N106" s="853">
        <v>2004</v>
      </c>
      <c r="O106" s="853">
        <v>60120</v>
      </c>
      <c r="P106" s="838">
        <v>1.0676611614278104</v>
      </c>
      <c r="Q106" s="854">
        <v>30</v>
      </c>
    </row>
    <row r="107" spans="1:17" ht="14.45" customHeight="1" x14ac:dyDescent="0.2">
      <c r="A107" s="832" t="s">
        <v>4913</v>
      </c>
      <c r="B107" s="833" t="s">
        <v>4914</v>
      </c>
      <c r="C107" s="833" t="s">
        <v>3837</v>
      </c>
      <c r="D107" s="833" t="s">
        <v>5009</v>
      </c>
      <c r="E107" s="833" t="s">
        <v>5010</v>
      </c>
      <c r="F107" s="853"/>
      <c r="G107" s="853"/>
      <c r="H107" s="853"/>
      <c r="I107" s="853"/>
      <c r="J107" s="853">
        <v>2</v>
      </c>
      <c r="K107" s="853">
        <v>100</v>
      </c>
      <c r="L107" s="853">
        <v>1</v>
      </c>
      <c r="M107" s="853">
        <v>50</v>
      </c>
      <c r="N107" s="853">
        <v>1</v>
      </c>
      <c r="O107" s="853">
        <v>50</v>
      </c>
      <c r="P107" s="838">
        <v>0.5</v>
      </c>
      <c r="Q107" s="854">
        <v>50</v>
      </c>
    </row>
    <row r="108" spans="1:17" ht="14.45" customHeight="1" x14ac:dyDescent="0.2">
      <c r="A108" s="832" t="s">
        <v>4913</v>
      </c>
      <c r="B108" s="833" t="s">
        <v>4914</v>
      </c>
      <c r="C108" s="833" t="s">
        <v>3837</v>
      </c>
      <c r="D108" s="833" t="s">
        <v>5011</v>
      </c>
      <c r="E108" s="833" t="s">
        <v>5012</v>
      </c>
      <c r="F108" s="853">
        <v>1448</v>
      </c>
      <c r="G108" s="853">
        <v>17376</v>
      </c>
      <c r="H108" s="853">
        <v>0.87123947051744888</v>
      </c>
      <c r="I108" s="853">
        <v>12</v>
      </c>
      <c r="J108" s="853">
        <v>1662</v>
      </c>
      <c r="K108" s="853">
        <v>19944</v>
      </c>
      <c r="L108" s="853">
        <v>1</v>
      </c>
      <c r="M108" s="853">
        <v>12</v>
      </c>
      <c r="N108" s="853">
        <v>1775</v>
      </c>
      <c r="O108" s="853">
        <v>23075</v>
      </c>
      <c r="P108" s="838">
        <v>1.1569895707982352</v>
      </c>
      <c r="Q108" s="854">
        <v>13</v>
      </c>
    </row>
    <row r="109" spans="1:17" ht="14.45" customHeight="1" x14ac:dyDescent="0.2">
      <c r="A109" s="832" t="s">
        <v>4913</v>
      </c>
      <c r="B109" s="833" t="s">
        <v>4914</v>
      </c>
      <c r="C109" s="833" t="s">
        <v>3837</v>
      </c>
      <c r="D109" s="833" t="s">
        <v>5013</v>
      </c>
      <c r="E109" s="833" t="s">
        <v>5014</v>
      </c>
      <c r="F109" s="853">
        <v>19</v>
      </c>
      <c r="G109" s="853">
        <v>3477</v>
      </c>
      <c r="H109" s="853">
        <v>0.79166666666666663</v>
      </c>
      <c r="I109" s="853">
        <v>183</v>
      </c>
      <c r="J109" s="853">
        <v>24</v>
      </c>
      <c r="K109" s="853">
        <v>4392</v>
      </c>
      <c r="L109" s="853">
        <v>1</v>
      </c>
      <c r="M109" s="853">
        <v>183</v>
      </c>
      <c r="N109" s="853">
        <v>39</v>
      </c>
      <c r="O109" s="853">
        <v>7176</v>
      </c>
      <c r="P109" s="838">
        <v>1.6338797814207651</v>
      </c>
      <c r="Q109" s="854">
        <v>184</v>
      </c>
    </row>
    <row r="110" spans="1:17" ht="14.45" customHeight="1" x14ac:dyDescent="0.2">
      <c r="A110" s="832" t="s">
        <v>4913</v>
      </c>
      <c r="B110" s="833" t="s">
        <v>4914</v>
      </c>
      <c r="C110" s="833" t="s">
        <v>3837</v>
      </c>
      <c r="D110" s="833" t="s">
        <v>5015</v>
      </c>
      <c r="E110" s="833" t="s">
        <v>5016</v>
      </c>
      <c r="F110" s="853">
        <v>96</v>
      </c>
      <c r="G110" s="853">
        <v>7008</v>
      </c>
      <c r="H110" s="853">
        <v>1.5</v>
      </c>
      <c r="I110" s="853">
        <v>73</v>
      </c>
      <c r="J110" s="853">
        <v>64</v>
      </c>
      <c r="K110" s="853">
        <v>4672</v>
      </c>
      <c r="L110" s="853">
        <v>1</v>
      </c>
      <c r="M110" s="853">
        <v>73</v>
      </c>
      <c r="N110" s="853">
        <v>71</v>
      </c>
      <c r="O110" s="853">
        <v>5183</v>
      </c>
      <c r="P110" s="838">
        <v>1.109375</v>
      </c>
      <c r="Q110" s="854">
        <v>73</v>
      </c>
    </row>
    <row r="111" spans="1:17" ht="14.45" customHeight="1" x14ac:dyDescent="0.2">
      <c r="A111" s="832" t="s">
        <v>4913</v>
      </c>
      <c r="B111" s="833" t="s">
        <v>4914</v>
      </c>
      <c r="C111" s="833" t="s">
        <v>3837</v>
      </c>
      <c r="D111" s="833" t="s">
        <v>5017</v>
      </c>
      <c r="E111" s="833" t="s">
        <v>5018</v>
      </c>
      <c r="F111" s="853">
        <v>16</v>
      </c>
      <c r="G111" s="853">
        <v>2944</v>
      </c>
      <c r="H111" s="853">
        <v>0.64</v>
      </c>
      <c r="I111" s="853">
        <v>184</v>
      </c>
      <c r="J111" s="853">
        <v>25</v>
      </c>
      <c r="K111" s="853">
        <v>4600</v>
      </c>
      <c r="L111" s="853">
        <v>1</v>
      </c>
      <c r="M111" s="853">
        <v>184</v>
      </c>
      <c r="N111" s="853">
        <v>39</v>
      </c>
      <c r="O111" s="853">
        <v>7215</v>
      </c>
      <c r="P111" s="838">
        <v>1.5684782608695653</v>
      </c>
      <c r="Q111" s="854">
        <v>185</v>
      </c>
    </row>
    <row r="112" spans="1:17" ht="14.45" customHeight="1" x14ac:dyDescent="0.2">
      <c r="A112" s="832" t="s">
        <v>4913</v>
      </c>
      <c r="B112" s="833" t="s">
        <v>4914</v>
      </c>
      <c r="C112" s="833" t="s">
        <v>3837</v>
      </c>
      <c r="D112" s="833" t="s">
        <v>5019</v>
      </c>
      <c r="E112" s="833" t="s">
        <v>5020</v>
      </c>
      <c r="F112" s="853">
        <v>869</v>
      </c>
      <c r="G112" s="853">
        <v>129481</v>
      </c>
      <c r="H112" s="853">
        <v>0.92742796157950902</v>
      </c>
      <c r="I112" s="853">
        <v>149</v>
      </c>
      <c r="J112" s="853">
        <v>937</v>
      </c>
      <c r="K112" s="853">
        <v>139613</v>
      </c>
      <c r="L112" s="853">
        <v>1</v>
      </c>
      <c r="M112" s="853">
        <v>149</v>
      </c>
      <c r="N112" s="853">
        <v>1116</v>
      </c>
      <c r="O112" s="853">
        <v>167400</v>
      </c>
      <c r="P112" s="838">
        <v>1.1990287437416287</v>
      </c>
      <c r="Q112" s="854">
        <v>150</v>
      </c>
    </row>
    <row r="113" spans="1:17" ht="14.45" customHeight="1" x14ac:dyDescent="0.2">
      <c r="A113" s="832" t="s">
        <v>4913</v>
      </c>
      <c r="B113" s="833" t="s">
        <v>4914</v>
      </c>
      <c r="C113" s="833" t="s">
        <v>3837</v>
      </c>
      <c r="D113" s="833" t="s">
        <v>5021</v>
      </c>
      <c r="E113" s="833" t="s">
        <v>5022</v>
      </c>
      <c r="F113" s="853">
        <v>1666</v>
      </c>
      <c r="G113" s="853">
        <v>49980</v>
      </c>
      <c r="H113" s="853">
        <v>0.86276540652511657</v>
      </c>
      <c r="I113" s="853">
        <v>30</v>
      </c>
      <c r="J113" s="853">
        <v>1931</v>
      </c>
      <c r="K113" s="853">
        <v>57930</v>
      </c>
      <c r="L113" s="853">
        <v>1</v>
      </c>
      <c r="M113" s="853">
        <v>30</v>
      </c>
      <c r="N113" s="853">
        <v>2059</v>
      </c>
      <c r="O113" s="853">
        <v>61770</v>
      </c>
      <c r="P113" s="838">
        <v>1.0662868979803211</v>
      </c>
      <c r="Q113" s="854">
        <v>30</v>
      </c>
    </row>
    <row r="114" spans="1:17" ht="14.45" customHeight="1" x14ac:dyDescent="0.2">
      <c r="A114" s="832" t="s">
        <v>4913</v>
      </c>
      <c r="B114" s="833" t="s">
        <v>4914</v>
      </c>
      <c r="C114" s="833" t="s">
        <v>3837</v>
      </c>
      <c r="D114" s="833" t="s">
        <v>5023</v>
      </c>
      <c r="E114" s="833" t="s">
        <v>5024</v>
      </c>
      <c r="F114" s="853">
        <v>207</v>
      </c>
      <c r="G114" s="853">
        <v>6417</v>
      </c>
      <c r="H114" s="853">
        <v>0.9282511210762332</v>
      </c>
      <c r="I114" s="853">
        <v>31</v>
      </c>
      <c r="J114" s="853">
        <v>223</v>
      </c>
      <c r="K114" s="853">
        <v>6913</v>
      </c>
      <c r="L114" s="853">
        <v>1</v>
      </c>
      <c r="M114" s="853">
        <v>31</v>
      </c>
      <c r="N114" s="853">
        <v>228</v>
      </c>
      <c r="O114" s="853">
        <v>7068</v>
      </c>
      <c r="P114" s="838">
        <v>1.0224215246636772</v>
      </c>
      <c r="Q114" s="854">
        <v>31</v>
      </c>
    </row>
    <row r="115" spans="1:17" ht="14.45" customHeight="1" x14ac:dyDescent="0.2">
      <c r="A115" s="832" t="s">
        <v>4913</v>
      </c>
      <c r="B115" s="833" t="s">
        <v>4914</v>
      </c>
      <c r="C115" s="833" t="s">
        <v>3837</v>
      </c>
      <c r="D115" s="833" t="s">
        <v>5025</v>
      </c>
      <c r="E115" s="833" t="s">
        <v>5026</v>
      </c>
      <c r="F115" s="853">
        <v>309</v>
      </c>
      <c r="G115" s="853">
        <v>8343</v>
      </c>
      <c r="H115" s="853">
        <v>0.93072289156626509</v>
      </c>
      <c r="I115" s="853">
        <v>27</v>
      </c>
      <c r="J115" s="853">
        <v>332</v>
      </c>
      <c r="K115" s="853">
        <v>8964</v>
      </c>
      <c r="L115" s="853">
        <v>1</v>
      </c>
      <c r="M115" s="853">
        <v>27</v>
      </c>
      <c r="N115" s="853">
        <v>329</v>
      </c>
      <c r="O115" s="853">
        <v>9212</v>
      </c>
      <c r="P115" s="838">
        <v>1.0276662204373048</v>
      </c>
      <c r="Q115" s="854">
        <v>28</v>
      </c>
    </row>
    <row r="116" spans="1:17" ht="14.45" customHeight="1" x14ac:dyDescent="0.2">
      <c r="A116" s="832" t="s">
        <v>4913</v>
      </c>
      <c r="B116" s="833" t="s">
        <v>4914</v>
      </c>
      <c r="C116" s="833" t="s">
        <v>3837</v>
      </c>
      <c r="D116" s="833" t="s">
        <v>5027</v>
      </c>
      <c r="E116" s="833" t="s">
        <v>5028</v>
      </c>
      <c r="F116" s="853">
        <v>2</v>
      </c>
      <c r="G116" s="853">
        <v>512</v>
      </c>
      <c r="H116" s="853"/>
      <c r="I116" s="853">
        <v>256</v>
      </c>
      <c r="J116" s="853"/>
      <c r="K116" s="853"/>
      <c r="L116" s="853"/>
      <c r="M116" s="853"/>
      <c r="N116" s="853"/>
      <c r="O116" s="853"/>
      <c r="P116" s="838"/>
      <c r="Q116" s="854"/>
    </row>
    <row r="117" spans="1:17" ht="14.45" customHeight="1" x14ac:dyDescent="0.2">
      <c r="A117" s="832" t="s">
        <v>4913</v>
      </c>
      <c r="B117" s="833" t="s">
        <v>4914</v>
      </c>
      <c r="C117" s="833" t="s">
        <v>3837</v>
      </c>
      <c r="D117" s="833" t="s">
        <v>5029</v>
      </c>
      <c r="E117" s="833" t="s">
        <v>5030</v>
      </c>
      <c r="F117" s="853">
        <v>17</v>
      </c>
      <c r="G117" s="853">
        <v>2771</v>
      </c>
      <c r="H117" s="853">
        <v>0.73913043478260865</v>
      </c>
      <c r="I117" s="853">
        <v>163</v>
      </c>
      <c r="J117" s="853">
        <v>23</v>
      </c>
      <c r="K117" s="853">
        <v>3749</v>
      </c>
      <c r="L117" s="853">
        <v>1</v>
      </c>
      <c r="M117" s="853">
        <v>163</v>
      </c>
      <c r="N117" s="853">
        <v>36</v>
      </c>
      <c r="O117" s="853">
        <v>5868</v>
      </c>
      <c r="P117" s="838">
        <v>1.5652173913043479</v>
      </c>
      <c r="Q117" s="854">
        <v>163</v>
      </c>
    </row>
    <row r="118" spans="1:17" ht="14.45" customHeight="1" x14ac:dyDescent="0.2">
      <c r="A118" s="832" t="s">
        <v>4913</v>
      </c>
      <c r="B118" s="833" t="s">
        <v>4914</v>
      </c>
      <c r="C118" s="833" t="s">
        <v>3837</v>
      </c>
      <c r="D118" s="833" t="s">
        <v>5031</v>
      </c>
      <c r="E118" s="833" t="s">
        <v>5032</v>
      </c>
      <c r="F118" s="853">
        <v>3</v>
      </c>
      <c r="G118" s="853">
        <v>66</v>
      </c>
      <c r="H118" s="853">
        <v>1.5</v>
      </c>
      <c r="I118" s="853">
        <v>22</v>
      </c>
      <c r="J118" s="853">
        <v>2</v>
      </c>
      <c r="K118" s="853">
        <v>44</v>
      </c>
      <c r="L118" s="853">
        <v>1</v>
      </c>
      <c r="M118" s="853">
        <v>22</v>
      </c>
      <c r="N118" s="853">
        <v>1</v>
      </c>
      <c r="O118" s="853">
        <v>23</v>
      </c>
      <c r="P118" s="838">
        <v>0.52272727272727271</v>
      </c>
      <c r="Q118" s="854">
        <v>23</v>
      </c>
    </row>
    <row r="119" spans="1:17" ht="14.45" customHeight="1" x14ac:dyDescent="0.2">
      <c r="A119" s="832" t="s">
        <v>4913</v>
      </c>
      <c r="B119" s="833" t="s">
        <v>4914</v>
      </c>
      <c r="C119" s="833" t="s">
        <v>3837</v>
      </c>
      <c r="D119" s="833" t="s">
        <v>5033</v>
      </c>
      <c r="E119" s="833" t="s">
        <v>5034</v>
      </c>
      <c r="F119" s="853">
        <v>15</v>
      </c>
      <c r="G119" s="853">
        <v>13050</v>
      </c>
      <c r="H119" s="853">
        <v>0.68025437864887406</v>
      </c>
      <c r="I119" s="853">
        <v>870</v>
      </c>
      <c r="J119" s="853">
        <v>22</v>
      </c>
      <c r="K119" s="853">
        <v>19184</v>
      </c>
      <c r="L119" s="853">
        <v>1</v>
      </c>
      <c r="M119" s="853">
        <v>872</v>
      </c>
      <c r="N119" s="853">
        <v>26</v>
      </c>
      <c r="O119" s="853">
        <v>22828</v>
      </c>
      <c r="P119" s="838">
        <v>1.1899499582985822</v>
      </c>
      <c r="Q119" s="854">
        <v>878</v>
      </c>
    </row>
    <row r="120" spans="1:17" ht="14.45" customHeight="1" x14ac:dyDescent="0.2">
      <c r="A120" s="832" t="s">
        <v>4913</v>
      </c>
      <c r="B120" s="833" t="s">
        <v>4914</v>
      </c>
      <c r="C120" s="833" t="s">
        <v>3837</v>
      </c>
      <c r="D120" s="833" t="s">
        <v>5035</v>
      </c>
      <c r="E120" s="833" t="s">
        <v>5036</v>
      </c>
      <c r="F120" s="853">
        <v>405</v>
      </c>
      <c r="G120" s="853">
        <v>10125</v>
      </c>
      <c r="H120" s="853">
        <v>0.9353348729792148</v>
      </c>
      <c r="I120" s="853">
        <v>25</v>
      </c>
      <c r="J120" s="853">
        <v>433</v>
      </c>
      <c r="K120" s="853">
        <v>10825</v>
      </c>
      <c r="L120" s="853">
        <v>1</v>
      </c>
      <c r="M120" s="853">
        <v>25</v>
      </c>
      <c r="N120" s="853">
        <v>474</v>
      </c>
      <c r="O120" s="853">
        <v>12324</v>
      </c>
      <c r="P120" s="838">
        <v>1.1384757505773673</v>
      </c>
      <c r="Q120" s="854">
        <v>26</v>
      </c>
    </row>
    <row r="121" spans="1:17" ht="14.45" customHeight="1" x14ac:dyDescent="0.2">
      <c r="A121" s="832" t="s">
        <v>4913</v>
      </c>
      <c r="B121" s="833" t="s">
        <v>4914</v>
      </c>
      <c r="C121" s="833" t="s">
        <v>3837</v>
      </c>
      <c r="D121" s="833" t="s">
        <v>5037</v>
      </c>
      <c r="E121" s="833" t="s">
        <v>5038</v>
      </c>
      <c r="F121" s="853">
        <v>4</v>
      </c>
      <c r="G121" s="853">
        <v>132</v>
      </c>
      <c r="H121" s="853">
        <v>0.8</v>
      </c>
      <c r="I121" s="853">
        <v>33</v>
      </c>
      <c r="J121" s="853">
        <v>5</v>
      </c>
      <c r="K121" s="853">
        <v>165</v>
      </c>
      <c r="L121" s="853">
        <v>1</v>
      </c>
      <c r="M121" s="853">
        <v>33</v>
      </c>
      <c r="N121" s="853">
        <v>8</v>
      </c>
      <c r="O121" s="853">
        <v>264</v>
      </c>
      <c r="P121" s="838">
        <v>1.6</v>
      </c>
      <c r="Q121" s="854">
        <v>33</v>
      </c>
    </row>
    <row r="122" spans="1:17" ht="14.45" customHeight="1" x14ac:dyDescent="0.2">
      <c r="A122" s="832" t="s">
        <v>4913</v>
      </c>
      <c r="B122" s="833" t="s">
        <v>4914</v>
      </c>
      <c r="C122" s="833" t="s">
        <v>3837</v>
      </c>
      <c r="D122" s="833" t="s">
        <v>5039</v>
      </c>
      <c r="E122" s="833" t="s">
        <v>5040</v>
      </c>
      <c r="F122" s="853">
        <v>1</v>
      </c>
      <c r="G122" s="853">
        <v>205</v>
      </c>
      <c r="H122" s="853">
        <v>1</v>
      </c>
      <c r="I122" s="853">
        <v>205</v>
      </c>
      <c r="J122" s="853">
        <v>1</v>
      </c>
      <c r="K122" s="853">
        <v>205</v>
      </c>
      <c r="L122" s="853">
        <v>1</v>
      </c>
      <c r="M122" s="853">
        <v>205</v>
      </c>
      <c r="N122" s="853">
        <v>1</v>
      </c>
      <c r="O122" s="853">
        <v>204</v>
      </c>
      <c r="P122" s="838">
        <v>0.99512195121951219</v>
      </c>
      <c r="Q122" s="854">
        <v>204</v>
      </c>
    </row>
    <row r="123" spans="1:17" ht="14.45" customHeight="1" x14ac:dyDescent="0.2">
      <c r="A123" s="832" t="s">
        <v>4913</v>
      </c>
      <c r="B123" s="833" t="s">
        <v>4914</v>
      </c>
      <c r="C123" s="833" t="s">
        <v>3837</v>
      </c>
      <c r="D123" s="833" t="s">
        <v>5041</v>
      </c>
      <c r="E123" s="833" t="s">
        <v>5042</v>
      </c>
      <c r="F123" s="853">
        <v>16</v>
      </c>
      <c r="G123" s="853">
        <v>416</v>
      </c>
      <c r="H123" s="853">
        <v>1.1428571428571428</v>
      </c>
      <c r="I123" s="853">
        <v>26</v>
      </c>
      <c r="J123" s="853">
        <v>14</v>
      </c>
      <c r="K123" s="853">
        <v>364</v>
      </c>
      <c r="L123" s="853">
        <v>1</v>
      </c>
      <c r="M123" s="853">
        <v>26</v>
      </c>
      <c r="N123" s="853">
        <v>8</v>
      </c>
      <c r="O123" s="853">
        <v>208</v>
      </c>
      <c r="P123" s="838">
        <v>0.5714285714285714</v>
      </c>
      <c r="Q123" s="854">
        <v>26</v>
      </c>
    </row>
    <row r="124" spans="1:17" ht="14.45" customHeight="1" x14ac:dyDescent="0.2">
      <c r="A124" s="832" t="s">
        <v>4913</v>
      </c>
      <c r="B124" s="833" t="s">
        <v>4914</v>
      </c>
      <c r="C124" s="833" t="s">
        <v>3837</v>
      </c>
      <c r="D124" s="833" t="s">
        <v>5043</v>
      </c>
      <c r="E124" s="833" t="s">
        <v>5044</v>
      </c>
      <c r="F124" s="853">
        <v>29</v>
      </c>
      <c r="G124" s="853">
        <v>2436</v>
      </c>
      <c r="H124" s="853">
        <v>1.0357142857142858</v>
      </c>
      <c r="I124" s="853">
        <v>84</v>
      </c>
      <c r="J124" s="853">
        <v>28</v>
      </c>
      <c r="K124" s="853">
        <v>2352</v>
      </c>
      <c r="L124" s="853">
        <v>1</v>
      </c>
      <c r="M124" s="853">
        <v>84</v>
      </c>
      <c r="N124" s="853">
        <v>34</v>
      </c>
      <c r="O124" s="853">
        <v>2856</v>
      </c>
      <c r="P124" s="838">
        <v>1.2142857142857142</v>
      </c>
      <c r="Q124" s="854">
        <v>84</v>
      </c>
    </row>
    <row r="125" spans="1:17" ht="14.45" customHeight="1" x14ac:dyDescent="0.2">
      <c r="A125" s="832" t="s">
        <v>4913</v>
      </c>
      <c r="B125" s="833" t="s">
        <v>4914</v>
      </c>
      <c r="C125" s="833" t="s">
        <v>3837</v>
      </c>
      <c r="D125" s="833" t="s">
        <v>5045</v>
      </c>
      <c r="E125" s="833" t="s">
        <v>5046</v>
      </c>
      <c r="F125" s="853">
        <v>19</v>
      </c>
      <c r="G125" s="853">
        <v>3344</v>
      </c>
      <c r="H125" s="853">
        <v>0.76</v>
      </c>
      <c r="I125" s="853">
        <v>176</v>
      </c>
      <c r="J125" s="853">
        <v>25</v>
      </c>
      <c r="K125" s="853">
        <v>4400</v>
      </c>
      <c r="L125" s="853">
        <v>1</v>
      </c>
      <c r="M125" s="853">
        <v>176</v>
      </c>
      <c r="N125" s="853">
        <v>40</v>
      </c>
      <c r="O125" s="853">
        <v>7080</v>
      </c>
      <c r="P125" s="838">
        <v>1.6090909090909091</v>
      </c>
      <c r="Q125" s="854">
        <v>177</v>
      </c>
    </row>
    <row r="126" spans="1:17" ht="14.45" customHeight="1" x14ac:dyDescent="0.2">
      <c r="A126" s="832" t="s">
        <v>4913</v>
      </c>
      <c r="B126" s="833" t="s">
        <v>4914</v>
      </c>
      <c r="C126" s="833" t="s">
        <v>3837</v>
      </c>
      <c r="D126" s="833" t="s">
        <v>5047</v>
      </c>
      <c r="E126" s="833" t="s">
        <v>5048</v>
      </c>
      <c r="F126" s="853">
        <v>1</v>
      </c>
      <c r="G126" s="853">
        <v>253</v>
      </c>
      <c r="H126" s="853"/>
      <c r="I126" s="853">
        <v>253</v>
      </c>
      <c r="J126" s="853"/>
      <c r="K126" s="853"/>
      <c r="L126" s="853"/>
      <c r="M126" s="853"/>
      <c r="N126" s="853">
        <v>2</v>
      </c>
      <c r="O126" s="853">
        <v>508</v>
      </c>
      <c r="P126" s="838"/>
      <c r="Q126" s="854">
        <v>254</v>
      </c>
    </row>
    <row r="127" spans="1:17" ht="14.45" customHeight="1" x14ac:dyDescent="0.2">
      <c r="A127" s="832" t="s">
        <v>4913</v>
      </c>
      <c r="B127" s="833" t="s">
        <v>4914</v>
      </c>
      <c r="C127" s="833" t="s">
        <v>3837</v>
      </c>
      <c r="D127" s="833" t="s">
        <v>5049</v>
      </c>
      <c r="E127" s="833" t="s">
        <v>5050</v>
      </c>
      <c r="F127" s="853">
        <v>4</v>
      </c>
      <c r="G127" s="853">
        <v>60</v>
      </c>
      <c r="H127" s="853">
        <v>0.66666666666666663</v>
      </c>
      <c r="I127" s="853">
        <v>15</v>
      </c>
      <c r="J127" s="853">
        <v>6</v>
      </c>
      <c r="K127" s="853">
        <v>90</v>
      </c>
      <c r="L127" s="853">
        <v>1</v>
      </c>
      <c r="M127" s="853">
        <v>15</v>
      </c>
      <c r="N127" s="853">
        <v>8</v>
      </c>
      <c r="O127" s="853">
        <v>128</v>
      </c>
      <c r="P127" s="838">
        <v>1.4222222222222223</v>
      </c>
      <c r="Q127" s="854">
        <v>16</v>
      </c>
    </row>
    <row r="128" spans="1:17" ht="14.45" customHeight="1" x14ac:dyDescent="0.2">
      <c r="A128" s="832" t="s">
        <v>4913</v>
      </c>
      <c r="B128" s="833" t="s">
        <v>4914</v>
      </c>
      <c r="C128" s="833" t="s">
        <v>3837</v>
      </c>
      <c r="D128" s="833" t="s">
        <v>5051</v>
      </c>
      <c r="E128" s="833" t="s">
        <v>5052</v>
      </c>
      <c r="F128" s="853">
        <v>31</v>
      </c>
      <c r="G128" s="853">
        <v>713</v>
      </c>
      <c r="H128" s="853">
        <v>2.5833333333333335</v>
      </c>
      <c r="I128" s="853">
        <v>23</v>
      </c>
      <c r="J128" s="853">
        <v>12</v>
      </c>
      <c r="K128" s="853">
        <v>276</v>
      </c>
      <c r="L128" s="853">
        <v>1</v>
      </c>
      <c r="M128" s="853">
        <v>23</v>
      </c>
      <c r="N128" s="853">
        <v>26</v>
      </c>
      <c r="O128" s="853">
        <v>598</v>
      </c>
      <c r="P128" s="838">
        <v>2.1666666666666665</v>
      </c>
      <c r="Q128" s="854">
        <v>23</v>
      </c>
    </row>
    <row r="129" spans="1:17" ht="14.45" customHeight="1" x14ac:dyDescent="0.2">
      <c r="A129" s="832" t="s">
        <v>4913</v>
      </c>
      <c r="B129" s="833" t="s">
        <v>4914</v>
      </c>
      <c r="C129" s="833" t="s">
        <v>3837</v>
      </c>
      <c r="D129" s="833" t="s">
        <v>5053</v>
      </c>
      <c r="E129" s="833" t="s">
        <v>5054</v>
      </c>
      <c r="F129" s="853">
        <v>1</v>
      </c>
      <c r="G129" s="853">
        <v>252</v>
      </c>
      <c r="H129" s="853"/>
      <c r="I129" s="853">
        <v>252</v>
      </c>
      <c r="J129" s="853"/>
      <c r="K129" s="853"/>
      <c r="L129" s="853"/>
      <c r="M129" s="853"/>
      <c r="N129" s="853">
        <v>1</v>
      </c>
      <c r="O129" s="853">
        <v>253</v>
      </c>
      <c r="P129" s="838"/>
      <c r="Q129" s="854">
        <v>253</v>
      </c>
    </row>
    <row r="130" spans="1:17" ht="14.45" customHeight="1" x14ac:dyDescent="0.2">
      <c r="A130" s="832" t="s">
        <v>4913</v>
      </c>
      <c r="B130" s="833" t="s">
        <v>4914</v>
      </c>
      <c r="C130" s="833" t="s">
        <v>3837</v>
      </c>
      <c r="D130" s="833" t="s">
        <v>5055</v>
      </c>
      <c r="E130" s="833" t="s">
        <v>5056</v>
      </c>
      <c r="F130" s="853">
        <v>1</v>
      </c>
      <c r="G130" s="853">
        <v>37</v>
      </c>
      <c r="H130" s="853">
        <v>0.5</v>
      </c>
      <c r="I130" s="853">
        <v>37</v>
      </c>
      <c r="J130" s="853">
        <v>2</v>
      </c>
      <c r="K130" s="853">
        <v>74</v>
      </c>
      <c r="L130" s="853">
        <v>1</v>
      </c>
      <c r="M130" s="853">
        <v>37</v>
      </c>
      <c r="N130" s="853">
        <v>2</v>
      </c>
      <c r="O130" s="853">
        <v>74</v>
      </c>
      <c r="P130" s="838">
        <v>1</v>
      </c>
      <c r="Q130" s="854">
        <v>37</v>
      </c>
    </row>
    <row r="131" spans="1:17" ht="14.45" customHeight="1" x14ac:dyDescent="0.2">
      <c r="A131" s="832" t="s">
        <v>4913</v>
      </c>
      <c r="B131" s="833" t="s">
        <v>4914</v>
      </c>
      <c r="C131" s="833" t="s">
        <v>3837</v>
      </c>
      <c r="D131" s="833" t="s">
        <v>5057</v>
      </c>
      <c r="E131" s="833" t="s">
        <v>5058</v>
      </c>
      <c r="F131" s="853">
        <v>1567</v>
      </c>
      <c r="G131" s="853">
        <v>36041</v>
      </c>
      <c r="H131" s="853">
        <v>0.87737961926091823</v>
      </c>
      <c r="I131" s="853">
        <v>23</v>
      </c>
      <c r="J131" s="853">
        <v>1786</v>
      </c>
      <c r="K131" s="853">
        <v>41078</v>
      </c>
      <c r="L131" s="853">
        <v>1</v>
      </c>
      <c r="M131" s="853">
        <v>23</v>
      </c>
      <c r="N131" s="853">
        <v>1886</v>
      </c>
      <c r="O131" s="853">
        <v>43378</v>
      </c>
      <c r="P131" s="838">
        <v>1.0559910414333706</v>
      </c>
      <c r="Q131" s="854">
        <v>23</v>
      </c>
    </row>
    <row r="132" spans="1:17" ht="14.45" customHeight="1" x14ac:dyDescent="0.2">
      <c r="A132" s="832" t="s">
        <v>4913</v>
      </c>
      <c r="B132" s="833" t="s">
        <v>4914</v>
      </c>
      <c r="C132" s="833" t="s">
        <v>3837</v>
      </c>
      <c r="D132" s="833" t="s">
        <v>5059</v>
      </c>
      <c r="E132" s="833" t="s">
        <v>5060</v>
      </c>
      <c r="F132" s="853"/>
      <c r="G132" s="853"/>
      <c r="H132" s="853"/>
      <c r="I132" s="853"/>
      <c r="J132" s="853"/>
      <c r="K132" s="853"/>
      <c r="L132" s="853"/>
      <c r="M132" s="853"/>
      <c r="N132" s="853">
        <v>1</v>
      </c>
      <c r="O132" s="853">
        <v>402</v>
      </c>
      <c r="P132" s="838"/>
      <c r="Q132" s="854">
        <v>402</v>
      </c>
    </row>
    <row r="133" spans="1:17" ht="14.45" customHeight="1" x14ac:dyDescent="0.2">
      <c r="A133" s="832" t="s">
        <v>4913</v>
      </c>
      <c r="B133" s="833" t="s">
        <v>4914</v>
      </c>
      <c r="C133" s="833" t="s">
        <v>3837</v>
      </c>
      <c r="D133" s="833" t="s">
        <v>5061</v>
      </c>
      <c r="E133" s="833" t="s">
        <v>5062</v>
      </c>
      <c r="F133" s="853">
        <v>1</v>
      </c>
      <c r="G133" s="853">
        <v>171</v>
      </c>
      <c r="H133" s="853"/>
      <c r="I133" s="853">
        <v>171</v>
      </c>
      <c r="J133" s="853"/>
      <c r="K133" s="853"/>
      <c r="L133" s="853"/>
      <c r="M133" s="853"/>
      <c r="N133" s="853">
        <v>2</v>
      </c>
      <c r="O133" s="853">
        <v>342</v>
      </c>
      <c r="P133" s="838"/>
      <c r="Q133" s="854">
        <v>171</v>
      </c>
    </row>
    <row r="134" spans="1:17" ht="14.45" customHeight="1" x14ac:dyDescent="0.2">
      <c r="A134" s="832" t="s">
        <v>4913</v>
      </c>
      <c r="B134" s="833" t="s">
        <v>4914</v>
      </c>
      <c r="C134" s="833" t="s">
        <v>3837</v>
      </c>
      <c r="D134" s="833" t="s">
        <v>5063</v>
      </c>
      <c r="E134" s="833" t="s">
        <v>5064</v>
      </c>
      <c r="F134" s="853"/>
      <c r="G134" s="853"/>
      <c r="H134" s="853"/>
      <c r="I134" s="853"/>
      <c r="J134" s="853"/>
      <c r="K134" s="853"/>
      <c r="L134" s="853"/>
      <c r="M134" s="853"/>
      <c r="N134" s="853">
        <v>1</v>
      </c>
      <c r="O134" s="853">
        <v>589</v>
      </c>
      <c r="P134" s="838"/>
      <c r="Q134" s="854">
        <v>589</v>
      </c>
    </row>
    <row r="135" spans="1:17" ht="14.45" customHeight="1" x14ac:dyDescent="0.2">
      <c r="A135" s="832" t="s">
        <v>4913</v>
      </c>
      <c r="B135" s="833" t="s">
        <v>4914</v>
      </c>
      <c r="C135" s="833" t="s">
        <v>3837</v>
      </c>
      <c r="D135" s="833" t="s">
        <v>5065</v>
      </c>
      <c r="E135" s="833" t="s">
        <v>5066</v>
      </c>
      <c r="F135" s="853">
        <v>1</v>
      </c>
      <c r="G135" s="853">
        <v>327</v>
      </c>
      <c r="H135" s="853"/>
      <c r="I135" s="853">
        <v>327</v>
      </c>
      <c r="J135" s="853"/>
      <c r="K135" s="853"/>
      <c r="L135" s="853"/>
      <c r="M135" s="853"/>
      <c r="N135" s="853">
        <v>3</v>
      </c>
      <c r="O135" s="853">
        <v>984</v>
      </c>
      <c r="P135" s="838"/>
      <c r="Q135" s="854">
        <v>328</v>
      </c>
    </row>
    <row r="136" spans="1:17" ht="14.45" customHeight="1" x14ac:dyDescent="0.2">
      <c r="A136" s="832" t="s">
        <v>4913</v>
      </c>
      <c r="B136" s="833" t="s">
        <v>4914</v>
      </c>
      <c r="C136" s="833" t="s">
        <v>3837</v>
      </c>
      <c r="D136" s="833" t="s">
        <v>5067</v>
      </c>
      <c r="E136" s="833" t="s">
        <v>5068</v>
      </c>
      <c r="F136" s="853">
        <v>2</v>
      </c>
      <c r="G136" s="853">
        <v>662</v>
      </c>
      <c r="H136" s="853"/>
      <c r="I136" s="853">
        <v>331</v>
      </c>
      <c r="J136" s="853"/>
      <c r="K136" s="853"/>
      <c r="L136" s="853"/>
      <c r="M136" s="853"/>
      <c r="N136" s="853"/>
      <c r="O136" s="853"/>
      <c r="P136" s="838"/>
      <c r="Q136" s="854"/>
    </row>
    <row r="137" spans="1:17" ht="14.45" customHeight="1" x14ac:dyDescent="0.2">
      <c r="A137" s="832" t="s">
        <v>4913</v>
      </c>
      <c r="B137" s="833" t="s">
        <v>4914</v>
      </c>
      <c r="C137" s="833" t="s">
        <v>3837</v>
      </c>
      <c r="D137" s="833" t="s">
        <v>5069</v>
      </c>
      <c r="E137" s="833" t="s">
        <v>5070</v>
      </c>
      <c r="F137" s="853">
        <v>22</v>
      </c>
      <c r="G137" s="853">
        <v>638</v>
      </c>
      <c r="H137" s="853">
        <v>1.5714285714285714</v>
      </c>
      <c r="I137" s="853">
        <v>29</v>
      </c>
      <c r="J137" s="853">
        <v>14</v>
      </c>
      <c r="K137" s="853">
        <v>406</v>
      </c>
      <c r="L137" s="853">
        <v>1</v>
      </c>
      <c r="M137" s="853">
        <v>29</v>
      </c>
      <c r="N137" s="853">
        <v>14</v>
      </c>
      <c r="O137" s="853">
        <v>406</v>
      </c>
      <c r="P137" s="838">
        <v>1</v>
      </c>
      <c r="Q137" s="854">
        <v>29</v>
      </c>
    </row>
    <row r="138" spans="1:17" ht="14.45" customHeight="1" x14ac:dyDescent="0.2">
      <c r="A138" s="832" t="s">
        <v>4913</v>
      </c>
      <c r="B138" s="833" t="s">
        <v>4914</v>
      </c>
      <c r="C138" s="833" t="s">
        <v>3837</v>
      </c>
      <c r="D138" s="833" t="s">
        <v>5071</v>
      </c>
      <c r="E138" s="833" t="s">
        <v>5072</v>
      </c>
      <c r="F138" s="853">
        <v>11</v>
      </c>
      <c r="G138" s="853">
        <v>1958</v>
      </c>
      <c r="H138" s="853">
        <v>2.2000000000000002</v>
      </c>
      <c r="I138" s="853">
        <v>178</v>
      </c>
      <c r="J138" s="853">
        <v>5</v>
      </c>
      <c r="K138" s="853">
        <v>890</v>
      </c>
      <c r="L138" s="853">
        <v>1</v>
      </c>
      <c r="M138" s="853">
        <v>178</v>
      </c>
      <c r="N138" s="853">
        <v>9</v>
      </c>
      <c r="O138" s="853">
        <v>1611</v>
      </c>
      <c r="P138" s="838">
        <v>1.8101123595505617</v>
      </c>
      <c r="Q138" s="854">
        <v>179</v>
      </c>
    </row>
    <row r="139" spans="1:17" ht="14.45" customHeight="1" x14ac:dyDescent="0.2">
      <c r="A139" s="832" t="s">
        <v>4913</v>
      </c>
      <c r="B139" s="833" t="s">
        <v>4914</v>
      </c>
      <c r="C139" s="833" t="s">
        <v>3837</v>
      </c>
      <c r="D139" s="833" t="s">
        <v>5073</v>
      </c>
      <c r="E139" s="833" t="s">
        <v>5074</v>
      </c>
      <c r="F139" s="853">
        <v>1</v>
      </c>
      <c r="G139" s="853">
        <v>199</v>
      </c>
      <c r="H139" s="853"/>
      <c r="I139" s="853">
        <v>199</v>
      </c>
      <c r="J139" s="853"/>
      <c r="K139" s="853"/>
      <c r="L139" s="853"/>
      <c r="M139" s="853"/>
      <c r="N139" s="853"/>
      <c r="O139" s="853"/>
      <c r="P139" s="838"/>
      <c r="Q139" s="854"/>
    </row>
    <row r="140" spans="1:17" ht="14.45" customHeight="1" x14ac:dyDescent="0.2">
      <c r="A140" s="832" t="s">
        <v>4913</v>
      </c>
      <c r="B140" s="833" t="s">
        <v>4914</v>
      </c>
      <c r="C140" s="833" t="s">
        <v>3837</v>
      </c>
      <c r="D140" s="833" t="s">
        <v>5075</v>
      </c>
      <c r="E140" s="833" t="s">
        <v>5076</v>
      </c>
      <c r="F140" s="853">
        <v>7</v>
      </c>
      <c r="G140" s="853">
        <v>133</v>
      </c>
      <c r="H140" s="853">
        <v>1.75</v>
      </c>
      <c r="I140" s="853">
        <v>19</v>
      </c>
      <c r="J140" s="853">
        <v>4</v>
      </c>
      <c r="K140" s="853">
        <v>76</v>
      </c>
      <c r="L140" s="853">
        <v>1</v>
      </c>
      <c r="M140" s="853">
        <v>19</v>
      </c>
      <c r="N140" s="853">
        <v>2</v>
      </c>
      <c r="O140" s="853">
        <v>40</v>
      </c>
      <c r="P140" s="838">
        <v>0.52631578947368418</v>
      </c>
      <c r="Q140" s="854">
        <v>20</v>
      </c>
    </row>
    <row r="141" spans="1:17" ht="14.45" customHeight="1" x14ac:dyDescent="0.2">
      <c r="A141" s="832" t="s">
        <v>4913</v>
      </c>
      <c r="B141" s="833" t="s">
        <v>4914</v>
      </c>
      <c r="C141" s="833" t="s">
        <v>3837</v>
      </c>
      <c r="D141" s="833" t="s">
        <v>5077</v>
      </c>
      <c r="E141" s="833" t="s">
        <v>5078</v>
      </c>
      <c r="F141" s="853">
        <v>33</v>
      </c>
      <c r="G141" s="853">
        <v>660</v>
      </c>
      <c r="H141" s="853">
        <v>1.1000000000000001</v>
      </c>
      <c r="I141" s="853">
        <v>20</v>
      </c>
      <c r="J141" s="853">
        <v>30</v>
      </c>
      <c r="K141" s="853">
        <v>600</v>
      </c>
      <c r="L141" s="853">
        <v>1</v>
      </c>
      <c r="M141" s="853">
        <v>20</v>
      </c>
      <c r="N141" s="853">
        <v>24</v>
      </c>
      <c r="O141" s="853">
        <v>480</v>
      </c>
      <c r="P141" s="838">
        <v>0.8</v>
      </c>
      <c r="Q141" s="854">
        <v>20</v>
      </c>
    </row>
    <row r="142" spans="1:17" ht="14.45" customHeight="1" x14ac:dyDescent="0.2">
      <c r="A142" s="832" t="s">
        <v>4913</v>
      </c>
      <c r="B142" s="833" t="s">
        <v>4914</v>
      </c>
      <c r="C142" s="833" t="s">
        <v>3837</v>
      </c>
      <c r="D142" s="833" t="s">
        <v>5079</v>
      </c>
      <c r="E142" s="833" t="s">
        <v>5080</v>
      </c>
      <c r="F142" s="853">
        <v>1</v>
      </c>
      <c r="G142" s="853">
        <v>186</v>
      </c>
      <c r="H142" s="853"/>
      <c r="I142" s="853">
        <v>186</v>
      </c>
      <c r="J142" s="853"/>
      <c r="K142" s="853"/>
      <c r="L142" s="853"/>
      <c r="M142" s="853"/>
      <c r="N142" s="853"/>
      <c r="O142" s="853"/>
      <c r="P142" s="838"/>
      <c r="Q142" s="854"/>
    </row>
    <row r="143" spans="1:17" ht="14.45" customHeight="1" x14ac:dyDescent="0.2">
      <c r="A143" s="832" t="s">
        <v>4913</v>
      </c>
      <c r="B143" s="833" t="s">
        <v>4914</v>
      </c>
      <c r="C143" s="833" t="s">
        <v>3837</v>
      </c>
      <c r="D143" s="833" t="s">
        <v>5081</v>
      </c>
      <c r="E143" s="833" t="s">
        <v>5082</v>
      </c>
      <c r="F143" s="853">
        <v>3</v>
      </c>
      <c r="G143" s="853">
        <v>564</v>
      </c>
      <c r="H143" s="853"/>
      <c r="I143" s="853">
        <v>188</v>
      </c>
      <c r="J143" s="853"/>
      <c r="K143" s="853"/>
      <c r="L143" s="853"/>
      <c r="M143" s="853"/>
      <c r="N143" s="853"/>
      <c r="O143" s="853"/>
      <c r="P143" s="838"/>
      <c r="Q143" s="854"/>
    </row>
    <row r="144" spans="1:17" ht="14.45" customHeight="1" x14ac:dyDescent="0.2">
      <c r="A144" s="832" t="s">
        <v>4913</v>
      </c>
      <c r="B144" s="833" t="s">
        <v>4914</v>
      </c>
      <c r="C144" s="833" t="s">
        <v>3837</v>
      </c>
      <c r="D144" s="833" t="s">
        <v>5083</v>
      </c>
      <c r="E144" s="833" t="s">
        <v>5084</v>
      </c>
      <c r="F144" s="853">
        <v>3</v>
      </c>
      <c r="G144" s="853">
        <v>804</v>
      </c>
      <c r="H144" s="853">
        <v>3</v>
      </c>
      <c r="I144" s="853">
        <v>268</v>
      </c>
      <c r="J144" s="853">
        <v>1</v>
      </c>
      <c r="K144" s="853">
        <v>268</v>
      </c>
      <c r="L144" s="853">
        <v>1</v>
      </c>
      <c r="M144" s="853">
        <v>268</v>
      </c>
      <c r="N144" s="853">
        <v>1</v>
      </c>
      <c r="O144" s="853">
        <v>269</v>
      </c>
      <c r="P144" s="838">
        <v>1.0037313432835822</v>
      </c>
      <c r="Q144" s="854">
        <v>269</v>
      </c>
    </row>
    <row r="145" spans="1:17" ht="14.45" customHeight="1" x14ac:dyDescent="0.2">
      <c r="A145" s="832" t="s">
        <v>4913</v>
      </c>
      <c r="B145" s="833" t="s">
        <v>4914</v>
      </c>
      <c r="C145" s="833" t="s">
        <v>3837</v>
      </c>
      <c r="D145" s="833" t="s">
        <v>5085</v>
      </c>
      <c r="E145" s="833" t="s">
        <v>5086</v>
      </c>
      <c r="F145" s="853">
        <v>16</v>
      </c>
      <c r="G145" s="853">
        <v>2608</v>
      </c>
      <c r="H145" s="853">
        <v>0.69565217391304346</v>
      </c>
      <c r="I145" s="853">
        <v>163</v>
      </c>
      <c r="J145" s="853">
        <v>23</v>
      </c>
      <c r="K145" s="853">
        <v>3749</v>
      </c>
      <c r="L145" s="853">
        <v>1</v>
      </c>
      <c r="M145" s="853">
        <v>163</v>
      </c>
      <c r="N145" s="853">
        <v>36</v>
      </c>
      <c r="O145" s="853">
        <v>5868</v>
      </c>
      <c r="P145" s="838">
        <v>1.5652173913043479</v>
      </c>
      <c r="Q145" s="854">
        <v>163</v>
      </c>
    </row>
    <row r="146" spans="1:17" ht="14.45" customHeight="1" x14ac:dyDescent="0.2">
      <c r="A146" s="832" t="s">
        <v>4913</v>
      </c>
      <c r="B146" s="833" t="s">
        <v>4914</v>
      </c>
      <c r="C146" s="833" t="s">
        <v>3837</v>
      </c>
      <c r="D146" s="833" t="s">
        <v>5087</v>
      </c>
      <c r="E146" s="833" t="s">
        <v>5088</v>
      </c>
      <c r="F146" s="853">
        <v>1</v>
      </c>
      <c r="G146" s="853">
        <v>174</v>
      </c>
      <c r="H146" s="853"/>
      <c r="I146" s="853">
        <v>174</v>
      </c>
      <c r="J146" s="853"/>
      <c r="K146" s="853"/>
      <c r="L146" s="853"/>
      <c r="M146" s="853"/>
      <c r="N146" s="853">
        <v>2</v>
      </c>
      <c r="O146" s="853">
        <v>348</v>
      </c>
      <c r="P146" s="838"/>
      <c r="Q146" s="854">
        <v>174</v>
      </c>
    </row>
    <row r="147" spans="1:17" ht="14.45" customHeight="1" x14ac:dyDescent="0.2">
      <c r="A147" s="832" t="s">
        <v>4913</v>
      </c>
      <c r="B147" s="833" t="s">
        <v>4914</v>
      </c>
      <c r="C147" s="833" t="s">
        <v>3837</v>
      </c>
      <c r="D147" s="833" t="s">
        <v>5089</v>
      </c>
      <c r="E147" s="833" t="s">
        <v>5090</v>
      </c>
      <c r="F147" s="853">
        <v>2</v>
      </c>
      <c r="G147" s="853">
        <v>168</v>
      </c>
      <c r="H147" s="853">
        <v>1</v>
      </c>
      <c r="I147" s="853">
        <v>84</v>
      </c>
      <c r="J147" s="853">
        <v>2</v>
      </c>
      <c r="K147" s="853">
        <v>168</v>
      </c>
      <c r="L147" s="853">
        <v>1</v>
      </c>
      <c r="M147" s="853">
        <v>84</v>
      </c>
      <c r="N147" s="853">
        <v>1</v>
      </c>
      <c r="O147" s="853">
        <v>84</v>
      </c>
      <c r="P147" s="838">
        <v>0.5</v>
      </c>
      <c r="Q147" s="854">
        <v>84</v>
      </c>
    </row>
    <row r="148" spans="1:17" ht="14.45" customHeight="1" x14ac:dyDescent="0.2">
      <c r="A148" s="832" t="s">
        <v>4913</v>
      </c>
      <c r="B148" s="833" t="s">
        <v>4914</v>
      </c>
      <c r="C148" s="833" t="s">
        <v>3837</v>
      </c>
      <c r="D148" s="833" t="s">
        <v>5091</v>
      </c>
      <c r="E148" s="833" t="s">
        <v>5092</v>
      </c>
      <c r="F148" s="853">
        <v>1</v>
      </c>
      <c r="G148" s="853">
        <v>78</v>
      </c>
      <c r="H148" s="853"/>
      <c r="I148" s="853">
        <v>78</v>
      </c>
      <c r="J148" s="853"/>
      <c r="K148" s="853"/>
      <c r="L148" s="853"/>
      <c r="M148" s="853"/>
      <c r="N148" s="853">
        <v>2</v>
      </c>
      <c r="O148" s="853">
        <v>158</v>
      </c>
      <c r="P148" s="838"/>
      <c r="Q148" s="854">
        <v>79</v>
      </c>
    </row>
    <row r="149" spans="1:17" ht="14.45" customHeight="1" x14ac:dyDescent="0.2">
      <c r="A149" s="832" t="s">
        <v>4913</v>
      </c>
      <c r="B149" s="833" t="s">
        <v>4914</v>
      </c>
      <c r="C149" s="833" t="s">
        <v>3837</v>
      </c>
      <c r="D149" s="833" t="s">
        <v>5093</v>
      </c>
      <c r="E149" s="833" t="s">
        <v>5094</v>
      </c>
      <c r="F149" s="853">
        <v>2</v>
      </c>
      <c r="G149" s="853">
        <v>42</v>
      </c>
      <c r="H149" s="853">
        <v>2</v>
      </c>
      <c r="I149" s="853">
        <v>21</v>
      </c>
      <c r="J149" s="853">
        <v>1</v>
      </c>
      <c r="K149" s="853">
        <v>21</v>
      </c>
      <c r="L149" s="853">
        <v>1</v>
      </c>
      <c r="M149" s="853">
        <v>21</v>
      </c>
      <c r="N149" s="853">
        <v>3</v>
      </c>
      <c r="O149" s="853">
        <v>66</v>
      </c>
      <c r="P149" s="838">
        <v>3.1428571428571428</v>
      </c>
      <c r="Q149" s="854">
        <v>22</v>
      </c>
    </row>
    <row r="150" spans="1:17" ht="14.45" customHeight="1" x14ac:dyDescent="0.2">
      <c r="A150" s="832" t="s">
        <v>4913</v>
      </c>
      <c r="B150" s="833" t="s">
        <v>4914</v>
      </c>
      <c r="C150" s="833" t="s">
        <v>3837</v>
      </c>
      <c r="D150" s="833" t="s">
        <v>5095</v>
      </c>
      <c r="E150" s="833" t="s">
        <v>5096</v>
      </c>
      <c r="F150" s="853">
        <v>34</v>
      </c>
      <c r="G150" s="853">
        <v>748</v>
      </c>
      <c r="H150" s="853">
        <v>2.4285714285714284</v>
      </c>
      <c r="I150" s="853">
        <v>22</v>
      </c>
      <c r="J150" s="853">
        <v>14</v>
      </c>
      <c r="K150" s="853">
        <v>308</v>
      </c>
      <c r="L150" s="853">
        <v>1</v>
      </c>
      <c r="M150" s="853">
        <v>22</v>
      </c>
      <c r="N150" s="853">
        <v>28</v>
      </c>
      <c r="O150" s="853">
        <v>616</v>
      </c>
      <c r="P150" s="838">
        <v>2</v>
      </c>
      <c r="Q150" s="854">
        <v>22</v>
      </c>
    </row>
    <row r="151" spans="1:17" ht="14.45" customHeight="1" x14ac:dyDescent="0.2">
      <c r="A151" s="832" t="s">
        <v>4913</v>
      </c>
      <c r="B151" s="833" t="s">
        <v>4914</v>
      </c>
      <c r="C151" s="833" t="s">
        <v>3837</v>
      </c>
      <c r="D151" s="833" t="s">
        <v>5097</v>
      </c>
      <c r="E151" s="833" t="s">
        <v>5098</v>
      </c>
      <c r="F151" s="853">
        <v>1</v>
      </c>
      <c r="G151" s="853">
        <v>172</v>
      </c>
      <c r="H151" s="853"/>
      <c r="I151" s="853">
        <v>172</v>
      </c>
      <c r="J151" s="853"/>
      <c r="K151" s="853"/>
      <c r="L151" s="853"/>
      <c r="M151" s="853"/>
      <c r="N151" s="853"/>
      <c r="O151" s="853"/>
      <c r="P151" s="838"/>
      <c r="Q151" s="854"/>
    </row>
    <row r="152" spans="1:17" ht="14.45" customHeight="1" x14ac:dyDescent="0.2">
      <c r="A152" s="832" t="s">
        <v>4913</v>
      </c>
      <c r="B152" s="833" t="s">
        <v>4914</v>
      </c>
      <c r="C152" s="833" t="s">
        <v>3837</v>
      </c>
      <c r="D152" s="833" t="s">
        <v>5099</v>
      </c>
      <c r="E152" s="833" t="s">
        <v>5100</v>
      </c>
      <c r="F152" s="853">
        <v>3</v>
      </c>
      <c r="G152" s="853">
        <v>1485</v>
      </c>
      <c r="H152" s="853"/>
      <c r="I152" s="853">
        <v>495</v>
      </c>
      <c r="J152" s="853"/>
      <c r="K152" s="853"/>
      <c r="L152" s="853"/>
      <c r="M152" s="853"/>
      <c r="N152" s="853"/>
      <c r="O152" s="853"/>
      <c r="P152" s="838"/>
      <c r="Q152" s="854"/>
    </row>
    <row r="153" spans="1:17" ht="14.45" customHeight="1" x14ac:dyDescent="0.2">
      <c r="A153" s="832" t="s">
        <v>4913</v>
      </c>
      <c r="B153" s="833" t="s">
        <v>4914</v>
      </c>
      <c r="C153" s="833" t="s">
        <v>3837</v>
      </c>
      <c r="D153" s="833" t="s">
        <v>5101</v>
      </c>
      <c r="E153" s="833" t="s">
        <v>5102</v>
      </c>
      <c r="F153" s="853">
        <v>30</v>
      </c>
      <c r="G153" s="853">
        <v>5040</v>
      </c>
      <c r="H153" s="853">
        <v>1.6666666666666667</v>
      </c>
      <c r="I153" s="853">
        <v>168</v>
      </c>
      <c r="J153" s="853">
        <v>18</v>
      </c>
      <c r="K153" s="853">
        <v>3024</v>
      </c>
      <c r="L153" s="853">
        <v>1</v>
      </c>
      <c r="M153" s="853">
        <v>168</v>
      </c>
      <c r="N153" s="853">
        <v>4</v>
      </c>
      <c r="O153" s="853">
        <v>672</v>
      </c>
      <c r="P153" s="838">
        <v>0.22222222222222221</v>
      </c>
      <c r="Q153" s="854">
        <v>168</v>
      </c>
    </row>
    <row r="154" spans="1:17" ht="14.45" customHeight="1" x14ac:dyDescent="0.2">
      <c r="A154" s="832" t="s">
        <v>4913</v>
      </c>
      <c r="B154" s="833" t="s">
        <v>4914</v>
      </c>
      <c r="C154" s="833" t="s">
        <v>3837</v>
      </c>
      <c r="D154" s="833" t="s">
        <v>5103</v>
      </c>
      <c r="E154" s="833" t="s">
        <v>5104</v>
      </c>
      <c r="F154" s="853"/>
      <c r="G154" s="853"/>
      <c r="H154" s="853"/>
      <c r="I154" s="853"/>
      <c r="J154" s="853"/>
      <c r="K154" s="853"/>
      <c r="L154" s="853"/>
      <c r="M154" s="853"/>
      <c r="N154" s="853">
        <v>1</v>
      </c>
      <c r="O154" s="853">
        <v>1698</v>
      </c>
      <c r="P154" s="838"/>
      <c r="Q154" s="854">
        <v>1698</v>
      </c>
    </row>
    <row r="155" spans="1:17" ht="14.45" customHeight="1" x14ac:dyDescent="0.2">
      <c r="A155" s="832" t="s">
        <v>4913</v>
      </c>
      <c r="B155" s="833" t="s">
        <v>4914</v>
      </c>
      <c r="C155" s="833" t="s">
        <v>3837</v>
      </c>
      <c r="D155" s="833" t="s">
        <v>5105</v>
      </c>
      <c r="E155" s="833" t="s">
        <v>5106</v>
      </c>
      <c r="F155" s="853">
        <v>1</v>
      </c>
      <c r="G155" s="853">
        <v>265</v>
      </c>
      <c r="H155" s="853"/>
      <c r="I155" s="853">
        <v>265</v>
      </c>
      <c r="J155" s="853"/>
      <c r="K155" s="853"/>
      <c r="L155" s="853"/>
      <c r="M155" s="853"/>
      <c r="N155" s="853">
        <v>1</v>
      </c>
      <c r="O155" s="853">
        <v>267</v>
      </c>
      <c r="P155" s="838"/>
      <c r="Q155" s="854">
        <v>267</v>
      </c>
    </row>
    <row r="156" spans="1:17" ht="14.45" customHeight="1" x14ac:dyDescent="0.2">
      <c r="A156" s="832" t="s">
        <v>4913</v>
      </c>
      <c r="B156" s="833" t="s">
        <v>4914</v>
      </c>
      <c r="C156" s="833" t="s">
        <v>3837</v>
      </c>
      <c r="D156" s="833" t="s">
        <v>5107</v>
      </c>
      <c r="E156" s="833" t="s">
        <v>5108</v>
      </c>
      <c r="F156" s="853">
        <v>1</v>
      </c>
      <c r="G156" s="853">
        <v>23</v>
      </c>
      <c r="H156" s="853">
        <v>0.25</v>
      </c>
      <c r="I156" s="853">
        <v>23</v>
      </c>
      <c r="J156" s="853">
        <v>4</v>
      </c>
      <c r="K156" s="853">
        <v>92</v>
      </c>
      <c r="L156" s="853">
        <v>1</v>
      </c>
      <c r="M156" s="853">
        <v>23</v>
      </c>
      <c r="N156" s="853">
        <v>5</v>
      </c>
      <c r="O156" s="853">
        <v>115</v>
      </c>
      <c r="P156" s="838">
        <v>1.25</v>
      </c>
      <c r="Q156" s="854">
        <v>23</v>
      </c>
    </row>
    <row r="157" spans="1:17" ht="14.45" customHeight="1" x14ac:dyDescent="0.2">
      <c r="A157" s="832" t="s">
        <v>4913</v>
      </c>
      <c r="B157" s="833" t="s">
        <v>4914</v>
      </c>
      <c r="C157" s="833" t="s">
        <v>3837</v>
      </c>
      <c r="D157" s="833" t="s">
        <v>5109</v>
      </c>
      <c r="E157" s="833" t="s">
        <v>5110</v>
      </c>
      <c r="F157" s="853"/>
      <c r="G157" s="853"/>
      <c r="H157" s="853"/>
      <c r="I157" s="853"/>
      <c r="J157" s="853">
        <v>1</v>
      </c>
      <c r="K157" s="853">
        <v>17</v>
      </c>
      <c r="L157" s="853">
        <v>1</v>
      </c>
      <c r="M157" s="853">
        <v>17</v>
      </c>
      <c r="N157" s="853"/>
      <c r="O157" s="853"/>
      <c r="P157" s="838"/>
      <c r="Q157" s="854"/>
    </row>
    <row r="158" spans="1:17" ht="14.45" customHeight="1" x14ac:dyDescent="0.2">
      <c r="A158" s="832" t="s">
        <v>4913</v>
      </c>
      <c r="B158" s="833" t="s">
        <v>4914</v>
      </c>
      <c r="C158" s="833" t="s">
        <v>3837</v>
      </c>
      <c r="D158" s="833" t="s">
        <v>5111</v>
      </c>
      <c r="E158" s="833" t="s">
        <v>5112</v>
      </c>
      <c r="F158" s="853">
        <v>2</v>
      </c>
      <c r="G158" s="853">
        <v>336</v>
      </c>
      <c r="H158" s="853"/>
      <c r="I158" s="853">
        <v>168</v>
      </c>
      <c r="J158" s="853"/>
      <c r="K158" s="853"/>
      <c r="L158" s="853"/>
      <c r="M158" s="853"/>
      <c r="N158" s="853"/>
      <c r="O158" s="853"/>
      <c r="P158" s="838"/>
      <c r="Q158" s="854"/>
    </row>
    <row r="159" spans="1:17" ht="14.45" customHeight="1" x14ac:dyDescent="0.2">
      <c r="A159" s="832" t="s">
        <v>4913</v>
      </c>
      <c r="B159" s="833" t="s">
        <v>4914</v>
      </c>
      <c r="C159" s="833" t="s">
        <v>3837</v>
      </c>
      <c r="D159" s="833" t="s">
        <v>5113</v>
      </c>
      <c r="E159" s="833" t="s">
        <v>5114</v>
      </c>
      <c r="F159" s="853">
        <v>2</v>
      </c>
      <c r="G159" s="853">
        <v>266</v>
      </c>
      <c r="H159" s="853">
        <v>0.66666666666666663</v>
      </c>
      <c r="I159" s="853">
        <v>133</v>
      </c>
      <c r="J159" s="853">
        <v>3</v>
      </c>
      <c r="K159" s="853">
        <v>399</v>
      </c>
      <c r="L159" s="853">
        <v>1</v>
      </c>
      <c r="M159" s="853">
        <v>133</v>
      </c>
      <c r="N159" s="853">
        <v>2</v>
      </c>
      <c r="O159" s="853">
        <v>268</v>
      </c>
      <c r="P159" s="838">
        <v>0.67167919799498743</v>
      </c>
      <c r="Q159" s="854">
        <v>134</v>
      </c>
    </row>
    <row r="160" spans="1:17" ht="14.45" customHeight="1" x14ac:dyDescent="0.2">
      <c r="A160" s="832" t="s">
        <v>4913</v>
      </c>
      <c r="B160" s="833" t="s">
        <v>4914</v>
      </c>
      <c r="C160" s="833" t="s">
        <v>3837</v>
      </c>
      <c r="D160" s="833" t="s">
        <v>5115</v>
      </c>
      <c r="E160" s="833" t="s">
        <v>5116</v>
      </c>
      <c r="F160" s="853">
        <v>1</v>
      </c>
      <c r="G160" s="853">
        <v>651</v>
      </c>
      <c r="H160" s="853"/>
      <c r="I160" s="853">
        <v>651</v>
      </c>
      <c r="J160" s="853"/>
      <c r="K160" s="853"/>
      <c r="L160" s="853"/>
      <c r="M160" s="853"/>
      <c r="N160" s="853">
        <v>1</v>
      </c>
      <c r="O160" s="853">
        <v>652</v>
      </c>
      <c r="P160" s="838"/>
      <c r="Q160" s="854">
        <v>652</v>
      </c>
    </row>
    <row r="161" spans="1:17" ht="14.45" customHeight="1" x14ac:dyDescent="0.2">
      <c r="A161" s="832" t="s">
        <v>4913</v>
      </c>
      <c r="B161" s="833" t="s">
        <v>4914</v>
      </c>
      <c r="C161" s="833" t="s">
        <v>3837</v>
      </c>
      <c r="D161" s="833" t="s">
        <v>5117</v>
      </c>
      <c r="E161" s="833" t="s">
        <v>5118</v>
      </c>
      <c r="F161" s="853">
        <v>26</v>
      </c>
      <c r="G161" s="853">
        <v>7644</v>
      </c>
      <c r="H161" s="853">
        <v>1.2955932203389831</v>
      </c>
      <c r="I161" s="853">
        <v>294</v>
      </c>
      <c r="J161" s="853">
        <v>20</v>
      </c>
      <c r="K161" s="853">
        <v>5900</v>
      </c>
      <c r="L161" s="853">
        <v>1</v>
      </c>
      <c r="M161" s="853">
        <v>295</v>
      </c>
      <c r="N161" s="853">
        <v>29</v>
      </c>
      <c r="O161" s="853">
        <v>8584</v>
      </c>
      <c r="P161" s="838">
        <v>1.4549152542372881</v>
      </c>
      <c r="Q161" s="854">
        <v>296</v>
      </c>
    </row>
    <row r="162" spans="1:17" ht="14.45" customHeight="1" x14ac:dyDescent="0.2">
      <c r="A162" s="832" t="s">
        <v>4913</v>
      </c>
      <c r="B162" s="833" t="s">
        <v>4914</v>
      </c>
      <c r="C162" s="833" t="s">
        <v>3837</v>
      </c>
      <c r="D162" s="833" t="s">
        <v>5119</v>
      </c>
      <c r="E162" s="833" t="s">
        <v>5120</v>
      </c>
      <c r="F162" s="853">
        <v>3</v>
      </c>
      <c r="G162" s="853">
        <v>135</v>
      </c>
      <c r="H162" s="853">
        <v>0.42857142857142855</v>
      </c>
      <c r="I162" s="853">
        <v>45</v>
      </c>
      <c r="J162" s="853">
        <v>7</v>
      </c>
      <c r="K162" s="853">
        <v>315</v>
      </c>
      <c r="L162" s="853">
        <v>1</v>
      </c>
      <c r="M162" s="853">
        <v>45</v>
      </c>
      <c r="N162" s="853">
        <v>10</v>
      </c>
      <c r="O162" s="853">
        <v>450</v>
      </c>
      <c r="P162" s="838">
        <v>1.4285714285714286</v>
      </c>
      <c r="Q162" s="854">
        <v>45</v>
      </c>
    </row>
    <row r="163" spans="1:17" ht="14.45" customHeight="1" x14ac:dyDescent="0.2">
      <c r="A163" s="832" t="s">
        <v>4913</v>
      </c>
      <c r="B163" s="833" t="s">
        <v>4914</v>
      </c>
      <c r="C163" s="833" t="s">
        <v>3837</v>
      </c>
      <c r="D163" s="833" t="s">
        <v>5121</v>
      </c>
      <c r="E163" s="833" t="s">
        <v>5122</v>
      </c>
      <c r="F163" s="853">
        <v>95</v>
      </c>
      <c r="G163" s="853">
        <v>4370</v>
      </c>
      <c r="H163" s="853">
        <v>1.5079365079365079</v>
      </c>
      <c r="I163" s="853">
        <v>46</v>
      </c>
      <c r="J163" s="853">
        <v>63</v>
      </c>
      <c r="K163" s="853">
        <v>2898</v>
      </c>
      <c r="L163" s="853">
        <v>1</v>
      </c>
      <c r="M163" s="853">
        <v>46</v>
      </c>
      <c r="N163" s="853">
        <v>71</v>
      </c>
      <c r="O163" s="853">
        <v>3266</v>
      </c>
      <c r="P163" s="838">
        <v>1.126984126984127</v>
      </c>
      <c r="Q163" s="854">
        <v>46</v>
      </c>
    </row>
    <row r="164" spans="1:17" ht="14.45" customHeight="1" x14ac:dyDescent="0.2">
      <c r="A164" s="832" t="s">
        <v>4913</v>
      </c>
      <c r="B164" s="833" t="s">
        <v>4914</v>
      </c>
      <c r="C164" s="833" t="s">
        <v>3837</v>
      </c>
      <c r="D164" s="833" t="s">
        <v>5123</v>
      </c>
      <c r="E164" s="833" t="s">
        <v>5124</v>
      </c>
      <c r="F164" s="853">
        <v>1</v>
      </c>
      <c r="G164" s="853">
        <v>310</v>
      </c>
      <c r="H164" s="853"/>
      <c r="I164" s="853">
        <v>310</v>
      </c>
      <c r="J164" s="853"/>
      <c r="K164" s="853"/>
      <c r="L164" s="853"/>
      <c r="M164" s="853"/>
      <c r="N164" s="853">
        <v>1</v>
      </c>
      <c r="O164" s="853">
        <v>310</v>
      </c>
      <c r="P164" s="838"/>
      <c r="Q164" s="854">
        <v>310</v>
      </c>
    </row>
    <row r="165" spans="1:17" ht="14.45" customHeight="1" x14ac:dyDescent="0.2">
      <c r="A165" s="832" t="s">
        <v>4913</v>
      </c>
      <c r="B165" s="833" t="s">
        <v>4914</v>
      </c>
      <c r="C165" s="833" t="s">
        <v>3837</v>
      </c>
      <c r="D165" s="833" t="s">
        <v>5125</v>
      </c>
      <c r="E165" s="833" t="s">
        <v>5126</v>
      </c>
      <c r="F165" s="853">
        <v>1</v>
      </c>
      <c r="G165" s="853">
        <v>528</v>
      </c>
      <c r="H165" s="853"/>
      <c r="I165" s="853">
        <v>528</v>
      </c>
      <c r="J165" s="853"/>
      <c r="K165" s="853"/>
      <c r="L165" s="853"/>
      <c r="M165" s="853"/>
      <c r="N165" s="853"/>
      <c r="O165" s="853"/>
      <c r="P165" s="838"/>
      <c r="Q165" s="854"/>
    </row>
    <row r="166" spans="1:17" ht="14.45" customHeight="1" x14ac:dyDescent="0.2">
      <c r="A166" s="832" t="s">
        <v>4913</v>
      </c>
      <c r="B166" s="833" t="s">
        <v>4914</v>
      </c>
      <c r="C166" s="833" t="s">
        <v>3837</v>
      </c>
      <c r="D166" s="833" t="s">
        <v>5127</v>
      </c>
      <c r="E166" s="833" t="s">
        <v>5128</v>
      </c>
      <c r="F166" s="853">
        <v>4</v>
      </c>
      <c r="G166" s="853">
        <v>124</v>
      </c>
      <c r="H166" s="853">
        <v>1</v>
      </c>
      <c r="I166" s="853">
        <v>31</v>
      </c>
      <c r="J166" s="853">
        <v>4</v>
      </c>
      <c r="K166" s="853">
        <v>124</v>
      </c>
      <c r="L166" s="853">
        <v>1</v>
      </c>
      <c r="M166" s="853">
        <v>31</v>
      </c>
      <c r="N166" s="853">
        <v>5</v>
      </c>
      <c r="O166" s="853">
        <v>155</v>
      </c>
      <c r="P166" s="838">
        <v>1.25</v>
      </c>
      <c r="Q166" s="854">
        <v>31</v>
      </c>
    </row>
    <row r="167" spans="1:17" ht="14.45" customHeight="1" x14ac:dyDescent="0.2">
      <c r="A167" s="832" t="s">
        <v>4913</v>
      </c>
      <c r="B167" s="833" t="s">
        <v>4914</v>
      </c>
      <c r="C167" s="833" t="s">
        <v>3837</v>
      </c>
      <c r="D167" s="833" t="s">
        <v>5129</v>
      </c>
      <c r="E167" s="833" t="s">
        <v>5130</v>
      </c>
      <c r="F167" s="853"/>
      <c r="G167" s="853"/>
      <c r="H167" s="853"/>
      <c r="I167" s="853"/>
      <c r="J167" s="853">
        <v>4</v>
      </c>
      <c r="K167" s="853">
        <v>104</v>
      </c>
      <c r="L167" s="853">
        <v>1</v>
      </c>
      <c r="M167" s="853">
        <v>26</v>
      </c>
      <c r="N167" s="853">
        <v>3</v>
      </c>
      <c r="O167" s="853">
        <v>78</v>
      </c>
      <c r="P167" s="838">
        <v>0.75</v>
      </c>
      <c r="Q167" s="854">
        <v>26</v>
      </c>
    </row>
    <row r="168" spans="1:17" ht="14.45" customHeight="1" x14ac:dyDescent="0.2">
      <c r="A168" s="832" t="s">
        <v>4913</v>
      </c>
      <c r="B168" s="833" t="s">
        <v>4914</v>
      </c>
      <c r="C168" s="833" t="s">
        <v>3837</v>
      </c>
      <c r="D168" s="833" t="s">
        <v>5131</v>
      </c>
      <c r="E168" s="833" t="s">
        <v>5132</v>
      </c>
      <c r="F168" s="853">
        <v>1</v>
      </c>
      <c r="G168" s="853">
        <v>184</v>
      </c>
      <c r="H168" s="853"/>
      <c r="I168" s="853">
        <v>184</v>
      </c>
      <c r="J168" s="853"/>
      <c r="K168" s="853"/>
      <c r="L168" s="853"/>
      <c r="M168" s="853"/>
      <c r="N168" s="853"/>
      <c r="O168" s="853"/>
      <c r="P168" s="838"/>
      <c r="Q168" s="854"/>
    </row>
    <row r="169" spans="1:17" ht="14.45" customHeight="1" x14ac:dyDescent="0.2">
      <c r="A169" s="832" t="s">
        <v>4913</v>
      </c>
      <c r="B169" s="833" t="s">
        <v>4914</v>
      </c>
      <c r="C169" s="833" t="s">
        <v>3837</v>
      </c>
      <c r="D169" s="833" t="s">
        <v>5133</v>
      </c>
      <c r="E169" s="833" t="s">
        <v>5134</v>
      </c>
      <c r="F169" s="853">
        <v>4</v>
      </c>
      <c r="G169" s="853">
        <v>1628</v>
      </c>
      <c r="H169" s="853">
        <v>2</v>
      </c>
      <c r="I169" s="853">
        <v>407</v>
      </c>
      <c r="J169" s="853">
        <v>2</v>
      </c>
      <c r="K169" s="853">
        <v>814</v>
      </c>
      <c r="L169" s="853">
        <v>1</v>
      </c>
      <c r="M169" s="853">
        <v>407</v>
      </c>
      <c r="N169" s="853">
        <v>1</v>
      </c>
      <c r="O169" s="853">
        <v>408</v>
      </c>
      <c r="P169" s="838">
        <v>0.50122850122850127</v>
      </c>
      <c r="Q169" s="854">
        <v>408</v>
      </c>
    </row>
    <row r="170" spans="1:17" ht="14.45" customHeight="1" x14ac:dyDescent="0.2">
      <c r="A170" s="832" t="s">
        <v>4913</v>
      </c>
      <c r="B170" s="833" t="s">
        <v>4914</v>
      </c>
      <c r="C170" s="833" t="s">
        <v>3837</v>
      </c>
      <c r="D170" s="833" t="s">
        <v>5135</v>
      </c>
      <c r="E170" s="833" t="s">
        <v>5136</v>
      </c>
      <c r="F170" s="853">
        <v>1</v>
      </c>
      <c r="G170" s="853">
        <v>804</v>
      </c>
      <c r="H170" s="853"/>
      <c r="I170" s="853">
        <v>804</v>
      </c>
      <c r="J170" s="853"/>
      <c r="K170" s="853"/>
      <c r="L170" s="853"/>
      <c r="M170" s="853"/>
      <c r="N170" s="853"/>
      <c r="O170" s="853"/>
      <c r="P170" s="838"/>
      <c r="Q170" s="854"/>
    </row>
    <row r="171" spans="1:17" ht="14.45" customHeight="1" x14ac:dyDescent="0.2">
      <c r="A171" s="832" t="s">
        <v>4913</v>
      </c>
      <c r="B171" s="833" t="s">
        <v>4914</v>
      </c>
      <c r="C171" s="833" t="s">
        <v>3837</v>
      </c>
      <c r="D171" s="833" t="s">
        <v>5137</v>
      </c>
      <c r="E171" s="833" t="s">
        <v>5138</v>
      </c>
      <c r="F171" s="853">
        <v>2</v>
      </c>
      <c r="G171" s="853">
        <v>380</v>
      </c>
      <c r="H171" s="853"/>
      <c r="I171" s="853">
        <v>190</v>
      </c>
      <c r="J171" s="853"/>
      <c r="K171" s="853"/>
      <c r="L171" s="853"/>
      <c r="M171" s="853"/>
      <c r="N171" s="853">
        <v>1</v>
      </c>
      <c r="O171" s="853">
        <v>190</v>
      </c>
      <c r="P171" s="838"/>
      <c r="Q171" s="854">
        <v>190</v>
      </c>
    </row>
    <row r="172" spans="1:17" ht="14.45" customHeight="1" x14ac:dyDescent="0.2">
      <c r="A172" s="832" t="s">
        <v>4913</v>
      </c>
      <c r="B172" s="833" t="s">
        <v>4914</v>
      </c>
      <c r="C172" s="833" t="s">
        <v>3837</v>
      </c>
      <c r="D172" s="833" t="s">
        <v>5139</v>
      </c>
      <c r="E172" s="833" t="s">
        <v>5140</v>
      </c>
      <c r="F172" s="853">
        <v>1</v>
      </c>
      <c r="G172" s="853">
        <v>274</v>
      </c>
      <c r="H172" s="853"/>
      <c r="I172" s="853">
        <v>274</v>
      </c>
      <c r="J172" s="853"/>
      <c r="K172" s="853"/>
      <c r="L172" s="853"/>
      <c r="M172" s="853"/>
      <c r="N172" s="853"/>
      <c r="O172" s="853"/>
      <c r="P172" s="838"/>
      <c r="Q172" s="854"/>
    </row>
    <row r="173" spans="1:17" ht="14.45" customHeight="1" x14ac:dyDescent="0.2">
      <c r="A173" s="832" t="s">
        <v>4913</v>
      </c>
      <c r="B173" s="833" t="s">
        <v>4914</v>
      </c>
      <c r="C173" s="833" t="s">
        <v>3837</v>
      </c>
      <c r="D173" s="833" t="s">
        <v>5141</v>
      </c>
      <c r="E173" s="833" t="s">
        <v>5142</v>
      </c>
      <c r="F173" s="853">
        <v>8</v>
      </c>
      <c r="G173" s="853">
        <v>1064</v>
      </c>
      <c r="H173" s="853">
        <v>0.53333333333333333</v>
      </c>
      <c r="I173" s="853">
        <v>133</v>
      </c>
      <c r="J173" s="853">
        <v>15</v>
      </c>
      <c r="K173" s="853">
        <v>1995</v>
      </c>
      <c r="L173" s="853">
        <v>1</v>
      </c>
      <c r="M173" s="853">
        <v>133</v>
      </c>
      <c r="N173" s="853">
        <v>18</v>
      </c>
      <c r="O173" s="853">
        <v>2394</v>
      </c>
      <c r="P173" s="838">
        <v>1.2</v>
      </c>
      <c r="Q173" s="854">
        <v>133</v>
      </c>
    </row>
    <row r="174" spans="1:17" ht="14.45" customHeight="1" x14ac:dyDescent="0.2">
      <c r="A174" s="832" t="s">
        <v>4913</v>
      </c>
      <c r="B174" s="833" t="s">
        <v>4914</v>
      </c>
      <c r="C174" s="833" t="s">
        <v>3837</v>
      </c>
      <c r="D174" s="833" t="s">
        <v>5143</v>
      </c>
      <c r="E174" s="833" t="s">
        <v>5144</v>
      </c>
      <c r="F174" s="853">
        <v>455</v>
      </c>
      <c r="G174" s="853">
        <v>16835</v>
      </c>
      <c r="H174" s="853">
        <v>0.91549295774647887</v>
      </c>
      <c r="I174" s="853">
        <v>37</v>
      </c>
      <c r="J174" s="853">
        <v>497</v>
      </c>
      <c r="K174" s="853">
        <v>18389</v>
      </c>
      <c r="L174" s="853">
        <v>1</v>
      </c>
      <c r="M174" s="853">
        <v>37</v>
      </c>
      <c r="N174" s="853">
        <v>504</v>
      </c>
      <c r="O174" s="853">
        <v>18648</v>
      </c>
      <c r="P174" s="838">
        <v>1.0140845070422535</v>
      </c>
      <c r="Q174" s="854">
        <v>37</v>
      </c>
    </row>
    <row r="175" spans="1:17" ht="14.45" customHeight="1" x14ac:dyDescent="0.2">
      <c r="A175" s="832" t="s">
        <v>4913</v>
      </c>
      <c r="B175" s="833" t="s">
        <v>4914</v>
      </c>
      <c r="C175" s="833" t="s">
        <v>3837</v>
      </c>
      <c r="D175" s="833" t="s">
        <v>5145</v>
      </c>
      <c r="E175" s="833" t="s">
        <v>5146</v>
      </c>
      <c r="F175" s="853">
        <v>4</v>
      </c>
      <c r="G175" s="853">
        <v>372</v>
      </c>
      <c r="H175" s="853"/>
      <c r="I175" s="853">
        <v>93</v>
      </c>
      <c r="J175" s="853"/>
      <c r="K175" s="853"/>
      <c r="L175" s="853"/>
      <c r="M175" s="853"/>
      <c r="N175" s="853">
        <v>5</v>
      </c>
      <c r="O175" s="853">
        <v>470</v>
      </c>
      <c r="P175" s="838"/>
      <c r="Q175" s="854">
        <v>94</v>
      </c>
    </row>
    <row r="176" spans="1:17" ht="14.45" customHeight="1" x14ac:dyDescent="0.2">
      <c r="A176" s="832" t="s">
        <v>4913</v>
      </c>
      <c r="B176" s="833" t="s">
        <v>4914</v>
      </c>
      <c r="C176" s="833" t="s">
        <v>3837</v>
      </c>
      <c r="D176" s="833" t="s">
        <v>5147</v>
      </c>
      <c r="E176" s="833" t="s">
        <v>5148</v>
      </c>
      <c r="F176" s="853"/>
      <c r="G176" s="853"/>
      <c r="H176" s="853"/>
      <c r="I176" s="853"/>
      <c r="J176" s="853"/>
      <c r="K176" s="853"/>
      <c r="L176" s="853"/>
      <c r="M176" s="853"/>
      <c r="N176" s="853">
        <v>1</v>
      </c>
      <c r="O176" s="853">
        <v>94</v>
      </c>
      <c r="P176" s="838"/>
      <c r="Q176" s="854">
        <v>94</v>
      </c>
    </row>
    <row r="177" spans="1:17" ht="14.45" customHeight="1" x14ac:dyDescent="0.2">
      <c r="A177" s="832" t="s">
        <v>5149</v>
      </c>
      <c r="B177" s="833" t="s">
        <v>4616</v>
      </c>
      <c r="C177" s="833" t="s">
        <v>3841</v>
      </c>
      <c r="D177" s="833" t="s">
        <v>5150</v>
      </c>
      <c r="E177" s="833" t="s">
        <v>5151</v>
      </c>
      <c r="F177" s="853">
        <v>4</v>
      </c>
      <c r="G177" s="853">
        <v>6845.07</v>
      </c>
      <c r="H177" s="853"/>
      <c r="I177" s="853">
        <v>1711.2674999999999</v>
      </c>
      <c r="J177" s="853"/>
      <c r="K177" s="853"/>
      <c r="L177" s="853"/>
      <c r="M177" s="853"/>
      <c r="N177" s="853"/>
      <c r="O177" s="853"/>
      <c r="P177" s="838"/>
      <c r="Q177" s="854"/>
    </row>
    <row r="178" spans="1:17" ht="14.45" customHeight="1" x14ac:dyDescent="0.2">
      <c r="A178" s="832" t="s">
        <v>5149</v>
      </c>
      <c r="B178" s="833" t="s">
        <v>4616</v>
      </c>
      <c r="C178" s="833" t="s">
        <v>3841</v>
      </c>
      <c r="D178" s="833" t="s">
        <v>5152</v>
      </c>
      <c r="E178" s="833" t="s">
        <v>5153</v>
      </c>
      <c r="F178" s="853">
        <v>6.6899999999999995</v>
      </c>
      <c r="G178" s="853">
        <v>18124.849999999999</v>
      </c>
      <c r="H178" s="853">
        <v>0.56292637172704141</v>
      </c>
      <c r="I178" s="853">
        <v>2709.2451420029897</v>
      </c>
      <c r="J178" s="853">
        <v>13.89</v>
      </c>
      <c r="K178" s="853">
        <v>32197.549999999996</v>
      </c>
      <c r="L178" s="853">
        <v>1</v>
      </c>
      <c r="M178" s="853">
        <v>2318.0381569474439</v>
      </c>
      <c r="N178" s="853"/>
      <c r="O178" s="853"/>
      <c r="P178" s="838"/>
      <c r="Q178" s="854"/>
    </row>
    <row r="179" spans="1:17" ht="14.45" customHeight="1" x14ac:dyDescent="0.2">
      <c r="A179" s="832" t="s">
        <v>5149</v>
      </c>
      <c r="B179" s="833" t="s">
        <v>4616</v>
      </c>
      <c r="C179" s="833" t="s">
        <v>3841</v>
      </c>
      <c r="D179" s="833" t="s">
        <v>5154</v>
      </c>
      <c r="E179" s="833" t="s">
        <v>5153</v>
      </c>
      <c r="F179" s="853">
        <v>3.4000000000000004</v>
      </c>
      <c r="G179" s="853">
        <v>23018.340000000004</v>
      </c>
      <c r="H179" s="853">
        <v>0.71084847829779374</v>
      </c>
      <c r="I179" s="853">
        <v>6770.1</v>
      </c>
      <c r="J179" s="853">
        <v>5</v>
      </c>
      <c r="K179" s="853">
        <v>32381.499999999996</v>
      </c>
      <c r="L179" s="853">
        <v>1</v>
      </c>
      <c r="M179" s="853">
        <v>6476.2999999999993</v>
      </c>
      <c r="N179" s="853"/>
      <c r="O179" s="853"/>
      <c r="P179" s="838"/>
      <c r="Q179" s="854"/>
    </row>
    <row r="180" spans="1:17" ht="14.45" customHeight="1" x14ac:dyDescent="0.2">
      <c r="A180" s="832" t="s">
        <v>5149</v>
      </c>
      <c r="B180" s="833" t="s">
        <v>4616</v>
      </c>
      <c r="C180" s="833" t="s">
        <v>3841</v>
      </c>
      <c r="D180" s="833" t="s">
        <v>5155</v>
      </c>
      <c r="E180" s="833" t="s">
        <v>5156</v>
      </c>
      <c r="F180" s="853">
        <v>0.74</v>
      </c>
      <c r="G180" s="853">
        <v>3658.5</v>
      </c>
      <c r="H180" s="853">
        <v>1.2333297374560066</v>
      </c>
      <c r="I180" s="853">
        <v>4943.9189189189192</v>
      </c>
      <c r="J180" s="853">
        <v>0.60000000000000009</v>
      </c>
      <c r="K180" s="853">
        <v>2966.36</v>
      </c>
      <c r="L180" s="853">
        <v>1</v>
      </c>
      <c r="M180" s="853">
        <v>4943.9333333333325</v>
      </c>
      <c r="N180" s="853">
        <v>0.33</v>
      </c>
      <c r="O180" s="853">
        <v>1604.83</v>
      </c>
      <c r="P180" s="838">
        <v>0.54100985719872163</v>
      </c>
      <c r="Q180" s="854">
        <v>4863.121212121212</v>
      </c>
    </row>
    <row r="181" spans="1:17" ht="14.45" customHeight="1" x14ac:dyDescent="0.2">
      <c r="A181" s="832" t="s">
        <v>5149</v>
      </c>
      <c r="B181" s="833" t="s">
        <v>4616</v>
      </c>
      <c r="C181" s="833" t="s">
        <v>3841</v>
      </c>
      <c r="D181" s="833" t="s">
        <v>5157</v>
      </c>
      <c r="E181" s="833" t="s">
        <v>4808</v>
      </c>
      <c r="F181" s="853">
        <v>12.399999999999999</v>
      </c>
      <c r="G181" s="853">
        <v>12459.789999999999</v>
      </c>
      <c r="H181" s="853">
        <v>17.714165884728025</v>
      </c>
      <c r="I181" s="853">
        <v>1004.8217741935484</v>
      </c>
      <c r="J181" s="853">
        <v>0.7</v>
      </c>
      <c r="K181" s="853">
        <v>703.38</v>
      </c>
      <c r="L181" s="853">
        <v>1</v>
      </c>
      <c r="M181" s="853">
        <v>1004.8285714285715</v>
      </c>
      <c r="N181" s="853"/>
      <c r="O181" s="853"/>
      <c r="P181" s="838"/>
      <c r="Q181" s="854"/>
    </row>
    <row r="182" spans="1:17" ht="14.45" customHeight="1" x14ac:dyDescent="0.2">
      <c r="A182" s="832" t="s">
        <v>5149</v>
      </c>
      <c r="B182" s="833" t="s">
        <v>4616</v>
      </c>
      <c r="C182" s="833" t="s">
        <v>3841</v>
      </c>
      <c r="D182" s="833" t="s">
        <v>5158</v>
      </c>
      <c r="E182" s="833" t="s">
        <v>5156</v>
      </c>
      <c r="F182" s="853">
        <v>3.0900000000000007</v>
      </c>
      <c r="G182" s="853">
        <v>30553.550000000003</v>
      </c>
      <c r="H182" s="853">
        <v>0.87615227162324849</v>
      </c>
      <c r="I182" s="853">
        <v>9887.880258899675</v>
      </c>
      <c r="J182" s="853">
        <v>3.6500000000000008</v>
      </c>
      <c r="K182" s="853">
        <v>34872.42</v>
      </c>
      <c r="L182" s="853">
        <v>1</v>
      </c>
      <c r="M182" s="853">
        <v>9554.0876712328736</v>
      </c>
      <c r="N182" s="853">
        <v>3.1500000000000004</v>
      </c>
      <c r="O182" s="853">
        <v>27559.97</v>
      </c>
      <c r="P182" s="838">
        <v>0.79030850167553623</v>
      </c>
      <c r="Q182" s="854">
        <v>8749.1968253968244</v>
      </c>
    </row>
    <row r="183" spans="1:17" ht="14.45" customHeight="1" x14ac:dyDescent="0.2">
      <c r="A183" s="832" t="s">
        <v>5149</v>
      </c>
      <c r="B183" s="833" t="s">
        <v>4616</v>
      </c>
      <c r="C183" s="833" t="s">
        <v>3841</v>
      </c>
      <c r="D183" s="833" t="s">
        <v>5159</v>
      </c>
      <c r="E183" s="833" t="s">
        <v>5160</v>
      </c>
      <c r="F183" s="853">
        <v>33.5</v>
      </c>
      <c r="G183" s="853">
        <v>28255.899999999994</v>
      </c>
      <c r="H183" s="853">
        <v>0.86591374970848545</v>
      </c>
      <c r="I183" s="853">
        <v>843.45970149253719</v>
      </c>
      <c r="J183" s="853">
        <v>40.200000000000003</v>
      </c>
      <c r="K183" s="853">
        <v>32631.309999999994</v>
      </c>
      <c r="L183" s="853">
        <v>1</v>
      </c>
      <c r="M183" s="853">
        <v>811.72412935323359</v>
      </c>
      <c r="N183" s="853">
        <v>31.7</v>
      </c>
      <c r="O183" s="853">
        <v>16388.900000000001</v>
      </c>
      <c r="P183" s="838">
        <v>0.50224462333875053</v>
      </c>
      <c r="Q183" s="854">
        <v>517.00000000000011</v>
      </c>
    </row>
    <row r="184" spans="1:17" ht="14.45" customHeight="1" x14ac:dyDescent="0.2">
      <c r="A184" s="832" t="s">
        <v>5149</v>
      </c>
      <c r="B184" s="833" t="s">
        <v>4616</v>
      </c>
      <c r="C184" s="833" t="s">
        <v>3841</v>
      </c>
      <c r="D184" s="833" t="s">
        <v>5161</v>
      </c>
      <c r="E184" s="833" t="s">
        <v>5160</v>
      </c>
      <c r="F184" s="853">
        <v>1</v>
      </c>
      <c r="G184" s="853">
        <v>1686.92</v>
      </c>
      <c r="H184" s="853">
        <v>2</v>
      </c>
      <c r="I184" s="853">
        <v>1686.92</v>
      </c>
      <c r="J184" s="853">
        <v>0.5</v>
      </c>
      <c r="K184" s="853">
        <v>843.46</v>
      </c>
      <c r="L184" s="853">
        <v>1</v>
      </c>
      <c r="M184" s="853">
        <v>1686.92</v>
      </c>
      <c r="N184" s="853"/>
      <c r="O184" s="853"/>
      <c r="P184" s="838"/>
      <c r="Q184" s="854"/>
    </row>
    <row r="185" spans="1:17" ht="14.45" customHeight="1" x14ac:dyDescent="0.2">
      <c r="A185" s="832" t="s">
        <v>5149</v>
      </c>
      <c r="B185" s="833" t="s">
        <v>4616</v>
      </c>
      <c r="C185" s="833" t="s">
        <v>3841</v>
      </c>
      <c r="D185" s="833" t="s">
        <v>5162</v>
      </c>
      <c r="E185" s="833" t="s">
        <v>4810</v>
      </c>
      <c r="F185" s="853">
        <v>0.38</v>
      </c>
      <c r="G185" s="853">
        <v>1728.09</v>
      </c>
      <c r="H185" s="853">
        <v>0.34545494526583448</v>
      </c>
      <c r="I185" s="853">
        <v>4547.6052631578941</v>
      </c>
      <c r="J185" s="853">
        <v>1.1000000000000001</v>
      </c>
      <c r="K185" s="853">
        <v>5002.3600000000006</v>
      </c>
      <c r="L185" s="853">
        <v>1</v>
      </c>
      <c r="M185" s="853">
        <v>4547.6000000000004</v>
      </c>
      <c r="N185" s="853"/>
      <c r="O185" s="853"/>
      <c r="P185" s="838"/>
      <c r="Q185" s="854"/>
    </row>
    <row r="186" spans="1:17" ht="14.45" customHeight="1" x14ac:dyDescent="0.2">
      <c r="A186" s="832" t="s">
        <v>5149</v>
      </c>
      <c r="B186" s="833" t="s">
        <v>4616</v>
      </c>
      <c r="C186" s="833" t="s">
        <v>3841</v>
      </c>
      <c r="D186" s="833" t="s">
        <v>5163</v>
      </c>
      <c r="E186" s="833" t="s">
        <v>4810</v>
      </c>
      <c r="F186" s="853">
        <v>0.55000000000000004</v>
      </c>
      <c r="G186" s="853">
        <v>5002.3500000000004</v>
      </c>
      <c r="H186" s="853">
        <v>1.6176480099341606</v>
      </c>
      <c r="I186" s="853">
        <v>9095.181818181818</v>
      </c>
      <c r="J186" s="853">
        <v>0.34</v>
      </c>
      <c r="K186" s="853">
        <v>3092.3599999999997</v>
      </c>
      <c r="L186" s="853">
        <v>1</v>
      </c>
      <c r="M186" s="853">
        <v>9095.1764705882342</v>
      </c>
      <c r="N186" s="853"/>
      <c r="O186" s="853"/>
      <c r="P186" s="838"/>
      <c r="Q186" s="854"/>
    </row>
    <row r="187" spans="1:17" ht="14.45" customHeight="1" x14ac:dyDescent="0.2">
      <c r="A187" s="832" t="s">
        <v>5149</v>
      </c>
      <c r="B187" s="833" t="s">
        <v>4616</v>
      </c>
      <c r="C187" s="833" t="s">
        <v>3841</v>
      </c>
      <c r="D187" s="833" t="s">
        <v>5164</v>
      </c>
      <c r="E187" s="833" t="s">
        <v>5165</v>
      </c>
      <c r="F187" s="853">
        <v>0.1</v>
      </c>
      <c r="G187" s="853">
        <v>194.93</v>
      </c>
      <c r="H187" s="853"/>
      <c r="I187" s="853">
        <v>1949.3</v>
      </c>
      <c r="J187" s="853"/>
      <c r="K187" s="853"/>
      <c r="L187" s="853"/>
      <c r="M187" s="853"/>
      <c r="N187" s="853"/>
      <c r="O187" s="853"/>
      <c r="P187" s="838"/>
      <c r="Q187" s="854"/>
    </row>
    <row r="188" spans="1:17" ht="14.45" customHeight="1" x14ac:dyDescent="0.2">
      <c r="A188" s="832" t="s">
        <v>5149</v>
      </c>
      <c r="B188" s="833" t="s">
        <v>4616</v>
      </c>
      <c r="C188" s="833" t="s">
        <v>3841</v>
      </c>
      <c r="D188" s="833" t="s">
        <v>4809</v>
      </c>
      <c r="E188" s="833" t="s">
        <v>4810</v>
      </c>
      <c r="F188" s="853">
        <v>11.92</v>
      </c>
      <c r="G188" s="853">
        <v>21682.969999999994</v>
      </c>
      <c r="H188" s="853">
        <v>0.93118105941693186</v>
      </c>
      <c r="I188" s="853">
        <v>1819.0411073825499</v>
      </c>
      <c r="J188" s="853">
        <v>17.950000000000003</v>
      </c>
      <c r="K188" s="853">
        <v>23285.449999999997</v>
      </c>
      <c r="L188" s="853">
        <v>1</v>
      </c>
      <c r="M188" s="853">
        <v>1297.2395543175485</v>
      </c>
      <c r="N188" s="853"/>
      <c r="O188" s="853"/>
      <c r="P188" s="838"/>
      <c r="Q188" s="854"/>
    </row>
    <row r="189" spans="1:17" ht="14.45" customHeight="1" x14ac:dyDescent="0.2">
      <c r="A189" s="832" t="s">
        <v>5149</v>
      </c>
      <c r="B189" s="833" t="s">
        <v>4616</v>
      </c>
      <c r="C189" s="833" t="s">
        <v>3841</v>
      </c>
      <c r="D189" s="833" t="s">
        <v>4811</v>
      </c>
      <c r="E189" s="833" t="s">
        <v>4812</v>
      </c>
      <c r="F189" s="853"/>
      <c r="G189" s="853"/>
      <c r="H189" s="853"/>
      <c r="I189" s="853"/>
      <c r="J189" s="853"/>
      <c r="K189" s="853"/>
      <c r="L189" s="853"/>
      <c r="M189" s="853"/>
      <c r="N189" s="853">
        <v>0.05</v>
      </c>
      <c r="O189" s="853">
        <v>35.94</v>
      </c>
      <c r="P189" s="838"/>
      <c r="Q189" s="854">
        <v>718.8</v>
      </c>
    </row>
    <row r="190" spans="1:17" ht="14.45" customHeight="1" x14ac:dyDescent="0.2">
      <c r="A190" s="832" t="s">
        <v>5149</v>
      </c>
      <c r="B190" s="833" t="s">
        <v>4616</v>
      </c>
      <c r="C190" s="833" t="s">
        <v>3841</v>
      </c>
      <c r="D190" s="833" t="s">
        <v>5166</v>
      </c>
      <c r="E190" s="833" t="s">
        <v>4810</v>
      </c>
      <c r="F190" s="853">
        <v>0.56000000000000005</v>
      </c>
      <c r="G190" s="853">
        <v>19208.969999999998</v>
      </c>
      <c r="H190" s="853">
        <v>1.0473879872714544</v>
      </c>
      <c r="I190" s="853">
        <v>34301.732142857138</v>
      </c>
      <c r="J190" s="853">
        <v>0.59000000000000008</v>
      </c>
      <c r="K190" s="853">
        <v>18339.879999999997</v>
      </c>
      <c r="L190" s="853">
        <v>1</v>
      </c>
      <c r="M190" s="853">
        <v>31084.542372881348</v>
      </c>
      <c r="N190" s="853"/>
      <c r="O190" s="853"/>
      <c r="P190" s="838"/>
      <c r="Q190" s="854"/>
    </row>
    <row r="191" spans="1:17" ht="14.45" customHeight="1" x14ac:dyDescent="0.2">
      <c r="A191" s="832" t="s">
        <v>5149</v>
      </c>
      <c r="B191" s="833" t="s">
        <v>4616</v>
      </c>
      <c r="C191" s="833" t="s">
        <v>3841</v>
      </c>
      <c r="D191" s="833" t="s">
        <v>5167</v>
      </c>
      <c r="E191" s="833" t="s">
        <v>4810</v>
      </c>
      <c r="F191" s="853"/>
      <c r="G191" s="853"/>
      <c r="H191" s="853"/>
      <c r="I191" s="853"/>
      <c r="J191" s="853"/>
      <c r="K191" s="853"/>
      <c r="L191" s="853"/>
      <c r="M191" s="853"/>
      <c r="N191" s="853">
        <v>28.000000000000004</v>
      </c>
      <c r="O191" s="853">
        <v>18354.649999999998</v>
      </c>
      <c r="P191" s="838"/>
      <c r="Q191" s="854">
        <v>655.52321428571418</v>
      </c>
    </row>
    <row r="192" spans="1:17" ht="14.45" customHeight="1" x14ac:dyDescent="0.2">
      <c r="A192" s="832" t="s">
        <v>5149</v>
      </c>
      <c r="B192" s="833" t="s">
        <v>4616</v>
      </c>
      <c r="C192" s="833" t="s">
        <v>3841</v>
      </c>
      <c r="D192" s="833" t="s">
        <v>5168</v>
      </c>
      <c r="E192" s="833" t="s">
        <v>4810</v>
      </c>
      <c r="F192" s="853"/>
      <c r="G192" s="853"/>
      <c r="H192" s="853"/>
      <c r="I192" s="853"/>
      <c r="J192" s="853"/>
      <c r="K192" s="853"/>
      <c r="L192" s="853"/>
      <c r="M192" s="853"/>
      <c r="N192" s="853">
        <v>0.38000000000000012</v>
      </c>
      <c r="O192" s="853">
        <v>4516.8700000000008</v>
      </c>
      <c r="P192" s="838"/>
      <c r="Q192" s="854">
        <v>11886.499999999998</v>
      </c>
    </row>
    <row r="193" spans="1:17" ht="14.45" customHeight="1" x14ac:dyDescent="0.2">
      <c r="A193" s="832" t="s">
        <v>5149</v>
      </c>
      <c r="B193" s="833" t="s">
        <v>4616</v>
      </c>
      <c r="C193" s="833" t="s">
        <v>3841</v>
      </c>
      <c r="D193" s="833" t="s">
        <v>5169</v>
      </c>
      <c r="E193" s="833" t="s">
        <v>4810</v>
      </c>
      <c r="F193" s="853"/>
      <c r="G193" s="853"/>
      <c r="H193" s="853"/>
      <c r="I193" s="853"/>
      <c r="J193" s="853"/>
      <c r="K193" s="853"/>
      <c r="L193" s="853"/>
      <c r="M193" s="853"/>
      <c r="N193" s="853">
        <v>1.22</v>
      </c>
      <c r="O193" s="853">
        <v>2000.1399999999999</v>
      </c>
      <c r="P193" s="838"/>
      <c r="Q193" s="854">
        <v>1639.4590163934427</v>
      </c>
    </row>
    <row r="194" spans="1:17" ht="14.45" customHeight="1" x14ac:dyDescent="0.2">
      <c r="A194" s="832" t="s">
        <v>5149</v>
      </c>
      <c r="B194" s="833" t="s">
        <v>4616</v>
      </c>
      <c r="C194" s="833" t="s">
        <v>3841</v>
      </c>
      <c r="D194" s="833" t="s">
        <v>5170</v>
      </c>
      <c r="E194" s="833" t="s">
        <v>5153</v>
      </c>
      <c r="F194" s="853"/>
      <c r="G194" s="853"/>
      <c r="H194" s="853"/>
      <c r="I194" s="853"/>
      <c r="J194" s="853"/>
      <c r="K194" s="853"/>
      <c r="L194" s="853"/>
      <c r="M194" s="853"/>
      <c r="N194" s="853">
        <v>7.3100000000000005</v>
      </c>
      <c r="O194" s="853">
        <v>10647.59</v>
      </c>
      <c r="P194" s="838"/>
      <c r="Q194" s="854">
        <v>1456.5786593707251</v>
      </c>
    </row>
    <row r="195" spans="1:17" ht="14.45" customHeight="1" x14ac:dyDescent="0.2">
      <c r="A195" s="832" t="s">
        <v>5149</v>
      </c>
      <c r="B195" s="833" t="s">
        <v>4616</v>
      </c>
      <c r="C195" s="833" t="s">
        <v>3841</v>
      </c>
      <c r="D195" s="833" t="s">
        <v>5171</v>
      </c>
      <c r="E195" s="833" t="s">
        <v>5153</v>
      </c>
      <c r="F195" s="853"/>
      <c r="G195" s="853"/>
      <c r="H195" s="853"/>
      <c r="I195" s="853"/>
      <c r="J195" s="853"/>
      <c r="K195" s="853"/>
      <c r="L195" s="853"/>
      <c r="M195" s="853"/>
      <c r="N195" s="853">
        <v>7.3200000000000012</v>
      </c>
      <c r="O195" s="853">
        <v>29851.07</v>
      </c>
      <c r="P195" s="838"/>
      <c r="Q195" s="854">
        <v>4078.0150273224035</v>
      </c>
    </row>
    <row r="196" spans="1:17" ht="14.45" customHeight="1" x14ac:dyDescent="0.2">
      <c r="A196" s="832" t="s">
        <v>5149</v>
      </c>
      <c r="B196" s="833" t="s">
        <v>4616</v>
      </c>
      <c r="C196" s="833" t="s">
        <v>3841</v>
      </c>
      <c r="D196" s="833" t="s">
        <v>5172</v>
      </c>
      <c r="E196" s="833" t="s">
        <v>4810</v>
      </c>
      <c r="F196" s="853"/>
      <c r="G196" s="853"/>
      <c r="H196" s="853"/>
      <c r="I196" s="853"/>
      <c r="J196" s="853"/>
      <c r="K196" s="853"/>
      <c r="L196" s="853"/>
      <c r="M196" s="853"/>
      <c r="N196" s="853">
        <v>0.13</v>
      </c>
      <c r="O196" s="853">
        <v>425.87</v>
      </c>
      <c r="P196" s="838"/>
      <c r="Q196" s="854">
        <v>3275.9230769230767</v>
      </c>
    </row>
    <row r="197" spans="1:17" ht="14.45" customHeight="1" x14ac:dyDescent="0.2">
      <c r="A197" s="832" t="s">
        <v>5149</v>
      </c>
      <c r="B197" s="833" t="s">
        <v>4616</v>
      </c>
      <c r="C197" s="833" t="s">
        <v>4035</v>
      </c>
      <c r="D197" s="833" t="s">
        <v>5173</v>
      </c>
      <c r="E197" s="833" t="s">
        <v>5174</v>
      </c>
      <c r="F197" s="853">
        <v>1</v>
      </c>
      <c r="G197" s="853">
        <v>972.32</v>
      </c>
      <c r="H197" s="853">
        <v>0.5</v>
      </c>
      <c r="I197" s="853">
        <v>972.32</v>
      </c>
      <c r="J197" s="853">
        <v>2</v>
      </c>
      <c r="K197" s="853">
        <v>1944.64</v>
      </c>
      <c r="L197" s="853">
        <v>1</v>
      </c>
      <c r="M197" s="853">
        <v>972.32</v>
      </c>
      <c r="N197" s="853">
        <v>3</v>
      </c>
      <c r="O197" s="853">
        <v>2660.55</v>
      </c>
      <c r="P197" s="838">
        <v>1.3681452608194833</v>
      </c>
      <c r="Q197" s="854">
        <v>886.85</v>
      </c>
    </row>
    <row r="198" spans="1:17" ht="14.45" customHeight="1" x14ac:dyDescent="0.2">
      <c r="A198" s="832" t="s">
        <v>5149</v>
      </c>
      <c r="B198" s="833" t="s">
        <v>4616</v>
      </c>
      <c r="C198" s="833" t="s">
        <v>4035</v>
      </c>
      <c r="D198" s="833" t="s">
        <v>5175</v>
      </c>
      <c r="E198" s="833" t="s">
        <v>5174</v>
      </c>
      <c r="F198" s="853">
        <v>2</v>
      </c>
      <c r="G198" s="853">
        <v>2816.84</v>
      </c>
      <c r="H198" s="853">
        <v>1</v>
      </c>
      <c r="I198" s="853">
        <v>1408.42</v>
      </c>
      <c r="J198" s="853">
        <v>2</v>
      </c>
      <c r="K198" s="853">
        <v>2816.84</v>
      </c>
      <c r="L198" s="853">
        <v>1</v>
      </c>
      <c r="M198" s="853">
        <v>1408.42</v>
      </c>
      <c r="N198" s="853">
        <v>1</v>
      </c>
      <c r="O198" s="853">
        <v>1159.58</v>
      </c>
      <c r="P198" s="838">
        <v>0.41165987418525718</v>
      </c>
      <c r="Q198" s="854">
        <v>1159.58</v>
      </c>
    </row>
    <row r="199" spans="1:17" ht="14.45" customHeight="1" x14ac:dyDescent="0.2">
      <c r="A199" s="832" t="s">
        <v>5149</v>
      </c>
      <c r="B199" s="833" t="s">
        <v>4616</v>
      </c>
      <c r="C199" s="833" t="s">
        <v>4035</v>
      </c>
      <c r="D199" s="833" t="s">
        <v>5176</v>
      </c>
      <c r="E199" s="833" t="s">
        <v>5174</v>
      </c>
      <c r="F199" s="853">
        <v>1</v>
      </c>
      <c r="G199" s="853">
        <v>1707.31</v>
      </c>
      <c r="H199" s="853">
        <v>0.68035226842535224</v>
      </c>
      <c r="I199" s="853">
        <v>1707.31</v>
      </c>
      <c r="J199" s="853">
        <v>2</v>
      </c>
      <c r="K199" s="853">
        <v>2509.4499999999998</v>
      </c>
      <c r="L199" s="853">
        <v>1</v>
      </c>
      <c r="M199" s="853">
        <v>1254.7249999999999</v>
      </c>
      <c r="N199" s="853">
        <v>1</v>
      </c>
      <c r="O199" s="853">
        <v>907.5</v>
      </c>
      <c r="P199" s="838">
        <v>0.36163302715734524</v>
      </c>
      <c r="Q199" s="854">
        <v>907.5</v>
      </c>
    </row>
    <row r="200" spans="1:17" ht="14.45" customHeight="1" x14ac:dyDescent="0.2">
      <c r="A200" s="832" t="s">
        <v>5149</v>
      </c>
      <c r="B200" s="833" t="s">
        <v>4616</v>
      </c>
      <c r="C200" s="833" t="s">
        <v>4035</v>
      </c>
      <c r="D200" s="833" t="s">
        <v>5177</v>
      </c>
      <c r="E200" s="833" t="s">
        <v>5174</v>
      </c>
      <c r="F200" s="853">
        <v>18</v>
      </c>
      <c r="G200" s="853">
        <v>37193.4</v>
      </c>
      <c r="H200" s="853">
        <v>1.0106839006169255</v>
      </c>
      <c r="I200" s="853">
        <v>2066.3000000000002</v>
      </c>
      <c r="J200" s="853">
        <v>19</v>
      </c>
      <c r="K200" s="853">
        <v>36800.230000000003</v>
      </c>
      <c r="L200" s="853">
        <v>1</v>
      </c>
      <c r="M200" s="853">
        <v>1936.8542105263159</v>
      </c>
      <c r="N200" s="853">
        <v>19</v>
      </c>
      <c r="O200" s="853">
        <v>25547.64</v>
      </c>
      <c r="P200" s="838">
        <v>0.69422500891978112</v>
      </c>
      <c r="Q200" s="854">
        <v>1344.6126315789472</v>
      </c>
    </row>
    <row r="201" spans="1:17" ht="14.45" customHeight="1" x14ac:dyDescent="0.2">
      <c r="A201" s="832" t="s">
        <v>5149</v>
      </c>
      <c r="B201" s="833" t="s">
        <v>4616</v>
      </c>
      <c r="C201" s="833" t="s">
        <v>4035</v>
      </c>
      <c r="D201" s="833" t="s">
        <v>5178</v>
      </c>
      <c r="E201" s="833" t="s">
        <v>5179</v>
      </c>
      <c r="F201" s="853">
        <v>1</v>
      </c>
      <c r="G201" s="853">
        <v>1932.09</v>
      </c>
      <c r="H201" s="853"/>
      <c r="I201" s="853">
        <v>1932.09</v>
      </c>
      <c r="J201" s="853"/>
      <c r="K201" s="853"/>
      <c r="L201" s="853"/>
      <c r="M201" s="853"/>
      <c r="N201" s="853">
        <v>1</v>
      </c>
      <c r="O201" s="853">
        <v>1932.09</v>
      </c>
      <c r="P201" s="838"/>
      <c r="Q201" s="854">
        <v>1932.09</v>
      </c>
    </row>
    <row r="202" spans="1:17" ht="14.45" customHeight="1" x14ac:dyDescent="0.2">
      <c r="A202" s="832" t="s">
        <v>5149</v>
      </c>
      <c r="B202" s="833" t="s">
        <v>4616</v>
      </c>
      <c r="C202" s="833" t="s">
        <v>4035</v>
      </c>
      <c r="D202" s="833" t="s">
        <v>5180</v>
      </c>
      <c r="E202" s="833" t="s">
        <v>5181</v>
      </c>
      <c r="F202" s="853">
        <v>21</v>
      </c>
      <c r="G202" s="853">
        <v>21582.959999999999</v>
      </c>
      <c r="H202" s="853">
        <v>0.86507068718395974</v>
      </c>
      <c r="I202" s="853">
        <v>1027.76</v>
      </c>
      <c r="J202" s="853">
        <v>26</v>
      </c>
      <c r="K202" s="853">
        <v>24949.360000000001</v>
      </c>
      <c r="L202" s="853">
        <v>1</v>
      </c>
      <c r="M202" s="853">
        <v>959.5907692307693</v>
      </c>
      <c r="N202" s="853">
        <v>23</v>
      </c>
      <c r="O202" s="853">
        <v>20851.28</v>
      </c>
      <c r="P202" s="838">
        <v>0.83574408321496019</v>
      </c>
      <c r="Q202" s="854">
        <v>906.57739130434777</v>
      </c>
    </row>
    <row r="203" spans="1:17" ht="14.45" customHeight="1" x14ac:dyDescent="0.2">
      <c r="A203" s="832" t="s">
        <v>5149</v>
      </c>
      <c r="B203" s="833" t="s">
        <v>4616</v>
      </c>
      <c r="C203" s="833" t="s">
        <v>4035</v>
      </c>
      <c r="D203" s="833" t="s">
        <v>5182</v>
      </c>
      <c r="E203" s="833" t="s">
        <v>5181</v>
      </c>
      <c r="F203" s="853"/>
      <c r="G203" s="853"/>
      <c r="H203" s="853"/>
      <c r="I203" s="853"/>
      <c r="J203" s="853">
        <v>1</v>
      </c>
      <c r="K203" s="853">
        <v>2031.2</v>
      </c>
      <c r="L203" s="853">
        <v>1</v>
      </c>
      <c r="M203" s="853">
        <v>2031.2</v>
      </c>
      <c r="N203" s="853"/>
      <c r="O203" s="853"/>
      <c r="P203" s="838"/>
      <c r="Q203" s="854"/>
    </row>
    <row r="204" spans="1:17" ht="14.45" customHeight="1" x14ac:dyDescent="0.2">
      <c r="A204" s="832" t="s">
        <v>5149</v>
      </c>
      <c r="B204" s="833" t="s">
        <v>4616</v>
      </c>
      <c r="C204" s="833" t="s">
        <v>4035</v>
      </c>
      <c r="D204" s="833" t="s">
        <v>5183</v>
      </c>
      <c r="E204" s="833" t="s">
        <v>5184</v>
      </c>
      <c r="F204" s="853">
        <v>15</v>
      </c>
      <c r="G204" s="853">
        <v>260250</v>
      </c>
      <c r="H204" s="853">
        <v>0.96767882091096491</v>
      </c>
      <c r="I204" s="853">
        <v>17350</v>
      </c>
      <c r="J204" s="853">
        <v>17</v>
      </c>
      <c r="K204" s="853">
        <v>268942.53999999998</v>
      </c>
      <c r="L204" s="853">
        <v>1</v>
      </c>
      <c r="M204" s="853">
        <v>15820.149411764705</v>
      </c>
      <c r="N204" s="853">
        <v>13</v>
      </c>
      <c r="O204" s="853">
        <v>154935.30000000002</v>
      </c>
      <c r="P204" s="838">
        <v>0.57609071439572201</v>
      </c>
      <c r="Q204" s="854">
        <v>11918.100000000002</v>
      </c>
    </row>
    <row r="205" spans="1:17" ht="14.45" customHeight="1" x14ac:dyDescent="0.2">
      <c r="A205" s="832" t="s">
        <v>5149</v>
      </c>
      <c r="B205" s="833" t="s">
        <v>4616</v>
      </c>
      <c r="C205" s="833" t="s">
        <v>4035</v>
      </c>
      <c r="D205" s="833" t="s">
        <v>5185</v>
      </c>
      <c r="E205" s="833" t="s">
        <v>5186</v>
      </c>
      <c r="F205" s="853">
        <v>1</v>
      </c>
      <c r="G205" s="853">
        <v>8536.5499999999993</v>
      </c>
      <c r="H205" s="853"/>
      <c r="I205" s="853">
        <v>8536.5499999999993</v>
      </c>
      <c r="J205" s="853"/>
      <c r="K205" s="853"/>
      <c r="L205" s="853"/>
      <c r="M205" s="853"/>
      <c r="N205" s="853"/>
      <c r="O205" s="853"/>
      <c r="P205" s="838"/>
      <c r="Q205" s="854"/>
    </row>
    <row r="206" spans="1:17" ht="14.45" customHeight="1" x14ac:dyDescent="0.2">
      <c r="A206" s="832" t="s">
        <v>5149</v>
      </c>
      <c r="B206" s="833" t="s">
        <v>4616</v>
      </c>
      <c r="C206" s="833" t="s">
        <v>4035</v>
      </c>
      <c r="D206" s="833" t="s">
        <v>5187</v>
      </c>
      <c r="E206" s="833" t="s">
        <v>5188</v>
      </c>
      <c r="F206" s="853">
        <v>15</v>
      </c>
      <c r="G206" s="853">
        <v>176580</v>
      </c>
      <c r="H206" s="853">
        <v>0.91297334188157919</v>
      </c>
      <c r="I206" s="853">
        <v>11772</v>
      </c>
      <c r="J206" s="853">
        <v>18</v>
      </c>
      <c r="K206" s="853">
        <v>193412</v>
      </c>
      <c r="L206" s="853">
        <v>1</v>
      </c>
      <c r="M206" s="853">
        <v>10745.111111111111</v>
      </c>
      <c r="N206" s="853">
        <v>11</v>
      </c>
      <c r="O206" s="853">
        <v>91530.42</v>
      </c>
      <c r="P206" s="838">
        <v>0.47324064690918866</v>
      </c>
      <c r="Q206" s="854">
        <v>8320.9472727272732</v>
      </c>
    </row>
    <row r="207" spans="1:17" ht="14.45" customHeight="1" x14ac:dyDescent="0.2">
      <c r="A207" s="832" t="s">
        <v>5149</v>
      </c>
      <c r="B207" s="833" t="s">
        <v>4616</v>
      </c>
      <c r="C207" s="833" t="s">
        <v>4035</v>
      </c>
      <c r="D207" s="833" t="s">
        <v>5189</v>
      </c>
      <c r="E207" s="833" t="s">
        <v>5190</v>
      </c>
      <c r="F207" s="853">
        <v>1</v>
      </c>
      <c r="G207" s="853">
        <v>2236.5</v>
      </c>
      <c r="H207" s="853"/>
      <c r="I207" s="853">
        <v>2236.5</v>
      </c>
      <c r="J207" s="853"/>
      <c r="K207" s="853"/>
      <c r="L207" s="853"/>
      <c r="M207" s="853"/>
      <c r="N207" s="853">
        <v>1</v>
      </c>
      <c r="O207" s="853">
        <v>2236.5</v>
      </c>
      <c r="P207" s="838"/>
      <c r="Q207" s="854">
        <v>2236.5</v>
      </c>
    </row>
    <row r="208" spans="1:17" ht="14.45" customHeight="1" x14ac:dyDescent="0.2">
      <c r="A208" s="832" t="s">
        <v>5149</v>
      </c>
      <c r="B208" s="833" t="s">
        <v>4616</v>
      </c>
      <c r="C208" s="833" t="s">
        <v>4035</v>
      </c>
      <c r="D208" s="833" t="s">
        <v>5191</v>
      </c>
      <c r="E208" s="833" t="s">
        <v>5192</v>
      </c>
      <c r="F208" s="853"/>
      <c r="G208" s="853"/>
      <c r="H208" s="853"/>
      <c r="I208" s="853"/>
      <c r="J208" s="853">
        <v>2</v>
      </c>
      <c r="K208" s="853">
        <v>38393.599999999999</v>
      </c>
      <c r="L208" s="853">
        <v>1</v>
      </c>
      <c r="M208" s="853">
        <v>19196.8</v>
      </c>
      <c r="N208" s="853"/>
      <c r="O208" s="853"/>
      <c r="P208" s="838"/>
      <c r="Q208" s="854"/>
    </row>
    <row r="209" spans="1:17" ht="14.45" customHeight="1" x14ac:dyDescent="0.2">
      <c r="A209" s="832" t="s">
        <v>5149</v>
      </c>
      <c r="B209" s="833" t="s">
        <v>4616</v>
      </c>
      <c r="C209" s="833" t="s">
        <v>4035</v>
      </c>
      <c r="D209" s="833" t="s">
        <v>5193</v>
      </c>
      <c r="E209" s="833" t="s">
        <v>5194</v>
      </c>
      <c r="F209" s="853">
        <v>1</v>
      </c>
      <c r="G209" s="853">
        <v>1002.8</v>
      </c>
      <c r="H209" s="853">
        <v>1</v>
      </c>
      <c r="I209" s="853">
        <v>1002.8</v>
      </c>
      <c r="J209" s="853">
        <v>1</v>
      </c>
      <c r="K209" s="853">
        <v>1002.8</v>
      </c>
      <c r="L209" s="853">
        <v>1</v>
      </c>
      <c r="M209" s="853">
        <v>1002.8</v>
      </c>
      <c r="N209" s="853">
        <v>6</v>
      </c>
      <c r="O209" s="853">
        <v>5372.4</v>
      </c>
      <c r="P209" s="838">
        <v>5.3573992820103706</v>
      </c>
      <c r="Q209" s="854">
        <v>895.4</v>
      </c>
    </row>
    <row r="210" spans="1:17" ht="14.45" customHeight="1" x14ac:dyDescent="0.2">
      <c r="A210" s="832" t="s">
        <v>5149</v>
      </c>
      <c r="B210" s="833" t="s">
        <v>4616</v>
      </c>
      <c r="C210" s="833" t="s">
        <v>4035</v>
      </c>
      <c r="D210" s="833" t="s">
        <v>5195</v>
      </c>
      <c r="E210" s="833" t="s">
        <v>5196</v>
      </c>
      <c r="F210" s="853"/>
      <c r="G210" s="853"/>
      <c r="H210" s="853"/>
      <c r="I210" s="853"/>
      <c r="J210" s="853">
        <v>2</v>
      </c>
      <c r="K210" s="853">
        <v>9935.7800000000007</v>
      </c>
      <c r="L210" s="853">
        <v>1</v>
      </c>
      <c r="M210" s="853">
        <v>4967.8900000000003</v>
      </c>
      <c r="N210" s="853">
        <v>2</v>
      </c>
      <c r="O210" s="853">
        <v>5589.34</v>
      </c>
      <c r="P210" s="838">
        <v>0.56254667474521369</v>
      </c>
      <c r="Q210" s="854">
        <v>2794.67</v>
      </c>
    </row>
    <row r="211" spans="1:17" ht="14.45" customHeight="1" x14ac:dyDescent="0.2">
      <c r="A211" s="832" t="s">
        <v>5149</v>
      </c>
      <c r="B211" s="833" t="s">
        <v>4616</v>
      </c>
      <c r="C211" s="833" t="s">
        <v>4035</v>
      </c>
      <c r="D211" s="833" t="s">
        <v>5197</v>
      </c>
      <c r="E211" s="833" t="s">
        <v>5198</v>
      </c>
      <c r="F211" s="853">
        <v>22</v>
      </c>
      <c r="G211" s="853">
        <v>18285.52</v>
      </c>
      <c r="H211" s="853">
        <v>0.88</v>
      </c>
      <c r="I211" s="853">
        <v>831.16</v>
      </c>
      <c r="J211" s="853">
        <v>25</v>
      </c>
      <c r="K211" s="853">
        <v>20779</v>
      </c>
      <c r="L211" s="853">
        <v>1</v>
      </c>
      <c r="M211" s="853">
        <v>831.16</v>
      </c>
      <c r="N211" s="853">
        <v>23</v>
      </c>
      <c r="O211" s="853">
        <v>18684.68</v>
      </c>
      <c r="P211" s="838">
        <v>0.89920977910390298</v>
      </c>
      <c r="Q211" s="854">
        <v>812.37739130434784</v>
      </c>
    </row>
    <row r="212" spans="1:17" ht="14.45" customHeight="1" x14ac:dyDescent="0.2">
      <c r="A212" s="832" t="s">
        <v>5149</v>
      </c>
      <c r="B212" s="833" t="s">
        <v>4616</v>
      </c>
      <c r="C212" s="833" t="s">
        <v>4035</v>
      </c>
      <c r="D212" s="833" t="s">
        <v>5199</v>
      </c>
      <c r="E212" s="833" t="s">
        <v>5200</v>
      </c>
      <c r="F212" s="853">
        <v>36</v>
      </c>
      <c r="G212" s="853">
        <v>792000</v>
      </c>
      <c r="H212" s="853">
        <v>0.80839710654261498</v>
      </c>
      <c r="I212" s="853">
        <v>22000</v>
      </c>
      <c r="J212" s="853">
        <v>47</v>
      </c>
      <c r="K212" s="853">
        <v>979716.52</v>
      </c>
      <c r="L212" s="853">
        <v>1</v>
      </c>
      <c r="M212" s="853">
        <v>20845.032340425532</v>
      </c>
      <c r="N212" s="853">
        <v>21</v>
      </c>
      <c r="O212" s="853">
        <v>384871.5</v>
      </c>
      <c r="P212" s="838">
        <v>0.39283965529130815</v>
      </c>
      <c r="Q212" s="854">
        <v>18327.214285714286</v>
      </c>
    </row>
    <row r="213" spans="1:17" ht="14.45" customHeight="1" x14ac:dyDescent="0.2">
      <c r="A213" s="832" t="s">
        <v>5149</v>
      </c>
      <c r="B213" s="833" t="s">
        <v>4616</v>
      </c>
      <c r="C213" s="833" t="s">
        <v>4035</v>
      </c>
      <c r="D213" s="833" t="s">
        <v>5201</v>
      </c>
      <c r="E213" s="833" t="s">
        <v>5202</v>
      </c>
      <c r="F213" s="853">
        <v>1</v>
      </c>
      <c r="G213" s="853">
        <v>1146.33</v>
      </c>
      <c r="H213" s="853"/>
      <c r="I213" s="853">
        <v>1146.33</v>
      </c>
      <c r="J213" s="853"/>
      <c r="K213" s="853"/>
      <c r="L213" s="853"/>
      <c r="M213" s="853"/>
      <c r="N213" s="853"/>
      <c r="O213" s="853"/>
      <c r="P213" s="838"/>
      <c r="Q213" s="854"/>
    </row>
    <row r="214" spans="1:17" ht="14.45" customHeight="1" x14ac:dyDescent="0.2">
      <c r="A214" s="832" t="s">
        <v>5149</v>
      </c>
      <c r="B214" s="833" t="s">
        <v>4616</v>
      </c>
      <c r="C214" s="833" t="s">
        <v>4035</v>
      </c>
      <c r="D214" s="833" t="s">
        <v>5203</v>
      </c>
      <c r="E214" s="833" t="s">
        <v>5204</v>
      </c>
      <c r="F214" s="853">
        <v>28</v>
      </c>
      <c r="G214" s="853">
        <v>693000</v>
      </c>
      <c r="H214" s="853">
        <v>0.89479681462663541</v>
      </c>
      <c r="I214" s="853">
        <v>24750</v>
      </c>
      <c r="J214" s="853">
        <v>34</v>
      </c>
      <c r="K214" s="853">
        <v>774477.5</v>
      </c>
      <c r="L214" s="853">
        <v>1</v>
      </c>
      <c r="M214" s="853">
        <v>22778.75</v>
      </c>
      <c r="N214" s="853">
        <v>54</v>
      </c>
      <c r="O214" s="853">
        <v>777206</v>
      </c>
      <c r="P214" s="838">
        <v>1.0035230203588872</v>
      </c>
      <c r="Q214" s="854">
        <v>14392.703703703704</v>
      </c>
    </row>
    <row r="215" spans="1:17" ht="14.45" customHeight="1" x14ac:dyDescent="0.2">
      <c r="A215" s="832" t="s">
        <v>5149</v>
      </c>
      <c r="B215" s="833" t="s">
        <v>4616</v>
      </c>
      <c r="C215" s="833" t="s">
        <v>4035</v>
      </c>
      <c r="D215" s="833" t="s">
        <v>5205</v>
      </c>
      <c r="E215" s="833" t="s">
        <v>5206</v>
      </c>
      <c r="F215" s="853">
        <v>3</v>
      </c>
      <c r="G215" s="853">
        <v>1077.3000000000002</v>
      </c>
      <c r="H215" s="853">
        <v>3.0000000000000004</v>
      </c>
      <c r="I215" s="853">
        <v>359.10000000000008</v>
      </c>
      <c r="J215" s="853">
        <v>1</v>
      </c>
      <c r="K215" s="853">
        <v>359.1</v>
      </c>
      <c r="L215" s="853">
        <v>1</v>
      </c>
      <c r="M215" s="853">
        <v>359.1</v>
      </c>
      <c r="N215" s="853">
        <v>2</v>
      </c>
      <c r="O215" s="853">
        <v>718.2</v>
      </c>
      <c r="P215" s="838">
        <v>2</v>
      </c>
      <c r="Q215" s="854">
        <v>359.1</v>
      </c>
    </row>
    <row r="216" spans="1:17" ht="14.45" customHeight="1" x14ac:dyDescent="0.2">
      <c r="A216" s="832" t="s">
        <v>5149</v>
      </c>
      <c r="B216" s="833" t="s">
        <v>4616</v>
      </c>
      <c r="C216" s="833" t="s">
        <v>4035</v>
      </c>
      <c r="D216" s="833" t="s">
        <v>5207</v>
      </c>
      <c r="E216" s="833" t="s">
        <v>5208</v>
      </c>
      <c r="F216" s="853">
        <v>9</v>
      </c>
      <c r="G216" s="853">
        <v>117702</v>
      </c>
      <c r="H216" s="853">
        <v>0.93940786544779309</v>
      </c>
      <c r="I216" s="853">
        <v>13078</v>
      </c>
      <c r="J216" s="853">
        <v>10</v>
      </c>
      <c r="K216" s="853">
        <v>125293.81999999999</v>
      </c>
      <c r="L216" s="853">
        <v>1</v>
      </c>
      <c r="M216" s="853">
        <v>12529.382</v>
      </c>
      <c r="N216" s="853">
        <v>15</v>
      </c>
      <c r="O216" s="853">
        <v>184413.90000000002</v>
      </c>
      <c r="P216" s="838">
        <v>1.471851524680148</v>
      </c>
      <c r="Q216" s="854">
        <v>12294.260000000002</v>
      </c>
    </row>
    <row r="217" spans="1:17" ht="14.45" customHeight="1" x14ac:dyDescent="0.2">
      <c r="A217" s="832" t="s">
        <v>5149</v>
      </c>
      <c r="B217" s="833" t="s">
        <v>4616</v>
      </c>
      <c r="C217" s="833" t="s">
        <v>4035</v>
      </c>
      <c r="D217" s="833" t="s">
        <v>5209</v>
      </c>
      <c r="E217" s="833" t="s">
        <v>5210</v>
      </c>
      <c r="F217" s="853">
        <v>9</v>
      </c>
      <c r="G217" s="853">
        <v>314640</v>
      </c>
      <c r="H217" s="853">
        <v>2.25</v>
      </c>
      <c r="I217" s="853">
        <v>34960</v>
      </c>
      <c r="J217" s="853">
        <v>4</v>
      </c>
      <c r="K217" s="853">
        <v>139840</v>
      </c>
      <c r="L217" s="853">
        <v>1</v>
      </c>
      <c r="M217" s="853">
        <v>34960</v>
      </c>
      <c r="N217" s="853">
        <v>14</v>
      </c>
      <c r="O217" s="853">
        <v>468470</v>
      </c>
      <c r="P217" s="838">
        <v>3.3500429061784898</v>
      </c>
      <c r="Q217" s="854">
        <v>33462.142857142855</v>
      </c>
    </row>
    <row r="218" spans="1:17" ht="14.45" customHeight="1" x14ac:dyDescent="0.2">
      <c r="A218" s="832" t="s">
        <v>5149</v>
      </c>
      <c r="B218" s="833" t="s">
        <v>4616</v>
      </c>
      <c r="C218" s="833" t="s">
        <v>4035</v>
      </c>
      <c r="D218" s="833" t="s">
        <v>5211</v>
      </c>
      <c r="E218" s="833" t="s">
        <v>5212</v>
      </c>
      <c r="F218" s="853"/>
      <c r="G218" s="853"/>
      <c r="H218" s="853"/>
      <c r="I218" s="853"/>
      <c r="J218" s="853">
        <v>1</v>
      </c>
      <c r="K218" s="853">
        <v>838.48</v>
      </c>
      <c r="L218" s="853">
        <v>1</v>
      </c>
      <c r="M218" s="853">
        <v>838.48</v>
      </c>
      <c r="N218" s="853"/>
      <c r="O218" s="853"/>
      <c r="P218" s="838"/>
      <c r="Q218" s="854"/>
    </row>
    <row r="219" spans="1:17" ht="14.45" customHeight="1" x14ac:dyDescent="0.2">
      <c r="A219" s="832" t="s">
        <v>5149</v>
      </c>
      <c r="B219" s="833" t="s">
        <v>4616</v>
      </c>
      <c r="C219" s="833" t="s">
        <v>4035</v>
      </c>
      <c r="D219" s="833" t="s">
        <v>5213</v>
      </c>
      <c r="E219" s="833" t="s">
        <v>5214</v>
      </c>
      <c r="F219" s="853">
        <v>4</v>
      </c>
      <c r="G219" s="853">
        <v>67326.759999999995</v>
      </c>
      <c r="H219" s="853">
        <v>1.3333333333333335</v>
      </c>
      <c r="I219" s="853">
        <v>16831.689999999999</v>
      </c>
      <c r="J219" s="853">
        <v>3</v>
      </c>
      <c r="K219" s="853">
        <v>50495.069999999992</v>
      </c>
      <c r="L219" s="853">
        <v>1</v>
      </c>
      <c r="M219" s="853">
        <v>16831.689999999999</v>
      </c>
      <c r="N219" s="853">
        <v>2</v>
      </c>
      <c r="O219" s="853">
        <v>28521.4</v>
      </c>
      <c r="P219" s="838">
        <v>0.56483533937075447</v>
      </c>
      <c r="Q219" s="854">
        <v>14260.7</v>
      </c>
    </row>
    <row r="220" spans="1:17" ht="14.45" customHeight="1" x14ac:dyDescent="0.2">
      <c r="A220" s="832" t="s">
        <v>5149</v>
      </c>
      <c r="B220" s="833" t="s">
        <v>4616</v>
      </c>
      <c r="C220" s="833" t="s">
        <v>4035</v>
      </c>
      <c r="D220" s="833" t="s">
        <v>5215</v>
      </c>
      <c r="E220" s="833" t="s">
        <v>5216</v>
      </c>
      <c r="F220" s="853">
        <v>22</v>
      </c>
      <c r="G220" s="853">
        <v>144916.85999999999</v>
      </c>
      <c r="H220" s="853">
        <v>1.1376407980708987</v>
      </c>
      <c r="I220" s="853">
        <v>6587.1299999999992</v>
      </c>
      <c r="J220" s="853">
        <v>21</v>
      </c>
      <c r="K220" s="853">
        <v>127383.67</v>
      </c>
      <c r="L220" s="853">
        <v>1</v>
      </c>
      <c r="M220" s="853">
        <v>6065.8890476190472</v>
      </c>
      <c r="N220" s="853">
        <v>24</v>
      </c>
      <c r="O220" s="853">
        <v>86727.39</v>
      </c>
      <c r="P220" s="838">
        <v>0.6808360129677532</v>
      </c>
      <c r="Q220" s="854">
        <v>3613.6412500000001</v>
      </c>
    </row>
    <row r="221" spans="1:17" ht="14.45" customHeight="1" x14ac:dyDescent="0.2">
      <c r="A221" s="832" t="s">
        <v>5149</v>
      </c>
      <c r="B221" s="833" t="s">
        <v>4616</v>
      </c>
      <c r="C221" s="833" t="s">
        <v>4035</v>
      </c>
      <c r="D221" s="833" t="s">
        <v>5217</v>
      </c>
      <c r="E221" s="833" t="s">
        <v>5218</v>
      </c>
      <c r="F221" s="853"/>
      <c r="G221" s="853"/>
      <c r="H221" s="853"/>
      <c r="I221" s="853"/>
      <c r="J221" s="853">
        <v>1</v>
      </c>
      <c r="K221" s="853">
        <v>1726.4</v>
      </c>
      <c r="L221" s="853">
        <v>1</v>
      </c>
      <c r="M221" s="853">
        <v>1726.4</v>
      </c>
      <c r="N221" s="853"/>
      <c r="O221" s="853"/>
      <c r="P221" s="838"/>
      <c r="Q221" s="854"/>
    </row>
    <row r="222" spans="1:17" ht="14.45" customHeight="1" x14ac:dyDescent="0.2">
      <c r="A222" s="832" t="s">
        <v>5149</v>
      </c>
      <c r="B222" s="833" t="s">
        <v>4616</v>
      </c>
      <c r="C222" s="833" t="s">
        <v>4035</v>
      </c>
      <c r="D222" s="833" t="s">
        <v>5219</v>
      </c>
      <c r="E222" s="833" t="s">
        <v>5220</v>
      </c>
      <c r="F222" s="853">
        <v>3</v>
      </c>
      <c r="G222" s="853">
        <v>242809.19999999998</v>
      </c>
      <c r="H222" s="853">
        <v>1.5</v>
      </c>
      <c r="I222" s="853">
        <v>80936.399999999994</v>
      </c>
      <c r="J222" s="853">
        <v>2</v>
      </c>
      <c r="K222" s="853">
        <v>161872.79999999999</v>
      </c>
      <c r="L222" s="853">
        <v>1</v>
      </c>
      <c r="M222" s="853">
        <v>80936.399999999994</v>
      </c>
      <c r="N222" s="853">
        <v>2</v>
      </c>
      <c r="O222" s="853">
        <v>135847.20000000001</v>
      </c>
      <c r="P222" s="838">
        <v>0.83922190757187143</v>
      </c>
      <c r="Q222" s="854">
        <v>67923.600000000006</v>
      </c>
    </row>
    <row r="223" spans="1:17" ht="14.45" customHeight="1" x14ac:dyDescent="0.2">
      <c r="A223" s="832" t="s">
        <v>5149</v>
      </c>
      <c r="B223" s="833" t="s">
        <v>4616</v>
      </c>
      <c r="C223" s="833" t="s">
        <v>4035</v>
      </c>
      <c r="D223" s="833" t="s">
        <v>5221</v>
      </c>
      <c r="E223" s="833" t="s">
        <v>5222</v>
      </c>
      <c r="F223" s="853">
        <v>24</v>
      </c>
      <c r="G223" s="853">
        <v>104640</v>
      </c>
      <c r="H223" s="853">
        <v>1.297408926580095</v>
      </c>
      <c r="I223" s="853">
        <v>4360</v>
      </c>
      <c r="J223" s="853">
        <v>20</v>
      </c>
      <c r="K223" s="853">
        <v>80653.06</v>
      </c>
      <c r="L223" s="853">
        <v>1</v>
      </c>
      <c r="M223" s="853">
        <v>4032.6529999999998</v>
      </c>
      <c r="N223" s="853">
        <v>23</v>
      </c>
      <c r="O223" s="853">
        <v>77848.789999999994</v>
      </c>
      <c r="P223" s="838">
        <v>0.96523045746807368</v>
      </c>
      <c r="Q223" s="854">
        <v>3384.7299999999996</v>
      </c>
    </row>
    <row r="224" spans="1:17" ht="14.45" customHeight="1" x14ac:dyDescent="0.2">
      <c r="A224" s="832" t="s">
        <v>5149</v>
      </c>
      <c r="B224" s="833" t="s">
        <v>4616</v>
      </c>
      <c r="C224" s="833" t="s">
        <v>4035</v>
      </c>
      <c r="D224" s="833" t="s">
        <v>5223</v>
      </c>
      <c r="E224" s="833" t="s">
        <v>5224</v>
      </c>
      <c r="F224" s="853">
        <v>1</v>
      </c>
      <c r="G224" s="853">
        <v>19969</v>
      </c>
      <c r="H224" s="853">
        <v>1</v>
      </c>
      <c r="I224" s="853">
        <v>19969</v>
      </c>
      <c r="J224" s="853">
        <v>1</v>
      </c>
      <c r="K224" s="853">
        <v>19969</v>
      </c>
      <c r="L224" s="853">
        <v>1</v>
      </c>
      <c r="M224" s="853">
        <v>19969</v>
      </c>
      <c r="N224" s="853"/>
      <c r="O224" s="853"/>
      <c r="P224" s="838"/>
      <c r="Q224" s="854"/>
    </row>
    <row r="225" spans="1:17" ht="14.45" customHeight="1" x14ac:dyDescent="0.2">
      <c r="A225" s="832" t="s">
        <v>5149</v>
      </c>
      <c r="B225" s="833" t="s">
        <v>4616</v>
      </c>
      <c r="C225" s="833" t="s">
        <v>4035</v>
      </c>
      <c r="D225" s="833" t="s">
        <v>5225</v>
      </c>
      <c r="E225" s="833" t="s">
        <v>5226</v>
      </c>
      <c r="F225" s="853"/>
      <c r="G225" s="853"/>
      <c r="H225" s="853"/>
      <c r="I225" s="853"/>
      <c r="J225" s="853">
        <v>1</v>
      </c>
      <c r="K225" s="853">
        <v>3106.5</v>
      </c>
      <c r="L225" s="853">
        <v>1</v>
      </c>
      <c r="M225" s="853">
        <v>3106.5</v>
      </c>
      <c r="N225" s="853">
        <v>1</v>
      </c>
      <c r="O225" s="853">
        <v>3106.5</v>
      </c>
      <c r="P225" s="838">
        <v>1</v>
      </c>
      <c r="Q225" s="854">
        <v>3106.5</v>
      </c>
    </row>
    <row r="226" spans="1:17" ht="14.45" customHeight="1" x14ac:dyDescent="0.2">
      <c r="A226" s="832" t="s">
        <v>5149</v>
      </c>
      <c r="B226" s="833" t="s">
        <v>4616</v>
      </c>
      <c r="C226" s="833" t="s">
        <v>4035</v>
      </c>
      <c r="D226" s="833" t="s">
        <v>5227</v>
      </c>
      <c r="E226" s="833" t="s">
        <v>5228</v>
      </c>
      <c r="F226" s="853"/>
      <c r="G226" s="853"/>
      <c r="H226" s="853"/>
      <c r="I226" s="853"/>
      <c r="J226" s="853">
        <v>3</v>
      </c>
      <c r="K226" s="853">
        <v>1142.58</v>
      </c>
      <c r="L226" s="853">
        <v>1</v>
      </c>
      <c r="M226" s="853">
        <v>380.85999999999996</v>
      </c>
      <c r="N226" s="853">
        <v>3</v>
      </c>
      <c r="O226" s="853">
        <v>1142.58</v>
      </c>
      <c r="P226" s="838">
        <v>1</v>
      </c>
      <c r="Q226" s="854">
        <v>380.85999999999996</v>
      </c>
    </row>
    <row r="227" spans="1:17" ht="14.45" customHeight="1" x14ac:dyDescent="0.2">
      <c r="A227" s="832" t="s">
        <v>5149</v>
      </c>
      <c r="B227" s="833" t="s">
        <v>4616</v>
      </c>
      <c r="C227" s="833" t="s">
        <v>4035</v>
      </c>
      <c r="D227" s="833" t="s">
        <v>5229</v>
      </c>
      <c r="E227" s="833" t="s">
        <v>5230</v>
      </c>
      <c r="F227" s="853">
        <v>2</v>
      </c>
      <c r="G227" s="853">
        <v>31350</v>
      </c>
      <c r="H227" s="853"/>
      <c r="I227" s="853">
        <v>15675</v>
      </c>
      <c r="J227" s="853"/>
      <c r="K227" s="853"/>
      <c r="L227" s="853"/>
      <c r="M227" s="853"/>
      <c r="N227" s="853">
        <v>1</v>
      </c>
      <c r="O227" s="853">
        <v>15675</v>
      </c>
      <c r="P227" s="838"/>
      <c r="Q227" s="854">
        <v>15675</v>
      </c>
    </row>
    <row r="228" spans="1:17" ht="14.45" customHeight="1" x14ac:dyDescent="0.2">
      <c r="A228" s="832" t="s">
        <v>5149</v>
      </c>
      <c r="B228" s="833" t="s">
        <v>4616</v>
      </c>
      <c r="C228" s="833" t="s">
        <v>4035</v>
      </c>
      <c r="D228" s="833" t="s">
        <v>5231</v>
      </c>
      <c r="E228" s="833" t="s">
        <v>5232</v>
      </c>
      <c r="F228" s="853">
        <v>10</v>
      </c>
      <c r="G228" s="853">
        <v>213680</v>
      </c>
      <c r="H228" s="853">
        <v>2.1230966847578987</v>
      </c>
      <c r="I228" s="853">
        <v>21368</v>
      </c>
      <c r="J228" s="853">
        <v>5</v>
      </c>
      <c r="K228" s="853">
        <v>100645.44</v>
      </c>
      <c r="L228" s="853">
        <v>1</v>
      </c>
      <c r="M228" s="853">
        <v>20129.088</v>
      </c>
      <c r="N228" s="853">
        <v>14</v>
      </c>
      <c r="O228" s="853">
        <v>227219.19</v>
      </c>
      <c r="P228" s="838">
        <v>2.2576203154360495</v>
      </c>
      <c r="Q228" s="854">
        <v>16229.942142857142</v>
      </c>
    </row>
    <row r="229" spans="1:17" ht="14.45" customHeight="1" x14ac:dyDescent="0.2">
      <c r="A229" s="832" t="s">
        <v>5149</v>
      </c>
      <c r="B229" s="833" t="s">
        <v>4616</v>
      </c>
      <c r="C229" s="833" t="s">
        <v>4035</v>
      </c>
      <c r="D229" s="833" t="s">
        <v>5233</v>
      </c>
      <c r="E229" s="833" t="s">
        <v>5234</v>
      </c>
      <c r="F229" s="853"/>
      <c r="G229" s="853"/>
      <c r="H229" s="853"/>
      <c r="I229" s="853"/>
      <c r="J229" s="853">
        <v>1</v>
      </c>
      <c r="K229" s="853">
        <v>11015.5</v>
      </c>
      <c r="L229" s="853">
        <v>1</v>
      </c>
      <c r="M229" s="853">
        <v>11015.5</v>
      </c>
      <c r="N229" s="853">
        <v>1</v>
      </c>
      <c r="O229" s="853">
        <v>9922</v>
      </c>
      <c r="P229" s="838">
        <v>0.90073078843447874</v>
      </c>
      <c r="Q229" s="854">
        <v>9922</v>
      </c>
    </row>
    <row r="230" spans="1:17" ht="14.45" customHeight="1" x14ac:dyDescent="0.2">
      <c r="A230" s="832" t="s">
        <v>5149</v>
      </c>
      <c r="B230" s="833" t="s">
        <v>4616</v>
      </c>
      <c r="C230" s="833" t="s">
        <v>4035</v>
      </c>
      <c r="D230" s="833" t="s">
        <v>5235</v>
      </c>
      <c r="E230" s="833" t="s">
        <v>5236</v>
      </c>
      <c r="F230" s="853">
        <v>2</v>
      </c>
      <c r="G230" s="853">
        <v>66896</v>
      </c>
      <c r="H230" s="853">
        <v>1</v>
      </c>
      <c r="I230" s="853">
        <v>33448</v>
      </c>
      <c r="J230" s="853">
        <v>2</v>
      </c>
      <c r="K230" s="853">
        <v>66896</v>
      </c>
      <c r="L230" s="853">
        <v>1</v>
      </c>
      <c r="M230" s="853">
        <v>33448</v>
      </c>
      <c r="N230" s="853">
        <v>1</v>
      </c>
      <c r="O230" s="853">
        <v>33448</v>
      </c>
      <c r="P230" s="838">
        <v>0.5</v>
      </c>
      <c r="Q230" s="854">
        <v>33448</v>
      </c>
    </row>
    <row r="231" spans="1:17" ht="14.45" customHeight="1" x14ac:dyDescent="0.2">
      <c r="A231" s="832" t="s">
        <v>5149</v>
      </c>
      <c r="B231" s="833" t="s">
        <v>4616</v>
      </c>
      <c r="C231" s="833" t="s">
        <v>4035</v>
      </c>
      <c r="D231" s="833" t="s">
        <v>5237</v>
      </c>
      <c r="E231" s="833" t="s">
        <v>5238</v>
      </c>
      <c r="F231" s="853">
        <v>3</v>
      </c>
      <c r="G231" s="853">
        <v>682227.78</v>
      </c>
      <c r="H231" s="853"/>
      <c r="I231" s="853">
        <v>227409.26</v>
      </c>
      <c r="J231" s="853"/>
      <c r="K231" s="853"/>
      <c r="L231" s="853"/>
      <c r="M231" s="853"/>
      <c r="N231" s="853"/>
      <c r="O231" s="853"/>
      <c r="P231" s="838"/>
      <c r="Q231" s="854"/>
    </row>
    <row r="232" spans="1:17" ht="14.45" customHeight="1" x14ac:dyDescent="0.2">
      <c r="A232" s="832" t="s">
        <v>5149</v>
      </c>
      <c r="B232" s="833" t="s">
        <v>4616</v>
      </c>
      <c r="C232" s="833" t="s">
        <v>4035</v>
      </c>
      <c r="D232" s="833" t="s">
        <v>5239</v>
      </c>
      <c r="E232" s="833" t="s">
        <v>5179</v>
      </c>
      <c r="F232" s="853"/>
      <c r="G232" s="853"/>
      <c r="H232" s="853"/>
      <c r="I232" s="853"/>
      <c r="J232" s="853">
        <v>2</v>
      </c>
      <c r="K232" s="853">
        <v>3864.18</v>
      </c>
      <c r="L232" s="853">
        <v>1</v>
      </c>
      <c r="M232" s="853">
        <v>1932.09</v>
      </c>
      <c r="N232" s="853">
        <v>1</v>
      </c>
      <c r="O232" s="853">
        <v>1932.09</v>
      </c>
      <c r="P232" s="838">
        <v>0.5</v>
      </c>
      <c r="Q232" s="854">
        <v>1932.09</v>
      </c>
    </row>
    <row r="233" spans="1:17" ht="14.45" customHeight="1" x14ac:dyDescent="0.2">
      <c r="A233" s="832" t="s">
        <v>5149</v>
      </c>
      <c r="B233" s="833" t="s">
        <v>4616</v>
      </c>
      <c r="C233" s="833" t="s">
        <v>4035</v>
      </c>
      <c r="D233" s="833" t="s">
        <v>5240</v>
      </c>
      <c r="E233" s="833" t="s">
        <v>5241</v>
      </c>
      <c r="F233" s="853">
        <v>1</v>
      </c>
      <c r="G233" s="853">
        <v>8276.4</v>
      </c>
      <c r="H233" s="853"/>
      <c r="I233" s="853">
        <v>8276.4</v>
      </c>
      <c r="J233" s="853"/>
      <c r="K233" s="853"/>
      <c r="L233" s="853"/>
      <c r="M233" s="853"/>
      <c r="N233" s="853"/>
      <c r="O233" s="853"/>
      <c r="P233" s="838"/>
      <c r="Q233" s="854"/>
    </row>
    <row r="234" spans="1:17" ht="14.45" customHeight="1" x14ac:dyDescent="0.2">
      <c r="A234" s="832" t="s">
        <v>5149</v>
      </c>
      <c r="B234" s="833" t="s">
        <v>4616</v>
      </c>
      <c r="C234" s="833" t="s">
        <v>4035</v>
      </c>
      <c r="D234" s="833" t="s">
        <v>5242</v>
      </c>
      <c r="E234" s="833" t="s">
        <v>5243</v>
      </c>
      <c r="F234" s="853">
        <v>2</v>
      </c>
      <c r="G234" s="853">
        <v>15681.6</v>
      </c>
      <c r="H234" s="853"/>
      <c r="I234" s="853">
        <v>7840.8</v>
      </c>
      <c r="J234" s="853"/>
      <c r="K234" s="853"/>
      <c r="L234" s="853"/>
      <c r="M234" s="853"/>
      <c r="N234" s="853"/>
      <c r="O234" s="853"/>
      <c r="P234" s="838"/>
      <c r="Q234" s="854"/>
    </row>
    <row r="235" spans="1:17" ht="14.45" customHeight="1" x14ac:dyDescent="0.2">
      <c r="A235" s="832" t="s">
        <v>5149</v>
      </c>
      <c r="B235" s="833" t="s">
        <v>4616</v>
      </c>
      <c r="C235" s="833" t="s">
        <v>4035</v>
      </c>
      <c r="D235" s="833" t="s">
        <v>5244</v>
      </c>
      <c r="E235" s="833" t="s">
        <v>5245</v>
      </c>
      <c r="F235" s="853"/>
      <c r="G235" s="853"/>
      <c r="H235" s="853"/>
      <c r="I235" s="853"/>
      <c r="J235" s="853">
        <v>1</v>
      </c>
      <c r="K235" s="853">
        <v>1356.6</v>
      </c>
      <c r="L235" s="853">
        <v>1</v>
      </c>
      <c r="M235" s="853">
        <v>1356.6</v>
      </c>
      <c r="N235" s="853"/>
      <c r="O235" s="853"/>
      <c r="P235" s="838"/>
      <c r="Q235" s="854"/>
    </row>
    <row r="236" spans="1:17" ht="14.45" customHeight="1" x14ac:dyDescent="0.2">
      <c r="A236" s="832" t="s">
        <v>5149</v>
      </c>
      <c r="B236" s="833" t="s">
        <v>4616</v>
      </c>
      <c r="C236" s="833" t="s">
        <v>4035</v>
      </c>
      <c r="D236" s="833" t="s">
        <v>5246</v>
      </c>
      <c r="E236" s="833" t="s">
        <v>5247</v>
      </c>
      <c r="F236" s="853"/>
      <c r="G236" s="853"/>
      <c r="H236" s="853"/>
      <c r="I236" s="853"/>
      <c r="J236" s="853">
        <v>1</v>
      </c>
      <c r="K236" s="853">
        <v>4066.69</v>
      </c>
      <c r="L236" s="853">
        <v>1</v>
      </c>
      <c r="M236" s="853">
        <v>4066.69</v>
      </c>
      <c r="N236" s="853"/>
      <c r="O236" s="853"/>
      <c r="P236" s="838"/>
      <c r="Q236" s="854"/>
    </row>
    <row r="237" spans="1:17" ht="14.45" customHeight="1" x14ac:dyDescent="0.2">
      <c r="A237" s="832" t="s">
        <v>5149</v>
      </c>
      <c r="B237" s="833" t="s">
        <v>4616</v>
      </c>
      <c r="C237" s="833" t="s">
        <v>4035</v>
      </c>
      <c r="D237" s="833" t="s">
        <v>5248</v>
      </c>
      <c r="E237" s="833" t="s">
        <v>5249</v>
      </c>
      <c r="F237" s="853"/>
      <c r="G237" s="853"/>
      <c r="H237" s="853"/>
      <c r="I237" s="853"/>
      <c r="J237" s="853">
        <v>1</v>
      </c>
      <c r="K237" s="853">
        <v>64000</v>
      </c>
      <c r="L237" s="853">
        <v>1</v>
      </c>
      <c r="M237" s="853">
        <v>64000</v>
      </c>
      <c r="N237" s="853"/>
      <c r="O237" s="853"/>
      <c r="P237" s="838"/>
      <c r="Q237" s="854"/>
    </row>
    <row r="238" spans="1:17" ht="14.45" customHeight="1" x14ac:dyDescent="0.2">
      <c r="A238" s="832" t="s">
        <v>5149</v>
      </c>
      <c r="B238" s="833" t="s">
        <v>4616</v>
      </c>
      <c r="C238" s="833" t="s">
        <v>4035</v>
      </c>
      <c r="D238" s="833" t="s">
        <v>5250</v>
      </c>
      <c r="E238" s="833" t="s">
        <v>5251</v>
      </c>
      <c r="F238" s="853"/>
      <c r="G238" s="853"/>
      <c r="H238" s="853"/>
      <c r="I238" s="853"/>
      <c r="J238" s="853">
        <v>1</v>
      </c>
      <c r="K238" s="853">
        <v>227409.26</v>
      </c>
      <c r="L238" s="853">
        <v>1</v>
      </c>
      <c r="M238" s="853">
        <v>227409.26</v>
      </c>
      <c r="N238" s="853">
        <v>1</v>
      </c>
      <c r="O238" s="853">
        <v>227409.26</v>
      </c>
      <c r="P238" s="838">
        <v>1</v>
      </c>
      <c r="Q238" s="854">
        <v>227409.26</v>
      </c>
    </row>
    <row r="239" spans="1:17" ht="14.45" customHeight="1" x14ac:dyDescent="0.2">
      <c r="A239" s="832" t="s">
        <v>5149</v>
      </c>
      <c r="B239" s="833" t="s">
        <v>4616</v>
      </c>
      <c r="C239" s="833" t="s">
        <v>4035</v>
      </c>
      <c r="D239" s="833" t="s">
        <v>5252</v>
      </c>
      <c r="E239" s="833" t="s">
        <v>5253</v>
      </c>
      <c r="F239" s="853">
        <v>2</v>
      </c>
      <c r="G239" s="853">
        <v>29800</v>
      </c>
      <c r="H239" s="853">
        <v>1</v>
      </c>
      <c r="I239" s="853">
        <v>14900</v>
      </c>
      <c r="J239" s="853">
        <v>2</v>
      </c>
      <c r="K239" s="853">
        <v>29800</v>
      </c>
      <c r="L239" s="853">
        <v>1</v>
      </c>
      <c r="M239" s="853">
        <v>14900</v>
      </c>
      <c r="N239" s="853">
        <v>1</v>
      </c>
      <c r="O239" s="853">
        <v>14900</v>
      </c>
      <c r="P239" s="838">
        <v>0.5</v>
      </c>
      <c r="Q239" s="854">
        <v>14900</v>
      </c>
    </row>
    <row r="240" spans="1:17" ht="14.45" customHeight="1" x14ac:dyDescent="0.2">
      <c r="A240" s="832" t="s">
        <v>5149</v>
      </c>
      <c r="B240" s="833" t="s">
        <v>4616</v>
      </c>
      <c r="C240" s="833" t="s">
        <v>4035</v>
      </c>
      <c r="D240" s="833" t="s">
        <v>5254</v>
      </c>
      <c r="E240" s="833" t="s">
        <v>5255</v>
      </c>
      <c r="F240" s="853">
        <v>1</v>
      </c>
      <c r="G240" s="853">
        <v>19075</v>
      </c>
      <c r="H240" s="853"/>
      <c r="I240" s="853">
        <v>19075</v>
      </c>
      <c r="J240" s="853"/>
      <c r="K240" s="853"/>
      <c r="L240" s="853"/>
      <c r="M240" s="853"/>
      <c r="N240" s="853"/>
      <c r="O240" s="853"/>
      <c r="P240" s="838"/>
      <c r="Q240" s="854"/>
    </row>
    <row r="241" spans="1:17" ht="14.45" customHeight="1" x14ac:dyDescent="0.2">
      <c r="A241" s="832" t="s">
        <v>5149</v>
      </c>
      <c r="B241" s="833" t="s">
        <v>4616</v>
      </c>
      <c r="C241" s="833" t="s">
        <v>4035</v>
      </c>
      <c r="D241" s="833" t="s">
        <v>5256</v>
      </c>
      <c r="E241" s="833" t="s">
        <v>5257</v>
      </c>
      <c r="F241" s="853"/>
      <c r="G241" s="853"/>
      <c r="H241" s="853"/>
      <c r="I241" s="853"/>
      <c r="J241" s="853"/>
      <c r="K241" s="853"/>
      <c r="L241" s="853"/>
      <c r="M241" s="853"/>
      <c r="N241" s="853">
        <v>1</v>
      </c>
      <c r="O241" s="853">
        <v>4091.46</v>
      </c>
      <c r="P241" s="838"/>
      <c r="Q241" s="854">
        <v>4091.46</v>
      </c>
    </row>
    <row r="242" spans="1:17" ht="14.45" customHeight="1" x14ac:dyDescent="0.2">
      <c r="A242" s="832" t="s">
        <v>5149</v>
      </c>
      <c r="B242" s="833" t="s">
        <v>4616</v>
      </c>
      <c r="C242" s="833" t="s">
        <v>4035</v>
      </c>
      <c r="D242" s="833" t="s">
        <v>5258</v>
      </c>
      <c r="E242" s="833" t="s">
        <v>5259</v>
      </c>
      <c r="F242" s="853"/>
      <c r="G242" s="853"/>
      <c r="H242" s="853"/>
      <c r="I242" s="853"/>
      <c r="J242" s="853"/>
      <c r="K242" s="853"/>
      <c r="L242" s="853"/>
      <c r="M242" s="853"/>
      <c r="N242" s="853">
        <v>2</v>
      </c>
      <c r="O242" s="853">
        <v>75000</v>
      </c>
      <c r="P242" s="838"/>
      <c r="Q242" s="854">
        <v>37500</v>
      </c>
    </row>
    <row r="243" spans="1:17" ht="14.45" customHeight="1" x14ac:dyDescent="0.2">
      <c r="A243" s="832" t="s">
        <v>5149</v>
      </c>
      <c r="B243" s="833" t="s">
        <v>4616</v>
      </c>
      <c r="C243" s="833" t="s">
        <v>4035</v>
      </c>
      <c r="D243" s="833" t="s">
        <v>5260</v>
      </c>
      <c r="E243" s="833" t="s">
        <v>5261</v>
      </c>
      <c r="F243" s="853"/>
      <c r="G243" s="853"/>
      <c r="H243" s="853"/>
      <c r="I243" s="853"/>
      <c r="J243" s="853"/>
      <c r="K243" s="853"/>
      <c r="L243" s="853"/>
      <c r="M243" s="853"/>
      <c r="N243" s="853">
        <v>4</v>
      </c>
      <c r="O243" s="853">
        <v>46246.68</v>
      </c>
      <c r="P243" s="838"/>
      <c r="Q243" s="854">
        <v>11561.67</v>
      </c>
    </row>
    <row r="244" spans="1:17" ht="14.45" customHeight="1" x14ac:dyDescent="0.2">
      <c r="A244" s="832" t="s">
        <v>5149</v>
      </c>
      <c r="B244" s="833" t="s">
        <v>4616</v>
      </c>
      <c r="C244" s="833" t="s">
        <v>3837</v>
      </c>
      <c r="D244" s="833" t="s">
        <v>5262</v>
      </c>
      <c r="E244" s="833" t="s">
        <v>5263</v>
      </c>
      <c r="F244" s="853">
        <v>1</v>
      </c>
      <c r="G244" s="853">
        <v>213</v>
      </c>
      <c r="H244" s="853">
        <v>0.99532710280373837</v>
      </c>
      <c r="I244" s="853">
        <v>213</v>
      </c>
      <c r="J244" s="853">
        <v>1</v>
      </c>
      <c r="K244" s="853">
        <v>214</v>
      </c>
      <c r="L244" s="853">
        <v>1</v>
      </c>
      <c r="M244" s="853">
        <v>214</v>
      </c>
      <c r="N244" s="853"/>
      <c r="O244" s="853"/>
      <c r="P244" s="838"/>
      <c r="Q244" s="854"/>
    </row>
    <row r="245" spans="1:17" ht="14.45" customHeight="1" x14ac:dyDescent="0.2">
      <c r="A245" s="832" t="s">
        <v>5149</v>
      </c>
      <c r="B245" s="833" t="s">
        <v>4616</v>
      </c>
      <c r="C245" s="833" t="s">
        <v>3837</v>
      </c>
      <c r="D245" s="833" t="s">
        <v>5264</v>
      </c>
      <c r="E245" s="833" t="s">
        <v>5265</v>
      </c>
      <c r="F245" s="853">
        <v>174</v>
      </c>
      <c r="G245" s="853">
        <v>26970</v>
      </c>
      <c r="H245" s="853">
        <v>0.96666666666666667</v>
      </c>
      <c r="I245" s="853">
        <v>155</v>
      </c>
      <c r="J245" s="853">
        <v>180</v>
      </c>
      <c r="K245" s="853">
        <v>27900</v>
      </c>
      <c r="L245" s="853">
        <v>1</v>
      </c>
      <c r="M245" s="853">
        <v>155</v>
      </c>
      <c r="N245" s="853">
        <v>188</v>
      </c>
      <c r="O245" s="853">
        <v>29328</v>
      </c>
      <c r="P245" s="838">
        <v>1.0511827956989248</v>
      </c>
      <c r="Q245" s="854">
        <v>156</v>
      </c>
    </row>
    <row r="246" spans="1:17" ht="14.45" customHeight="1" x14ac:dyDescent="0.2">
      <c r="A246" s="832" t="s">
        <v>5149</v>
      </c>
      <c r="B246" s="833" t="s">
        <v>4616</v>
      </c>
      <c r="C246" s="833" t="s">
        <v>3837</v>
      </c>
      <c r="D246" s="833" t="s">
        <v>5266</v>
      </c>
      <c r="E246" s="833" t="s">
        <v>5267</v>
      </c>
      <c r="F246" s="853">
        <v>403</v>
      </c>
      <c r="G246" s="853">
        <v>75361</v>
      </c>
      <c r="H246" s="853">
        <v>0.95952380952380956</v>
      </c>
      <c r="I246" s="853">
        <v>187</v>
      </c>
      <c r="J246" s="853">
        <v>420</v>
      </c>
      <c r="K246" s="853">
        <v>78540</v>
      </c>
      <c r="L246" s="853">
        <v>1</v>
      </c>
      <c r="M246" s="853">
        <v>187</v>
      </c>
      <c r="N246" s="853">
        <v>508</v>
      </c>
      <c r="O246" s="853">
        <v>95504</v>
      </c>
      <c r="P246" s="838">
        <v>1.2159918512859689</v>
      </c>
      <c r="Q246" s="854">
        <v>188</v>
      </c>
    </row>
    <row r="247" spans="1:17" ht="14.45" customHeight="1" x14ac:dyDescent="0.2">
      <c r="A247" s="832" t="s">
        <v>5149</v>
      </c>
      <c r="B247" s="833" t="s">
        <v>4616</v>
      </c>
      <c r="C247" s="833" t="s">
        <v>3837</v>
      </c>
      <c r="D247" s="833" t="s">
        <v>5268</v>
      </c>
      <c r="E247" s="833" t="s">
        <v>5269</v>
      </c>
      <c r="F247" s="853">
        <v>15</v>
      </c>
      <c r="G247" s="853">
        <v>1920</v>
      </c>
      <c r="H247" s="853">
        <v>2.1428571428571428</v>
      </c>
      <c r="I247" s="853">
        <v>128</v>
      </c>
      <c r="J247" s="853">
        <v>7</v>
      </c>
      <c r="K247" s="853">
        <v>896</v>
      </c>
      <c r="L247" s="853">
        <v>1</v>
      </c>
      <c r="M247" s="853">
        <v>128</v>
      </c>
      <c r="N247" s="853">
        <v>16</v>
      </c>
      <c r="O247" s="853">
        <v>2064</v>
      </c>
      <c r="P247" s="838">
        <v>2.3035714285714284</v>
      </c>
      <c r="Q247" s="854">
        <v>129</v>
      </c>
    </row>
    <row r="248" spans="1:17" ht="14.45" customHeight="1" x14ac:dyDescent="0.2">
      <c r="A248" s="832" t="s">
        <v>5149</v>
      </c>
      <c r="B248" s="833" t="s">
        <v>4616</v>
      </c>
      <c r="C248" s="833" t="s">
        <v>3837</v>
      </c>
      <c r="D248" s="833" t="s">
        <v>5270</v>
      </c>
      <c r="E248" s="833" t="s">
        <v>5271</v>
      </c>
      <c r="F248" s="853">
        <v>41</v>
      </c>
      <c r="G248" s="853">
        <v>9143</v>
      </c>
      <c r="H248" s="853">
        <v>0.78494162087912089</v>
      </c>
      <c r="I248" s="853">
        <v>223</v>
      </c>
      <c r="J248" s="853">
        <v>52</v>
      </c>
      <c r="K248" s="853">
        <v>11648</v>
      </c>
      <c r="L248" s="853">
        <v>1</v>
      </c>
      <c r="M248" s="853">
        <v>224</v>
      </c>
      <c r="N248" s="853">
        <v>34</v>
      </c>
      <c r="O248" s="853">
        <v>7650</v>
      </c>
      <c r="P248" s="838">
        <v>0.65676510989010994</v>
      </c>
      <c r="Q248" s="854">
        <v>225</v>
      </c>
    </row>
    <row r="249" spans="1:17" ht="14.45" customHeight="1" x14ac:dyDescent="0.2">
      <c r="A249" s="832" t="s">
        <v>5149</v>
      </c>
      <c r="B249" s="833" t="s">
        <v>4616</v>
      </c>
      <c r="C249" s="833" t="s">
        <v>3837</v>
      </c>
      <c r="D249" s="833" t="s">
        <v>5272</v>
      </c>
      <c r="E249" s="833" t="s">
        <v>5273</v>
      </c>
      <c r="F249" s="853">
        <v>5</v>
      </c>
      <c r="G249" s="853">
        <v>1115</v>
      </c>
      <c r="H249" s="853">
        <v>1.6592261904761905</v>
      </c>
      <c r="I249" s="853">
        <v>223</v>
      </c>
      <c r="J249" s="853">
        <v>3</v>
      </c>
      <c r="K249" s="853">
        <v>672</v>
      </c>
      <c r="L249" s="853">
        <v>1</v>
      </c>
      <c r="M249" s="853">
        <v>224</v>
      </c>
      <c r="N249" s="853">
        <v>3</v>
      </c>
      <c r="O249" s="853">
        <v>675</v>
      </c>
      <c r="P249" s="838">
        <v>1.0044642857142858</v>
      </c>
      <c r="Q249" s="854">
        <v>225</v>
      </c>
    </row>
    <row r="250" spans="1:17" ht="14.45" customHeight="1" x14ac:dyDescent="0.2">
      <c r="A250" s="832" t="s">
        <v>5149</v>
      </c>
      <c r="B250" s="833" t="s">
        <v>4616</v>
      </c>
      <c r="C250" s="833" t="s">
        <v>3837</v>
      </c>
      <c r="D250" s="833" t="s">
        <v>5274</v>
      </c>
      <c r="E250" s="833" t="s">
        <v>5275</v>
      </c>
      <c r="F250" s="853">
        <v>15</v>
      </c>
      <c r="G250" s="853">
        <v>3375</v>
      </c>
      <c r="H250" s="853">
        <v>1.2444690265486726</v>
      </c>
      <c r="I250" s="853">
        <v>225</v>
      </c>
      <c r="J250" s="853">
        <v>12</v>
      </c>
      <c r="K250" s="853">
        <v>2712</v>
      </c>
      <c r="L250" s="853">
        <v>1</v>
      </c>
      <c r="M250" s="853">
        <v>226</v>
      </c>
      <c r="N250" s="853">
        <v>19</v>
      </c>
      <c r="O250" s="853">
        <v>4313</v>
      </c>
      <c r="P250" s="838">
        <v>1.5903392330383481</v>
      </c>
      <c r="Q250" s="854">
        <v>227</v>
      </c>
    </row>
    <row r="251" spans="1:17" ht="14.45" customHeight="1" x14ac:dyDescent="0.2">
      <c r="A251" s="832" t="s">
        <v>5149</v>
      </c>
      <c r="B251" s="833" t="s">
        <v>4616</v>
      </c>
      <c r="C251" s="833" t="s">
        <v>3837</v>
      </c>
      <c r="D251" s="833" t="s">
        <v>5276</v>
      </c>
      <c r="E251" s="833" t="s">
        <v>5277</v>
      </c>
      <c r="F251" s="853"/>
      <c r="G251" s="853"/>
      <c r="H251" s="853"/>
      <c r="I251" s="853"/>
      <c r="J251" s="853">
        <v>1</v>
      </c>
      <c r="K251" s="853">
        <v>350</v>
      </c>
      <c r="L251" s="853">
        <v>1</v>
      </c>
      <c r="M251" s="853">
        <v>350</v>
      </c>
      <c r="N251" s="853"/>
      <c r="O251" s="853"/>
      <c r="P251" s="838"/>
      <c r="Q251" s="854"/>
    </row>
    <row r="252" spans="1:17" ht="14.45" customHeight="1" x14ac:dyDescent="0.2">
      <c r="A252" s="832" t="s">
        <v>5149</v>
      </c>
      <c r="B252" s="833" t="s">
        <v>4616</v>
      </c>
      <c r="C252" s="833" t="s">
        <v>3837</v>
      </c>
      <c r="D252" s="833" t="s">
        <v>5278</v>
      </c>
      <c r="E252" s="833" t="s">
        <v>5279</v>
      </c>
      <c r="F252" s="853">
        <v>19</v>
      </c>
      <c r="G252" s="853">
        <v>79116</v>
      </c>
      <c r="H252" s="853">
        <v>1.0550488078092495</v>
      </c>
      <c r="I252" s="853">
        <v>4164</v>
      </c>
      <c r="J252" s="853">
        <v>18</v>
      </c>
      <c r="K252" s="853">
        <v>74988</v>
      </c>
      <c r="L252" s="853">
        <v>1</v>
      </c>
      <c r="M252" s="853">
        <v>4166</v>
      </c>
      <c r="N252" s="853">
        <v>21</v>
      </c>
      <c r="O252" s="853">
        <v>87633</v>
      </c>
      <c r="P252" s="838">
        <v>1.1686269803168507</v>
      </c>
      <c r="Q252" s="854">
        <v>4173</v>
      </c>
    </row>
    <row r="253" spans="1:17" ht="14.45" customHeight="1" x14ac:dyDescent="0.2">
      <c r="A253" s="832" t="s">
        <v>5149</v>
      </c>
      <c r="B253" s="833" t="s">
        <v>4616</v>
      </c>
      <c r="C253" s="833" t="s">
        <v>3837</v>
      </c>
      <c r="D253" s="833" t="s">
        <v>5280</v>
      </c>
      <c r="E253" s="833" t="s">
        <v>5281</v>
      </c>
      <c r="F253" s="853"/>
      <c r="G253" s="853"/>
      <c r="H253" s="853"/>
      <c r="I253" s="853"/>
      <c r="J253" s="853">
        <v>1</v>
      </c>
      <c r="K253" s="853">
        <v>15265</v>
      </c>
      <c r="L253" s="853">
        <v>1</v>
      </c>
      <c r="M253" s="853">
        <v>15265</v>
      </c>
      <c r="N253" s="853"/>
      <c r="O253" s="853"/>
      <c r="P253" s="838"/>
      <c r="Q253" s="854"/>
    </row>
    <row r="254" spans="1:17" ht="14.45" customHeight="1" x14ac:dyDescent="0.2">
      <c r="A254" s="832" t="s">
        <v>5149</v>
      </c>
      <c r="B254" s="833" t="s">
        <v>4616</v>
      </c>
      <c r="C254" s="833" t="s">
        <v>3837</v>
      </c>
      <c r="D254" s="833" t="s">
        <v>5282</v>
      </c>
      <c r="E254" s="833" t="s">
        <v>5283</v>
      </c>
      <c r="F254" s="853">
        <v>53</v>
      </c>
      <c r="G254" s="853">
        <v>204580</v>
      </c>
      <c r="H254" s="853">
        <v>0.88287588468841705</v>
      </c>
      <c r="I254" s="853">
        <v>3860</v>
      </c>
      <c r="J254" s="853">
        <v>60</v>
      </c>
      <c r="K254" s="853">
        <v>231720</v>
      </c>
      <c r="L254" s="853">
        <v>1</v>
      </c>
      <c r="M254" s="853">
        <v>3862</v>
      </c>
      <c r="N254" s="853">
        <v>57</v>
      </c>
      <c r="O254" s="853">
        <v>220419</v>
      </c>
      <c r="P254" s="838">
        <v>0.95122993267736922</v>
      </c>
      <c r="Q254" s="854">
        <v>3867</v>
      </c>
    </row>
    <row r="255" spans="1:17" ht="14.45" customHeight="1" x14ac:dyDescent="0.2">
      <c r="A255" s="832" t="s">
        <v>5149</v>
      </c>
      <c r="B255" s="833" t="s">
        <v>4616</v>
      </c>
      <c r="C255" s="833" t="s">
        <v>3837</v>
      </c>
      <c r="D255" s="833" t="s">
        <v>5284</v>
      </c>
      <c r="E255" s="833" t="s">
        <v>5285</v>
      </c>
      <c r="F255" s="853">
        <v>3</v>
      </c>
      <c r="G255" s="853">
        <v>23778</v>
      </c>
      <c r="H255" s="853">
        <v>1.4996215943491422</v>
      </c>
      <c r="I255" s="853">
        <v>7926</v>
      </c>
      <c r="J255" s="853">
        <v>2</v>
      </c>
      <c r="K255" s="853">
        <v>15856</v>
      </c>
      <c r="L255" s="853">
        <v>1</v>
      </c>
      <c r="M255" s="853">
        <v>7928</v>
      </c>
      <c r="N255" s="853">
        <v>1</v>
      </c>
      <c r="O255" s="853">
        <v>7938</v>
      </c>
      <c r="P255" s="838">
        <v>0.50063067608476286</v>
      </c>
      <c r="Q255" s="854">
        <v>7938</v>
      </c>
    </row>
    <row r="256" spans="1:17" ht="14.45" customHeight="1" x14ac:dyDescent="0.2">
      <c r="A256" s="832" t="s">
        <v>5149</v>
      </c>
      <c r="B256" s="833" t="s">
        <v>4616</v>
      </c>
      <c r="C256" s="833" t="s">
        <v>3837</v>
      </c>
      <c r="D256" s="833" t="s">
        <v>5286</v>
      </c>
      <c r="E256" s="833" t="s">
        <v>5287</v>
      </c>
      <c r="F256" s="853"/>
      <c r="G256" s="853"/>
      <c r="H256" s="853"/>
      <c r="I256" s="853"/>
      <c r="J256" s="853">
        <v>1</v>
      </c>
      <c r="K256" s="853">
        <v>1055</v>
      </c>
      <c r="L256" s="853">
        <v>1</v>
      </c>
      <c r="M256" s="853">
        <v>1055</v>
      </c>
      <c r="N256" s="853"/>
      <c r="O256" s="853"/>
      <c r="P256" s="838"/>
      <c r="Q256" s="854"/>
    </row>
    <row r="257" spans="1:17" ht="14.45" customHeight="1" x14ac:dyDescent="0.2">
      <c r="A257" s="832" t="s">
        <v>5149</v>
      </c>
      <c r="B257" s="833" t="s">
        <v>4616</v>
      </c>
      <c r="C257" s="833" t="s">
        <v>3837</v>
      </c>
      <c r="D257" s="833" t="s">
        <v>5288</v>
      </c>
      <c r="E257" s="833" t="s">
        <v>5289</v>
      </c>
      <c r="F257" s="853">
        <v>8</v>
      </c>
      <c r="G257" s="853">
        <v>10352</v>
      </c>
      <c r="H257" s="853">
        <v>4</v>
      </c>
      <c r="I257" s="853">
        <v>1294</v>
      </c>
      <c r="J257" s="853">
        <v>2</v>
      </c>
      <c r="K257" s="853">
        <v>2588</v>
      </c>
      <c r="L257" s="853">
        <v>1</v>
      </c>
      <c r="M257" s="853">
        <v>1294</v>
      </c>
      <c r="N257" s="853">
        <v>5</v>
      </c>
      <c r="O257" s="853">
        <v>6485</v>
      </c>
      <c r="P257" s="838">
        <v>2.5057959814528594</v>
      </c>
      <c r="Q257" s="854">
        <v>1297</v>
      </c>
    </row>
    <row r="258" spans="1:17" ht="14.45" customHeight="1" x14ac:dyDescent="0.2">
      <c r="A258" s="832" t="s">
        <v>5149</v>
      </c>
      <c r="B258" s="833" t="s">
        <v>4616</v>
      </c>
      <c r="C258" s="833" t="s">
        <v>3837</v>
      </c>
      <c r="D258" s="833" t="s">
        <v>5290</v>
      </c>
      <c r="E258" s="833" t="s">
        <v>5291</v>
      </c>
      <c r="F258" s="853">
        <v>1</v>
      </c>
      <c r="G258" s="853">
        <v>1178</v>
      </c>
      <c r="H258" s="853"/>
      <c r="I258" s="853">
        <v>1178</v>
      </c>
      <c r="J258" s="853"/>
      <c r="K258" s="853"/>
      <c r="L258" s="853"/>
      <c r="M258" s="853"/>
      <c r="N258" s="853">
        <v>2</v>
      </c>
      <c r="O258" s="853">
        <v>2360</v>
      </c>
      <c r="P258" s="838"/>
      <c r="Q258" s="854">
        <v>1180</v>
      </c>
    </row>
    <row r="259" spans="1:17" ht="14.45" customHeight="1" x14ac:dyDescent="0.2">
      <c r="A259" s="832" t="s">
        <v>5149</v>
      </c>
      <c r="B259" s="833" t="s">
        <v>4616</v>
      </c>
      <c r="C259" s="833" t="s">
        <v>3837</v>
      </c>
      <c r="D259" s="833" t="s">
        <v>5292</v>
      </c>
      <c r="E259" s="833" t="s">
        <v>5293</v>
      </c>
      <c r="F259" s="853">
        <v>219</v>
      </c>
      <c r="G259" s="853">
        <v>1129383</v>
      </c>
      <c r="H259" s="853">
        <v>0.84539591383329271</v>
      </c>
      <c r="I259" s="853">
        <v>5157</v>
      </c>
      <c r="J259" s="853">
        <v>259</v>
      </c>
      <c r="K259" s="853">
        <v>1335922</v>
      </c>
      <c r="L259" s="853">
        <v>1</v>
      </c>
      <c r="M259" s="853">
        <v>5158</v>
      </c>
      <c r="N259" s="853">
        <v>266</v>
      </c>
      <c r="O259" s="853">
        <v>1373092</v>
      </c>
      <c r="P259" s="838">
        <v>1.0278234807121973</v>
      </c>
      <c r="Q259" s="854">
        <v>5162</v>
      </c>
    </row>
    <row r="260" spans="1:17" ht="14.45" customHeight="1" x14ac:dyDescent="0.2">
      <c r="A260" s="832" t="s">
        <v>5149</v>
      </c>
      <c r="B260" s="833" t="s">
        <v>4616</v>
      </c>
      <c r="C260" s="833" t="s">
        <v>3837</v>
      </c>
      <c r="D260" s="833" t="s">
        <v>5294</v>
      </c>
      <c r="E260" s="833" t="s">
        <v>5295</v>
      </c>
      <c r="F260" s="853"/>
      <c r="G260" s="853"/>
      <c r="H260" s="853"/>
      <c r="I260" s="853"/>
      <c r="J260" s="853"/>
      <c r="K260" s="853"/>
      <c r="L260" s="853"/>
      <c r="M260" s="853"/>
      <c r="N260" s="853">
        <v>1</v>
      </c>
      <c r="O260" s="853">
        <v>7816</v>
      </c>
      <c r="P260" s="838"/>
      <c r="Q260" s="854">
        <v>7816</v>
      </c>
    </row>
    <row r="261" spans="1:17" ht="14.45" customHeight="1" x14ac:dyDescent="0.2">
      <c r="A261" s="832" t="s">
        <v>5149</v>
      </c>
      <c r="B261" s="833" t="s">
        <v>4616</v>
      </c>
      <c r="C261" s="833" t="s">
        <v>3837</v>
      </c>
      <c r="D261" s="833" t="s">
        <v>5296</v>
      </c>
      <c r="E261" s="833" t="s">
        <v>5297</v>
      </c>
      <c r="F261" s="853">
        <v>5</v>
      </c>
      <c r="G261" s="853">
        <v>28100</v>
      </c>
      <c r="H261" s="853">
        <v>0.99982209571250669</v>
      </c>
      <c r="I261" s="853">
        <v>5620</v>
      </c>
      <c r="J261" s="853">
        <v>5</v>
      </c>
      <c r="K261" s="853">
        <v>28105</v>
      </c>
      <c r="L261" s="853">
        <v>1</v>
      </c>
      <c r="M261" s="853">
        <v>5621</v>
      </c>
      <c r="N261" s="853">
        <v>10</v>
      </c>
      <c r="O261" s="853">
        <v>56260</v>
      </c>
      <c r="P261" s="838">
        <v>2.0017790428749334</v>
      </c>
      <c r="Q261" s="854">
        <v>5626</v>
      </c>
    </row>
    <row r="262" spans="1:17" ht="14.45" customHeight="1" x14ac:dyDescent="0.2">
      <c r="A262" s="832" t="s">
        <v>5149</v>
      </c>
      <c r="B262" s="833" t="s">
        <v>4616</v>
      </c>
      <c r="C262" s="833" t="s">
        <v>3837</v>
      </c>
      <c r="D262" s="833" t="s">
        <v>4617</v>
      </c>
      <c r="E262" s="833" t="s">
        <v>4618</v>
      </c>
      <c r="F262" s="853">
        <v>1</v>
      </c>
      <c r="G262" s="853">
        <v>801</v>
      </c>
      <c r="H262" s="853">
        <v>0.49937655860349128</v>
      </c>
      <c r="I262" s="853">
        <v>801</v>
      </c>
      <c r="J262" s="853">
        <v>2</v>
      </c>
      <c r="K262" s="853">
        <v>1604</v>
      </c>
      <c r="L262" s="853">
        <v>1</v>
      </c>
      <c r="M262" s="853">
        <v>802</v>
      </c>
      <c r="N262" s="853">
        <v>2</v>
      </c>
      <c r="O262" s="853">
        <v>1616</v>
      </c>
      <c r="P262" s="838">
        <v>1.0074812967581048</v>
      </c>
      <c r="Q262" s="854">
        <v>808</v>
      </c>
    </row>
    <row r="263" spans="1:17" ht="14.45" customHeight="1" x14ac:dyDescent="0.2">
      <c r="A263" s="832" t="s">
        <v>5149</v>
      </c>
      <c r="B263" s="833" t="s">
        <v>4616</v>
      </c>
      <c r="C263" s="833" t="s">
        <v>3837</v>
      </c>
      <c r="D263" s="833" t="s">
        <v>5298</v>
      </c>
      <c r="E263" s="833" t="s">
        <v>5299</v>
      </c>
      <c r="F263" s="853">
        <v>296</v>
      </c>
      <c r="G263" s="853">
        <v>52392</v>
      </c>
      <c r="H263" s="853">
        <v>1.1408413901228116</v>
      </c>
      <c r="I263" s="853">
        <v>177</v>
      </c>
      <c r="J263" s="853">
        <v>258</v>
      </c>
      <c r="K263" s="853">
        <v>45924</v>
      </c>
      <c r="L263" s="853">
        <v>1</v>
      </c>
      <c r="M263" s="853">
        <v>178</v>
      </c>
      <c r="N263" s="853">
        <v>282</v>
      </c>
      <c r="O263" s="853">
        <v>50478</v>
      </c>
      <c r="P263" s="838">
        <v>1.099163835902796</v>
      </c>
      <c r="Q263" s="854">
        <v>179</v>
      </c>
    </row>
    <row r="264" spans="1:17" ht="14.45" customHeight="1" x14ac:dyDescent="0.2">
      <c r="A264" s="832" t="s">
        <v>5149</v>
      </c>
      <c r="B264" s="833" t="s">
        <v>4616</v>
      </c>
      <c r="C264" s="833" t="s">
        <v>3837</v>
      </c>
      <c r="D264" s="833" t="s">
        <v>5300</v>
      </c>
      <c r="E264" s="833" t="s">
        <v>5301</v>
      </c>
      <c r="F264" s="853">
        <v>342</v>
      </c>
      <c r="G264" s="853">
        <v>700758</v>
      </c>
      <c r="H264" s="853">
        <v>0.76989452867501651</v>
      </c>
      <c r="I264" s="853">
        <v>2049</v>
      </c>
      <c r="J264" s="853">
        <v>444</v>
      </c>
      <c r="K264" s="853">
        <v>910200</v>
      </c>
      <c r="L264" s="853">
        <v>1</v>
      </c>
      <c r="M264" s="853">
        <v>2050</v>
      </c>
      <c r="N264" s="853">
        <v>495</v>
      </c>
      <c r="O264" s="853">
        <v>1016235</v>
      </c>
      <c r="P264" s="838">
        <v>1.1164963744232037</v>
      </c>
      <c r="Q264" s="854">
        <v>2053</v>
      </c>
    </row>
    <row r="265" spans="1:17" ht="14.45" customHeight="1" x14ac:dyDescent="0.2">
      <c r="A265" s="832" t="s">
        <v>5149</v>
      </c>
      <c r="B265" s="833" t="s">
        <v>4616</v>
      </c>
      <c r="C265" s="833" t="s">
        <v>3837</v>
      </c>
      <c r="D265" s="833" t="s">
        <v>5302</v>
      </c>
      <c r="E265" s="833" t="s">
        <v>5303</v>
      </c>
      <c r="F265" s="853">
        <v>72</v>
      </c>
      <c r="G265" s="853">
        <v>197064</v>
      </c>
      <c r="H265" s="853">
        <v>0.72727272727272729</v>
      </c>
      <c r="I265" s="853">
        <v>2737</v>
      </c>
      <c r="J265" s="853">
        <v>99</v>
      </c>
      <c r="K265" s="853">
        <v>270963</v>
      </c>
      <c r="L265" s="853">
        <v>1</v>
      </c>
      <c r="M265" s="853">
        <v>2737</v>
      </c>
      <c r="N265" s="853">
        <v>87</v>
      </c>
      <c r="O265" s="853">
        <v>238380</v>
      </c>
      <c r="P265" s="838">
        <v>0.87975110993013805</v>
      </c>
      <c r="Q265" s="854">
        <v>2740</v>
      </c>
    </row>
    <row r="266" spans="1:17" ht="14.45" customHeight="1" x14ac:dyDescent="0.2">
      <c r="A266" s="832" t="s">
        <v>5149</v>
      </c>
      <c r="B266" s="833" t="s">
        <v>4616</v>
      </c>
      <c r="C266" s="833" t="s">
        <v>3837</v>
      </c>
      <c r="D266" s="833" t="s">
        <v>5304</v>
      </c>
      <c r="E266" s="833" t="s">
        <v>5305</v>
      </c>
      <c r="F266" s="853">
        <v>2</v>
      </c>
      <c r="G266" s="853">
        <v>10538</v>
      </c>
      <c r="H266" s="853">
        <v>1.9996204933586337</v>
      </c>
      <c r="I266" s="853">
        <v>5269</v>
      </c>
      <c r="J266" s="853">
        <v>1</v>
      </c>
      <c r="K266" s="853">
        <v>5270</v>
      </c>
      <c r="L266" s="853">
        <v>1</v>
      </c>
      <c r="M266" s="853">
        <v>5270</v>
      </c>
      <c r="N266" s="853"/>
      <c r="O266" s="853"/>
      <c r="P266" s="838"/>
      <c r="Q266" s="854"/>
    </row>
    <row r="267" spans="1:17" ht="14.45" customHeight="1" x14ac:dyDescent="0.2">
      <c r="A267" s="832" t="s">
        <v>5149</v>
      </c>
      <c r="B267" s="833" t="s">
        <v>4616</v>
      </c>
      <c r="C267" s="833" t="s">
        <v>3837</v>
      </c>
      <c r="D267" s="833" t="s">
        <v>5306</v>
      </c>
      <c r="E267" s="833" t="s">
        <v>5307</v>
      </c>
      <c r="F267" s="853">
        <v>5</v>
      </c>
      <c r="G267" s="853">
        <v>10565</v>
      </c>
      <c r="H267" s="853">
        <v>2.4988174077578051</v>
      </c>
      <c r="I267" s="853">
        <v>2113</v>
      </c>
      <c r="J267" s="853">
        <v>2</v>
      </c>
      <c r="K267" s="853">
        <v>4228</v>
      </c>
      <c r="L267" s="853">
        <v>1</v>
      </c>
      <c r="M267" s="853">
        <v>2114</v>
      </c>
      <c r="N267" s="853">
        <v>3</v>
      </c>
      <c r="O267" s="853">
        <v>6351</v>
      </c>
      <c r="P267" s="838">
        <v>1.5021286660359507</v>
      </c>
      <c r="Q267" s="854">
        <v>2117</v>
      </c>
    </row>
    <row r="268" spans="1:17" ht="14.45" customHeight="1" x14ac:dyDescent="0.2">
      <c r="A268" s="832" t="s">
        <v>5149</v>
      </c>
      <c r="B268" s="833" t="s">
        <v>4616</v>
      </c>
      <c r="C268" s="833" t="s">
        <v>3837</v>
      </c>
      <c r="D268" s="833" t="s">
        <v>5308</v>
      </c>
      <c r="E268" s="833" t="s">
        <v>5309</v>
      </c>
      <c r="F268" s="853">
        <v>9</v>
      </c>
      <c r="G268" s="853">
        <v>1395</v>
      </c>
      <c r="H268" s="853">
        <v>0.6428571428571429</v>
      </c>
      <c r="I268" s="853">
        <v>155</v>
      </c>
      <c r="J268" s="853">
        <v>14</v>
      </c>
      <c r="K268" s="853">
        <v>2170</v>
      </c>
      <c r="L268" s="853">
        <v>1</v>
      </c>
      <c r="M268" s="853">
        <v>155</v>
      </c>
      <c r="N268" s="853">
        <v>9</v>
      </c>
      <c r="O268" s="853">
        <v>1404</v>
      </c>
      <c r="P268" s="838">
        <v>0.64700460829493089</v>
      </c>
      <c r="Q268" s="854">
        <v>156</v>
      </c>
    </row>
    <row r="269" spans="1:17" ht="14.45" customHeight="1" x14ac:dyDescent="0.2">
      <c r="A269" s="832" t="s">
        <v>5149</v>
      </c>
      <c r="B269" s="833" t="s">
        <v>4616</v>
      </c>
      <c r="C269" s="833" t="s">
        <v>3837</v>
      </c>
      <c r="D269" s="833" t="s">
        <v>5310</v>
      </c>
      <c r="E269" s="833" t="s">
        <v>5311</v>
      </c>
      <c r="F269" s="853">
        <v>13</v>
      </c>
      <c r="G269" s="853">
        <v>2587</v>
      </c>
      <c r="H269" s="853">
        <v>0.92392857142857143</v>
      </c>
      <c r="I269" s="853">
        <v>199</v>
      </c>
      <c r="J269" s="853">
        <v>14</v>
      </c>
      <c r="K269" s="853">
        <v>2800</v>
      </c>
      <c r="L269" s="853">
        <v>1</v>
      </c>
      <c r="M269" s="853">
        <v>200</v>
      </c>
      <c r="N269" s="853">
        <v>3</v>
      </c>
      <c r="O269" s="853">
        <v>603</v>
      </c>
      <c r="P269" s="838">
        <v>0.21535714285714286</v>
      </c>
      <c r="Q269" s="854">
        <v>201</v>
      </c>
    </row>
    <row r="270" spans="1:17" ht="14.45" customHeight="1" x14ac:dyDescent="0.2">
      <c r="A270" s="832" t="s">
        <v>5149</v>
      </c>
      <c r="B270" s="833" t="s">
        <v>4616</v>
      </c>
      <c r="C270" s="833" t="s">
        <v>3837</v>
      </c>
      <c r="D270" s="833" t="s">
        <v>5312</v>
      </c>
      <c r="E270" s="833" t="s">
        <v>5313</v>
      </c>
      <c r="F270" s="853">
        <v>3692</v>
      </c>
      <c r="G270" s="853">
        <v>753168</v>
      </c>
      <c r="H270" s="853">
        <v>0.80605314697289143</v>
      </c>
      <c r="I270" s="853">
        <v>204</v>
      </c>
      <c r="J270" s="853">
        <v>4558</v>
      </c>
      <c r="K270" s="853">
        <v>934390</v>
      </c>
      <c r="L270" s="853">
        <v>1</v>
      </c>
      <c r="M270" s="853">
        <v>205</v>
      </c>
      <c r="N270" s="853">
        <v>5084</v>
      </c>
      <c r="O270" s="853">
        <v>1052388</v>
      </c>
      <c r="P270" s="838">
        <v>1.126283457656867</v>
      </c>
      <c r="Q270" s="854">
        <v>207</v>
      </c>
    </row>
    <row r="271" spans="1:17" ht="14.45" customHeight="1" x14ac:dyDescent="0.2">
      <c r="A271" s="832" t="s">
        <v>5149</v>
      </c>
      <c r="B271" s="833" t="s">
        <v>4616</v>
      </c>
      <c r="C271" s="833" t="s">
        <v>3837</v>
      </c>
      <c r="D271" s="833" t="s">
        <v>5314</v>
      </c>
      <c r="E271" s="833" t="s">
        <v>5315</v>
      </c>
      <c r="F271" s="853">
        <v>14</v>
      </c>
      <c r="G271" s="853">
        <v>2282</v>
      </c>
      <c r="H271" s="853">
        <v>1.5555555555555556</v>
      </c>
      <c r="I271" s="853">
        <v>163</v>
      </c>
      <c r="J271" s="853">
        <v>9</v>
      </c>
      <c r="K271" s="853">
        <v>1467</v>
      </c>
      <c r="L271" s="853">
        <v>1</v>
      </c>
      <c r="M271" s="853">
        <v>163</v>
      </c>
      <c r="N271" s="853">
        <v>17</v>
      </c>
      <c r="O271" s="853">
        <v>2788</v>
      </c>
      <c r="P271" s="838">
        <v>1.9004771642808453</v>
      </c>
      <c r="Q271" s="854">
        <v>164</v>
      </c>
    </row>
    <row r="272" spans="1:17" ht="14.45" customHeight="1" x14ac:dyDescent="0.2">
      <c r="A272" s="832" t="s">
        <v>5149</v>
      </c>
      <c r="B272" s="833" t="s">
        <v>4616</v>
      </c>
      <c r="C272" s="833" t="s">
        <v>3837</v>
      </c>
      <c r="D272" s="833" t="s">
        <v>5316</v>
      </c>
      <c r="E272" s="833" t="s">
        <v>5317</v>
      </c>
      <c r="F272" s="853">
        <v>159</v>
      </c>
      <c r="G272" s="853">
        <v>342645</v>
      </c>
      <c r="H272" s="853">
        <v>0.94039202555686074</v>
      </c>
      <c r="I272" s="853">
        <v>2155</v>
      </c>
      <c r="J272" s="853">
        <v>169</v>
      </c>
      <c r="K272" s="853">
        <v>364364</v>
      </c>
      <c r="L272" s="853">
        <v>1</v>
      </c>
      <c r="M272" s="853">
        <v>2156</v>
      </c>
      <c r="N272" s="853">
        <v>171</v>
      </c>
      <c r="O272" s="853">
        <v>369189</v>
      </c>
      <c r="P272" s="838">
        <v>1.0132422522532412</v>
      </c>
      <c r="Q272" s="854">
        <v>2159</v>
      </c>
    </row>
    <row r="273" spans="1:17" ht="14.45" customHeight="1" x14ac:dyDescent="0.2">
      <c r="A273" s="832" t="s">
        <v>5149</v>
      </c>
      <c r="B273" s="833" t="s">
        <v>4616</v>
      </c>
      <c r="C273" s="833" t="s">
        <v>3837</v>
      </c>
      <c r="D273" s="833" t="s">
        <v>5318</v>
      </c>
      <c r="E273" s="833" t="s">
        <v>5283</v>
      </c>
      <c r="F273" s="853">
        <v>63</v>
      </c>
      <c r="G273" s="853">
        <v>119007</v>
      </c>
      <c r="H273" s="853">
        <v>0.96923076923076923</v>
      </c>
      <c r="I273" s="853">
        <v>1889</v>
      </c>
      <c r="J273" s="853">
        <v>65</v>
      </c>
      <c r="K273" s="853">
        <v>122785</v>
      </c>
      <c r="L273" s="853">
        <v>1</v>
      </c>
      <c r="M273" s="853">
        <v>1889</v>
      </c>
      <c r="N273" s="853">
        <v>62</v>
      </c>
      <c r="O273" s="853">
        <v>117304</v>
      </c>
      <c r="P273" s="838">
        <v>0.95536099686443787</v>
      </c>
      <c r="Q273" s="854">
        <v>1892</v>
      </c>
    </row>
    <row r="274" spans="1:17" ht="14.45" customHeight="1" x14ac:dyDescent="0.2">
      <c r="A274" s="832" t="s">
        <v>5149</v>
      </c>
      <c r="B274" s="833" t="s">
        <v>4616</v>
      </c>
      <c r="C274" s="833" t="s">
        <v>3837</v>
      </c>
      <c r="D274" s="833" t="s">
        <v>5319</v>
      </c>
      <c r="E274" s="833" t="s">
        <v>5320</v>
      </c>
      <c r="F274" s="853">
        <v>4</v>
      </c>
      <c r="G274" s="853">
        <v>652</v>
      </c>
      <c r="H274" s="853">
        <v>1</v>
      </c>
      <c r="I274" s="853">
        <v>163</v>
      </c>
      <c r="J274" s="853">
        <v>4</v>
      </c>
      <c r="K274" s="853">
        <v>652</v>
      </c>
      <c r="L274" s="853">
        <v>1</v>
      </c>
      <c r="M274" s="853">
        <v>163</v>
      </c>
      <c r="N274" s="853">
        <v>7</v>
      </c>
      <c r="O274" s="853">
        <v>1148</v>
      </c>
      <c r="P274" s="838">
        <v>1.7607361963190185</v>
      </c>
      <c r="Q274" s="854">
        <v>164</v>
      </c>
    </row>
    <row r="275" spans="1:17" ht="14.45" customHeight="1" x14ac:dyDescent="0.2">
      <c r="A275" s="832" t="s">
        <v>5149</v>
      </c>
      <c r="B275" s="833" t="s">
        <v>4616</v>
      </c>
      <c r="C275" s="833" t="s">
        <v>3837</v>
      </c>
      <c r="D275" s="833" t="s">
        <v>5321</v>
      </c>
      <c r="E275" s="833" t="s">
        <v>5322</v>
      </c>
      <c r="F275" s="853">
        <v>1</v>
      </c>
      <c r="G275" s="853">
        <v>9838</v>
      </c>
      <c r="H275" s="853">
        <v>0.99979674796747964</v>
      </c>
      <c r="I275" s="853">
        <v>9838</v>
      </c>
      <c r="J275" s="853">
        <v>1</v>
      </c>
      <c r="K275" s="853">
        <v>9840</v>
      </c>
      <c r="L275" s="853">
        <v>1</v>
      </c>
      <c r="M275" s="853">
        <v>9840</v>
      </c>
      <c r="N275" s="853"/>
      <c r="O275" s="853"/>
      <c r="P275" s="838"/>
      <c r="Q275" s="854"/>
    </row>
    <row r="276" spans="1:17" ht="14.45" customHeight="1" x14ac:dyDescent="0.2">
      <c r="A276" s="832" t="s">
        <v>5149</v>
      </c>
      <c r="B276" s="833" t="s">
        <v>4616</v>
      </c>
      <c r="C276" s="833" t="s">
        <v>3837</v>
      </c>
      <c r="D276" s="833" t="s">
        <v>5323</v>
      </c>
      <c r="E276" s="833" t="s">
        <v>5324</v>
      </c>
      <c r="F276" s="853">
        <v>34</v>
      </c>
      <c r="G276" s="853">
        <v>287640</v>
      </c>
      <c r="H276" s="853">
        <v>0.94422122429685651</v>
      </c>
      <c r="I276" s="853">
        <v>8460</v>
      </c>
      <c r="J276" s="853">
        <v>36</v>
      </c>
      <c r="K276" s="853">
        <v>304632</v>
      </c>
      <c r="L276" s="853">
        <v>1</v>
      </c>
      <c r="M276" s="853">
        <v>8462</v>
      </c>
      <c r="N276" s="853">
        <v>34</v>
      </c>
      <c r="O276" s="853">
        <v>287980</v>
      </c>
      <c r="P276" s="838">
        <v>0.94533732503479606</v>
      </c>
      <c r="Q276" s="854">
        <v>8470</v>
      </c>
    </row>
    <row r="277" spans="1:17" ht="14.45" customHeight="1" x14ac:dyDescent="0.2">
      <c r="A277" s="832" t="s">
        <v>5149</v>
      </c>
      <c r="B277" s="833" t="s">
        <v>4616</v>
      </c>
      <c r="C277" s="833" t="s">
        <v>3837</v>
      </c>
      <c r="D277" s="833" t="s">
        <v>5325</v>
      </c>
      <c r="E277" s="833" t="s">
        <v>5326</v>
      </c>
      <c r="F277" s="853">
        <v>9</v>
      </c>
      <c r="G277" s="853">
        <v>2331</v>
      </c>
      <c r="H277" s="853">
        <v>0.52737556561085974</v>
      </c>
      <c r="I277" s="853">
        <v>259</v>
      </c>
      <c r="J277" s="853">
        <v>17</v>
      </c>
      <c r="K277" s="853">
        <v>4420</v>
      </c>
      <c r="L277" s="853">
        <v>1</v>
      </c>
      <c r="M277" s="853">
        <v>260</v>
      </c>
      <c r="N277" s="853">
        <v>5</v>
      </c>
      <c r="O277" s="853">
        <v>1305</v>
      </c>
      <c r="P277" s="838">
        <v>0.29524886877828055</v>
      </c>
      <c r="Q277" s="854">
        <v>261</v>
      </c>
    </row>
    <row r="278" spans="1:17" ht="14.45" customHeight="1" x14ac:dyDescent="0.2">
      <c r="A278" s="832" t="s">
        <v>5149</v>
      </c>
      <c r="B278" s="833" t="s">
        <v>4616</v>
      </c>
      <c r="C278" s="833" t="s">
        <v>3837</v>
      </c>
      <c r="D278" s="833" t="s">
        <v>5327</v>
      </c>
      <c r="E278" s="833" t="s">
        <v>5328</v>
      </c>
      <c r="F278" s="853"/>
      <c r="G278" s="853"/>
      <c r="H278" s="853"/>
      <c r="I278" s="853"/>
      <c r="J278" s="853">
        <v>1</v>
      </c>
      <c r="K278" s="853">
        <v>2055</v>
      </c>
      <c r="L278" s="853">
        <v>1</v>
      </c>
      <c r="M278" s="853">
        <v>2055</v>
      </c>
      <c r="N278" s="853"/>
      <c r="O278" s="853"/>
      <c r="P278" s="838"/>
      <c r="Q278" s="854"/>
    </row>
    <row r="279" spans="1:17" ht="14.45" customHeight="1" x14ac:dyDescent="0.2">
      <c r="A279" s="832" t="s">
        <v>5329</v>
      </c>
      <c r="B279" s="833" t="s">
        <v>5330</v>
      </c>
      <c r="C279" s="833" t="s">
        <v>3837</v>
      </c>
      <c r="D279" s="833" t="s">
        <v>5331</v>
      </c>
      <c r="E279" s="833" t="s">
        <v>5332</v>
      </c>
      <c r="F279" s="853">
        <v>433</v>
      </c>
      <c r="G279" s="853">
        <v>91363</v>
      </c>
      <c r="H279" s="853">
        <v>1.0384519208911116</v>
      </c>
      <c r="I279" s="853">
        <v>211</v>
      </c>
      <c r="J279" s="853">
        <v>415</v>
      </c>
      <c r="K279" s="853">
        <v>87980</v>
      </c>
      <c r="L279" s="853">
        <v>1</v>
      </c>
      <c r="M279" s="853">
        <v>212</v>
      </c>
      <c r="N279" s="853">
        <v>455</v>
      </c>
      <c r="O279" s="853">
        <v>96915</v>
      </c>
      <c r="P279" s="838">
        <v>1.1015571720845647</v>
      </c>
      <c r="Q279" s="854">
        <v>213</v>
      </c>
    </row>
    <row r="280" spans="1:17" ht="14.45" customHeight="1" x14ac:dyDescent="0.2">
      <c r="A280" s="832" t="s">
        <v>5329</v>
      </c>
      <c r="B280" s="833" t="s">
        <v>5330</v>
      </c>
      <c r="C280" s="833" t="s">
        <v>3837</v>
      </c>
      <c r="D280" s="833" t="s">
        <v>5333</v>
      </c>
      <c r="E280" s="833" t="s">
        <v>5332</v>
      </c>
      <c r="F280" s="853"/>
      <c r="G280" s="853"/>
      <c r="H280" s="853"/>
      <c r="I280" s="853"/>
      <c r="J280" s="853"/>
      <c r="K280" s="853"/>
      <c r="L280" s="853"/>
      <c r="M280" s="853"/>
      <c r="N280" s="853">
        <v>7</v>
      </c>
      <c r="O280" s="853">
        <v>616</v>
      </c>
      <c r="P280" s="838"/>
      <c r="Q280" s="854">
        <v>88</v>
      </c>
    </row>
    <row r="281" spans="1:17" ht="14.45" customHeight="1" x14ac:dyDescent="0.2">
      <c r="A281" s="832" t="s">
        <v>5329</v>
      </c>
      <c r="B281" s="833" t="s">
        <v>5330</v>
      </c>
      <c r="C281" s="833" t="s">
        <v>3837</v>
      </c>
      <c r="D281" s="833" t="s">
        <v>5334</v>
      </c>
      <c r="E281" s="833" t="s">
        <v>5335</v>
      </c>
      <c r="F281" s="853">
        <v>476</v>
      </c>
      <c r="G281" s="853">
        <v>143276</v>
      </c>
      <c r="H281" s="853">
        <v>1.576158940397351</v>
      </c>
      <c r="I281" s="853">
        <v>301</v>
      </c>
      <c r="J281" s="853">
        <v>301</v>
      </c>
      <c r="K281" s="853">
        <v>90902</v>
      </c>
      <c r="L281" s="853">
        <v>1</v>
      </c>
      <c r="M281" s="853">
        <v>302</v>
      </c>
      <c r="N281" s="853">
        <v>444</v>
      </c>
      <c r="O281" s="853">
        <v>134532</v>
      </c>
      <c r="P281" s="838">
        <v>1.4799674374601219</v>
      </c>
      <c r="Q281" s="854">
        <v>303</v>
      </c>
    </row>
    <row r="282" spans="1:17" ht="14.45" customHeight="1" x14ac:dyDescent="0.2">
      <c r="A282" s="832" t="s">
        <v>5329</v>
      </c>
      <c r="B282" s="833" t="s">
        <v>5330</v>
      </c>
      <c r="C282" s="833" t="s">
        <v>3837</v>
      </c>
      <c r="D282" s="833" t="s">
        <v>5336</v>
      </c>
      <c r="E282" s="833" t="s">
        <v>5337</v>
      </c>
      <c r="F282" s="853"/>
      <c r="G282" s="853"/>
      <c r="H282" s="853"/>
      <c r="I282" s="853"/>
      <c r="J282" s="853"/>
      <c r="K282" s="853"/>
      <c r="L282" s="853"/>
      <c r="M282" s="853"/>
      <c r="N282" s="853">
        <v>3</v>
      </c>
      <c r="O282" s="853">
        <v>300</v>
      </c>
      <c r="P282" s="838"/>
      <c r="Q282" s="854">
        <v>100</v>
      </c>
    </row>
    <row r="283" spans="1:17" ht="14.45" customHeight="1" x14ac:dyDescent="0.2">
      <c r="A283" s="832" t="s">
        <v>5329</v>
      </c>
      <c r="B283" s="833" t="s">
        <v>5330</v>
      </c>
      <c r="C283" s="833" t="s">
        <v>3837</v>
      </c>
      <c r="D283" s="833" t="s">
        <v>5338</v>
      </c>
      <c r="E283" s="833" t="s">
        <v>5339</v>
      </c>
      <c r="F283" s="853">
        <v>201</v>
      </c>
      <c r="G283" s="853">
        <v>27537</v>
      </c>
      <c r="H283" s="853">
        <v>1.1355932203389831</v>
      </c>
      <c r="I283" s="853">
        <v>137</v>
      </c>
      <c r="J283" s="853">
        <v>177</v>
      </c>
      <c r="K283" s="853">
        <v>24249</v>
      </c>
      <c r="L283" s="853">
        <v>1</v>
      </c>
      <c r="M283" s="853">
        <v>137</v>
      </c>
      <c r="N283" s="853">
        <v>181</v>
      </c>
      <c r="O283" s="853">
        <v>24978</v>
      </c>
      <c r="P283" s="838">
        <v>1.0300630953853767</v>
      </c>
      <c r="Q283" s="854">
        <v>138</v>
      </c>
    </row>
    <row r="284" spans="1:17" ht="14.45" customHeight="1" x14ac:dyDescent="0.2">
      <c r="A284" s="832" t="s">
        <v>5329</v>
      </c>
      <c r="B284" s="833" t="s">
        <v>5330</v>
      </c>
      <c r="C284" s="833" t="s">
        <v>3837</v>
      </c>
      <c r="D284" s="833" t="s">
        <v>5340</v>
      </c>
      <c r="E284" s="833" t="s">
        <v>5339</v>
      </c>
      <c r="F284" s="853"/>
      <c r="G284" s="853"/>
      <c r="H284" s="853"/>
      <c r="I284" s="853"/>
      <c r="J284" s="853">
        <v>1</v>
      </c>
      <c r="K284" s="853">
        <v>184</v>
      </c>
      <c r="L284" s="853">
        <v>1</v>
      </c>
      <c r="M284" s="853">
        <v>184</v>
      </c>
      <c r="N284" s="853">
        <v>1</v>
      </c>
      <c r="O284" s="853">
        <v>185</v>
      </c>
      <c r="P284" s="838">
        <v>1.0054347826086956</v>
      </c>
      <c r="Q284" s="854">
        <v>185</v>
      </c>
    </row>
    <row r="285" spans="1:17" ht="14.45" customHeight="1" x14ac:dyDescent="0.2">
      <c r="A285" s="832" t="s">
        <v>5329</v>
      </c>
      <c r="B285" s="833" t="s">
        <v>5330</v>
      </c>
      <c r="C285" s="833" t="s">
        <v>3837</v>
      </c>
      <c r="D285" s="833" t="s">
        <v>5341</v>
      </c>
      <c r="E285" s="833" t="s">
        <v>5342</v>
      </c>
      <c r="F285" s="853">
        <v>2</v>
      </c>
      <c r="G285" s="853">
        <v>1278</v>
      </c>
      <c r="H285" s="853"/>
      <c r="I285" s="853">
        <v>639</v>
      </c>
      <c r="J285" s="853"/>
      <c r="K285" s="853"/>
      <c r="L285" s="853"/>
      <c r="M285" s="853"/>
      <c r="N285" s="853">
        <v>2</v>
      </c>
      <c r="O285" s="853">
        <v>1290</v>
      </c>
      <c r="P285" s="838"/>
      <c r="Q285" s="854">
        <v>645</v>
      </c>
    </row>
    <row r="286" spans="1:17" ht="14.45" customHeight="1" x14ac:dyDescent="0.2">
      <c r="A286" s="832" t="s">
        <v>5329</v>
      </c>
      <c r="B286" s="833" t="s">
        <v>5330</v>
      </c>
      <c r="C286" s="833" t="s">
        <v>3837</v>
      </c>
      <c r="D286" s="833" t="s">
        <v>5343</v>
      </c>
      <c r="E286" s="833" t="s">
        <v>5344</v>
      </c>
      <c r="F286" s="853">
        <v>19</v>
      </c>
      <c r="G286" s="853">
        <v>3287</v>
      </c>
      <c r="H286" s="853">
        <v>1.3493431855500821</v>
      </c>
      <c r="I286" s="853">
        <v>173</v>
      </c>
      <c r="J286" s="853">
        <v>14</v>
      </c>
      <c r="K286" s="853">
        <v>2436</v>
      </c>
      <c r="L286" s="853">
        <v>1</v>
      </c>
      <c r="M286" s="853">
        <v>174</v>
      </c>
      <c r="N286" s="853">
        <v>24</v>
      </c>
      <c r="O286" s="853">
        <v>4200</v>
      </c>
      <c r="P286" s="838">
        <v>1.7241379310344827</v>
      </c>
      <c r="Q286" s="854">
        <v>175</v>
      </c>
    </row>
    <row r="287" spans="1:17" ht="14.45" customHeight="1" x14ac:dyDescent="0.2">
      <c r="A287" s="832" t="s">
        <v>5329</v>
      </c>
      <c r="B287" s="833" t="s">
        <v>5330</v>
      </c>
      <c r="C287" s="833" t="s">
        <v>3837</v>
      </c>
      <c r="D287" s="833" t="s">
        <v>5345</v>
      </c>
      <c r="E287" s="833" t="s">
        <v>5346</v>
      </c>
      <c r="F287" s="853">
        <v>9</v>
      </c>
      <c r="G287" s="853">
        <v>2466</v>
      </c>
      <c r="H287" s="853">
        <v>6.0402684563758392E-2</v>
      </c>
      <c r="I287" s="853">
        <v>274</v>
      </c>
      <c r="J287" s="853">
        <v>149</v>
      </c>
      <c r="K287" s="853">
        <v>40826</v>
      </c>
      <c r="L287" s="853">
        <v>1</v>
      </c>
      <c r="M287" s="853">
        <v>274</v>
      </c>
      <c r="N287" s="853">
        <v>142</v>
      </c>
      <c r="O287" s="853">
        <v>39334</v>
      </c>
      <c r="P287" s="838">
        <v>0.96345466124528489</v>
      </c>
      <c r="Q287" s="854">
        <v>277</v>
      </c>
    </row>
    <row r="288" spans="1:17" ht="14.45" customHeight="1" x14ac:dyDescent="0.2">
      <c r="A288" s="832" t="s">
        <v>5329</v>
      </c>
      <c r="B288" s="833" t="s">
        <v>5330</v>
      </c>
      <c r="C288" s="833" t="s">
        <v>3837</v>
      </c>
      <c r="D288" s="833" t="s">
        <v>5347</v>
      </c>
      <c r="E288" s="833" t="s">
        <v>5348</v>
      </c>
      <c r="F288" s="853">
        <v>138</v>
      </c>
      <c r="G288" s="853">
        <v>19596</v>
      </c>
      <c r="H288" s="853">
        <v>0.87341772151898733</v>
      </c>
      <c r="I288" s="853">
        <v>142</v>
      </c>
      <c r="J288" s="853">
        <v>158</v>
      </c>
      <c r="K288" s="853">
        <v>22436</v>
      </c>
      <c r="L288" s="853">
        <v>1</v>
      </c>
      <c r="M288" s="853">
        <v>142</v>
      </c>
      <c r="N288" s="853">
        <v>161</v>
      </c>
      <c r="O288" s="853">
        <v>22701</v>
      </c>
      <c r="P288" s="838">
        <v>1.0118113745765733</v>
      </c>
      <c r="Q288" s="854">
        <v>141</v>
      </c>
    </row>
    <row r="289" spans="1:17" ht="14.45" customHeight="1" x14ac:dyDescent="0.2">
      <c r="A289" s="832" t="s">
        <v>5329</v>
      </c>
      <c r="B289" s="833" t="s">
        <v>5330</v>
      </c>
      <c r="C289" s="833" t="s">
        <v>3837</v>
      </c>
      <c r="D289" s="833" t="s">
        <v>5349</v>
      </c>
      <c r="E289" s="833" t="s">
        <v>5348</v>
      </c>
      <c r="F289" s="853">
        <v>201</v>
      </c>
      <c r="G289" s="853">
        <v>15678</v>
      </c>
      <c r="H289" s="853">
        <v>1.1355932203389831</v>
      </c>
      <c r="I289" s="853">
        <v>78</v>
      </c>
      <c r="J289" s="853">
        <v>177</v>
      </c>
      <c r="K289" s="853">
        <v>13806</v>
      </c>
      <c r="L289" s="853">
        <v>1</v>
      </c>
      <c r="M289" s="853">
        <v>78</v>
      </c>
      <c r="N289" s="853">
        <v>181</v>
      </c>
      <c r="O289" s="853">
        <v>14299</v>
      </c>
      <c r="P289" s="838">
        <v>1.0357091119802984</v>
      </c>
      <c r="Q289" s="854">
        <v>79</v>
      </c>
    </row>
    <row r="290" spans="1:17" ht="14.45" customHeight="1" x14ac:dyDescent="0.2">
      <c r="A290" s="832" t="s">
        <v>5329</v>
      </c>
      <c r="B290" s="833" t="s">
        <v>5330</v>
      </c>
      <c r="C290" s="833" t="s">
        <v>3837</v>
      </c>
      <c r="D290" s="833" t="s">
        <v>5350</v>
      </c>
      <c r="E290" s="833" t="s">
        <v>5351</v>
      </c>
      <c r="F290" s="853">
        <v>138</v>
      </c>
      <c r="G290" s="853">
        <v>43332</v>
      </c>
      <c r="H290" s="853">
        <v>0.87341772151898733</v>
      </c>
      <c r="I290" s="853">
        <v>314</v>
      </c>
      <c r="J290" s="853">
        <v>158</v>
      </c>
      <c r="K290" s="853">
        <v>49612</v>
      </c>
      <c r="L290" s="853">
        <v>1</v>
      </c>
      <c r="M290" s="853">
        <v>314</v>
      </c>
      <c r="N290" s="853">
        <v>161</v>
      </c>
      <c r="O290" s="853">
        <v>50876</v>
      </c>
      <c r="P290" s="838">
        <v>1.0254777070063694</v>
      </c>
      <c r="Q290" s="854">
        <v>316</v>
      </c>
    </row>
    <row r="291" spans="1:17" ht="14.45" customHeight="1" x14ac:dyDescent="0.2">
      <c r="A291" s="832" t="s">
        <v>5329</v>
      </c>
      <c r="B291" s="833" t="s">
        <v>5330</v>
      </c>
      <c r="C291" s="833" t="s">
        <v>3837</v>
      </c>
      <c r="D291" s="833" t="s">
        <v>5352</v>
      </c>
      <c r="E291" s="833" t="s">
        <v>5353</v>
      </c>
      <c r="F291" s="853">
        <v>319</v>
      </c>
      <c r="G291" s="853">
        <v>51997</v>
      </c>
      <c r="H291" s="853">
        <v>1.8439306358381502</v>
      </c>
      <c r="I291" s="853">
        <v>163</v>
      </c>
      <c r="J291" s="853">
        <v>173</v>
      </c>
      <c r="K291" s="853">
        <v>28199</v>
      </c>
      <c r="L291" s="853">
        <v>1</v>
      </c>
      <c r="M291" s="853">
        <v>163</v>
      </c>
      <c r="N291" s="853">
        <v>178</v>
      </c>
      <c r="O291" s="853">
        <v>29370</v>
      </c>
      <c r="P291" s="838">
        <v>1.0415262952586972</v>
      </c>
      <c r="Q291" s="854">
        <v>165</v>
      </c>
    </row>
    <row r="292" spans="1:17" ht="14.45" customHeight="1" x14ac:dyDescent="0.2">
      <c r="A292" s="832" t="s">
        <v>5329</v>
      </c>
      <c r="B292" s="833" t="s">
        <v>5330</v>
      </c>
      <c r="C292" s="833" t="s">
        <v>3837</v>
      </c>
      <c r="D292" s="833" t="s">
        <v>5354</v>
      </c>
      <c r="E292" s="833" t="s">
        <v>5332</v>
      </c>
      <c r="F292" s="853">
        <v>420</v>
      </c>
      <c r="G292" s="853">
        <v>30240</v>
      </c>
      <c r="H292" s="853">
        <v>1.0526315789473684</v>
      </c>
      <c r="I292" s="853">
        <v>72</v>
      </c>
      <c r="J292" s="853">
        <v>399</v>
      </c>
      <c r="K292" s="853">
        <v>28728</v>
      </c>
      <c r="L292" s="853">
        <v>1</v>
      </c>
      <c r="M292" s="853">
        <v>72</v>
      </c>
      <c r="N292" s="853">
        <v>435</v>
      </c>
      <c r="O292" s="853">
        <v>32190</v>
      </c>
      <c r="P292" s="838">
        <v>1.1205096073517127</v>
      </c>
      <c r="Q292" s="854">
        <v>74</v>
      </c>
    </row>
    <row r="293" spans="1:17" ht="14.45" customHeight="1" x14ac:dyDescent="0.2">
      <c r="A293" s="832" t="s">
        <v>5329</v>
      </c>
      <c r="B293" s="833" t="s">
        <v>5330</v>
      </c>
      <c r="C293" s="833" t="s">
        <v>3837</v>
      </c>
      <c r="D293" s="833" t="s">
        <v>5355</v>
      </c>
      <c r="E293" s="833" t="s">
        <v>5356</v>
      </c>
      <c r="F293" s="853">
        <v>22</v>
      </c>
      <c r="G293" s="853">
        <v>26642</v>
      </c>
      <c r="H293" s="853">
        <v>0.9159103410341034</v>
      </c>
      <c r="I293" s="853">
        <v>1211</v>
      </c>
      <c r="J293" s="853">
        <v>24</v>
      </c>
      <c r="K293" s="853">
        <v>29088</v>
      </c>
      <c r="L293" s="853">
        <v>1</v>
      </c>
      <c r="M293" s="853">
        <v>1212</v>
      </c>
      <c r="N293" s="853">
        <v>31</v>
      </c>
      <c r="O293" s="853">
        <v>37696</v>
      </c>
      <c r="P293" s="838">
        <v>1.295929592959296</v>
      </c>
      <c r="Q293" s="854">
        <v>1216</v>
      </c>
    </row>
    <row r="294" spans="1:17" ht="14.45" customHeight="1" x14ac:dyDescent="0.2">
      <c r="A294" s="832" t="s">
        <v>5329</v>
      </c>
      <c r="B294" s="833" t="s">
        <v>5330</v>
      </c>
      <c r="C294" s="833" t="s">
        <v>3837</v>
      </c>
      <c r="D294" s="833" t="s">
        <v>5357</v>
      </c>
      <c r="E294" s="833" t="s">
        <v>5358</v>
      </c>
      <c r="F294" s="853">
        <v>18</v>
      </c>
      <c r="G294" s="853">
        <v>2052</v>
      </c>
      <c r="H294" s="853">
        <v>1.3725752508361204</v>
      </c>
      <c r="I294" s="853">
        <v>114</v>
      </c>
      <c r="J294" s="853">
        <v>13</v>
      </c>
      <c r="K294" s="853">
        <v>1495</v>
      </c>
      <c r="L294" s="853">
        <v>1</v>
      </c>
      <c r="M294" s="853">
        <v>115</v>
      </c>
      <c r="N294" s="853">
        <v>21</v>
      </c>
      <c r="O294" s="853">
        <v>2436</v>
      </c>
      <c r="P294" s="838">
        <v>1.6294314381270902</v>
      </c>
      <c r="Q294" s="854">
        <v>116</v>
      </c>
    </row>
    <row r="295" spans="1:17" ht="14.45" customHeight="1" x14ac:dyDescent="0.2">
      <c r="A295" s="832" t="s">
        <v>5329</v>
      </c>
      <c r="B295" s="833" t="s">
        <v>5330</v>
      </c>
      <c r="C295" s="833" t="s">
        <v>3837</v>
      </c>
      <c r="D295" s="833" t="s">
        <v>5359</v>
      </c>
      <c r="E295" s="833" t="s">
        <v>5360</v>
      </c>
      <c r="F295" s="853"/>
      <c r="G295" s="853"/>
      <c r="H295" s="853"/>
      <c r="I295" s="853"/>
      <c r="J295" s="853"/>
      <c r="K295" s="853"/>
      <c r="L295" s="853"/>
      <c r="M295" s="853"/>
      <c r="N295" s="853">
        <v>2</v>
      </c>
      <c r="O295" s="853">
        <v>2150</v>
      </c>
      <c r="P295" s="838"/>
      <c r="Q295" s="854">
        <v>1075</v>
      </c>
    </row>
    <row r="296" spans="1:17" ht="14.45" customHeight="1" x14ac:dyDescent="0.2">
      <c r="A296" s="832" t="s">
        <v>5361</v>
      </c>
      <c r="B296" s="833" t="s">
        <v>5362</v>
      </c>
      <c r="C296" s="833" t="s">
        <v>3837</v>
      </c>
      <c r="D296" s="833" t="s">
        <v>5363</v>
      </c>
      <c r="E296" s="833" t="s">
        <v>5364</v>
      </c>
      <c r="F296" s="853">
        <v>88</v>
      </c>
      <c r="G296" s="853">
        <v>5104</v>
      </c>
      <c r="H296" s="853">
        <v>1.2054794520547945</v>
      </c>
      <c r="I296" s="853">
        <v>58</v>
      </c>
      <c r="J296" s="853">
        <v>73</v>
      </c>
      <c r="K296" s="853">
        <v>4234</v>
      </c>
      <c r="L296" s="853">
        <v>1</v>
      </c>
      <c r="M296" s="853">
        <v>58</v>
      </c>
      <c r="N296" s="853">
        <v>80</v>
      </c>
      <c r="O296" s="853">
        <v>4720</v>
      </c>
      <c r="P296" s="838">
        <v>1.1147850732168163</v>
      </c>
      <c r="Q296" s="854">
        <v>59</v>
      </c>
    </row>
    <row r="297" spans="1:17" ht="14.45" customHeight="1" x14ac:dyDescent="0.2">
      <c r="A297" s="832" t="s">
        <v>5361</v>
      </c>
      <c r="B297" s="833" t="s">
        <v>5362</v>
      </c>
      <c r="C297" s="833" t="s">
        <v>3837</v>
      </c>
      <c r="D297" s="833" t="s">
        <v>5365</v>
      </c>
      <c r="E297" s="833" t="s">
        <v>5366</v>
      </c>
      <c r="F297" s="853">
        <v>21</v>
      </c>
      <c r="G297" s="853">
        <v>2751</v>
      </c>
      <c r="H297" s="853">
        <v>1.8946280991735538</v>
      </c>
      <c r="I297" s="853">
        <v>131</v>
      </c>
      <c r="J297" s="853">
        <v>11</v>
      </c>
      <c r="K297" s="853">
        <v>1452</v>
      </c>
      <c r="L297" s="853">
        <v>1</v>
      </c>
      <c r="M297" s="853">
        <v>132</v>
      </c>
      <c r="N297" s="853">
        <v>20</v>
      </c>
      <c r="O297" s="853">
        <v>2640</v>
      </c>
      <c r="P297" s="838">
        <v>1.8181818181818181</v>
      </c>
      <c r="Q297" s="854">
        <v>132</v>
      </c>
    </row>
    <row r="298" spans="1:17" ht="14.45" customHeight="1" x14ac:dyDescent="0.2">
      <c r="A298" s="832" t="s">
        <v>5361</v>
      </c>
      <c r="B298" s="833" t="s">
        <v>5362</v>
      </c>
      <c r="C298" s="833" t="s">
        <v>3837</v>
      </c>
      <c r="D298" s="833" t="s">
        <v>5367</v>
      </c>
      <c r="E298" s="833" t="s">
        <v>5368</v>
      </c>
      <c r="F298" s="853">
        <v>27</v>
      </c>
      <c r="G298" s="853">
        <v>4860</v>
      </c>
      <c r="H298" s="853">
        <v>1.6875</v>
      </c>
      <c r="I298" s="853">
        <v>180</v>
      </c>
      <c r="J298" s="853">
        <v>16</v>
      </c>
      <c r="K298" s="853">
        <v>2880</v>
      </c>
      <c r="L298" s="853">
        <v>1</v>
      </c>
      <c r="M298" s="853">
        <v>180</v>
      </c>
      <c r="N298" s="853">
        <v>29</v>
      </c>
      <c r="O298" s="853">
        <v>5307</v>
      </c>
      <c r="P298" s="838">
        <v>1.8427083333333334</v>
      </c>
      <c r="Q298" s="854">
        <v>183</v>
      </c>
    </row>
    <row r="299" spans="1:17" ht="14.45" customHeight="1" x14ac:dyDescent="0.2">
      <c r="A299" s="832" t="s">
        <v>5361</v>
      </c>
      <c r="B299" s="833" t="s">
        <v>5362</v>
      </c>
      <c r="C299" s="833" t="s">
        <v>3837</v>
      </c>
      <c r="D299" s="833" t="s">
        <v>5369</v>
      </c>
      <c r="E299" s="833" t="s">
        <v>5370</v>
      </c>
      <c r="F299" s="853">
        <v>24</v>
      </c>
      <c r="G299" s="853">
        <v>8064</v>
      </c>
      <c r="H299" s="853">
        <v>0.77189623815449415</v>
      </c>
      <c r="I299" s="853">
        <v>336</v>
      </c>
      <c r="J299" s="853">
        <v>31</v>
      </c>
      <c r="K299" s="853">
        <v>10447</v>
      </c>
      <c r="L299" s="853">
        <v>1</v>
      </c>
      <c r="M299" s="853">
        <v>337</v>
      </c>
      <c r="N299" s="853">
        <v>41</v>
      </c>
      <c r="O299" s="853">
        <v>13981</v>
      </c>
      <c r="P299" s="838">
        <v>1.3382789317507418</v>
      </c>
      <c r="Q299" s="854">
        <v>341</v>
      </c>
    </row>
    <row r="300" spans="1:17" ht="14.45" customHeight="1" x14ac:dyDescent="0.2">
      <c r="A300" s="832" t="s">
        <v>5361</v>
      </c>
      <c r="B300" s="833" t="s">
        <v>5362</v>
      </c>
      <c r="C300" s="833" t="s">
        <v>3837</v>
      </c>
      <c r="D300" s="833" t="s">
        <v>5371</v>
      </c>
      <c r="E300" s="833" t="s">
        <v>5372</v>
      </c>
      <c r="F300" s="853">
        <v>1</v>
      </c>
      <c r="G300" s="853">
        <v>459</v>
      </c>
      <c r="H300" s="853"/>
      <c r="I300" s="853">
        <v>459</v>
      </c>
      <c r="J300" s="853"/>
      <c r="K300" s="853"/>
      <c r="L300" s="853"/>
      <c r="M300" s="853"/>
      <c r="N300" s="853"/>
      <c r="O300" s="853"/>
      <c r="P300" s="838"/>
      <c r="Q300" s="854"/>
    </row>
    <row r="301" spans="1:17" ht="14.45" customHeight="1" x14ac:dyDescent="0.2">
      <c r="A301" s="832" t="s">
        <v>5361</v>
      </c>
      <c r="B301" s="833" t="s">
        <v>5362</v>
      </c>
      <c r="C301" s="833" t="s">
        <v>3837</v>
      </c>
      <c r="D301" s="833" t="s">
        <v>5373</v>
      </c>
      <c r="E301" s="833" t="s">
        <v>5374</v>
      </c>
      <c r="F301" s="853">
        <v>713</v>
      </c>
      <c r="G301" s="853">
        <v>248837</v>
      </c>
      <c r="H301" s="853">
        <v>0.86386738413469888</v>
      </c>
      <c r="I301" s="853">
        <v>349</v>
      </c>
      <c r="J301" s="853">
        <v>823</v>
      </c>
      <c r="K301" s="853">
        <v>288050</v>
      </c>
      <c r="L301" s="853">
        <v>1</v>
      </c>
      <c r="M301" s="853">
        <v>350</v>
      </c>
      <c r="N301" s="853">
        <v>1038</v>
      </c>
      <c r="O301" s="853">
        <v>364338</v>
      </c>
      <c r="P301" s="838">
        <v>1.2648429092171498</v>
      </c>
      <c r="Q301" s="854">
        <v>351</v>
      </c>
    </row>
    <row r="302" spans="1:17" ht="14.45" customHeight="1" x14ac:dyDescent="0.2">
      <c r="A302" s="832" t="s">
        <v>5361</v>
      </c>
      <c r="B302" s="833" t="s">
        <v>5362</v>
      </c>
      <c r="C302" s="833" t="s">
        <v>3837</v>
      </c>
      <c r="D302" s="833" t="s">
        <v>5375</v>
      </c>
      <c r="E302" s="833" t="s">
        <v>5376</v>
      </c>
      <c r="F302" s="853"/>
      <c r="G302" s="853"/>
      <c r="H302" s="853"/>
      <c r="I302" s="853"/>
      <c r="J302" s="853">
        <v>1</v>
      </c>
      <c r="K302" s="853">
        <v>117</v>
      </c>
      <c r="L302" s="853">
        <v>1</v>
      </c>
      <c r="M302" s="853">
        <v>117</v>
      </c>
      <c r="N302" s="853"/>
      <c r="O302" s="853"/>
      <c r="P302" s="838"/>
      <c r="Q302" s="854"/>
    </row>
    <row r="303" spans="1:17" ht="14.45" customHeight="1" x14ac:dyDescent="0.2">
      <c r="A303" s="832" t="s">
        <v>5361</v>
      </c>
      <c r="B303" s="833" t="s">
        <v>5362</v>
      </c>
      <c r="C303" s="833" t="s">
        <v>3837</v>
      </c>
      <c r="D303" s="833" t="s">
        <v>5377</v>
      </c>
      <c r="E303" s="833" t="s">
        <v>5378</v>
      </c>
      <c r="F303" s="853"/>
      <c r="G303" s="853"/>
      <c r="H303" s="853"/>
      <c r="I303" s="853"/>
      <c r="J303" s="853">
        <v>1</v>
      </c>
      <c r="K303" s="853">
        <v>392</v>
      </c>
      <c r="L303" s="853">
        <v>1</v>
      </c>
      <c r="M303" s="853">
        <v>392</v>
      </c>
      <c r="N303" s="853">
        <v>1</v>
      </c>
      <c r="O303" s="853">
        <v>399</v>
      </c>
      <c r="P303" s="838">
        <v>1.0178571428571428</v>
      </c>
      <c r="Q303" s="854">
        <v>399</v>
      </c>
    </row>
    <row r="304" spans="1:17" ht="14.45" customHeight="1" x14ac:dyDescent="0.2">
      <c r="A304" s="832" t="s">
        <v>5361</v>
      </c>
      <c r="B304" s="833" t="s">
        <v>5362</v>
      </c>
      <c r="C304" s="833" t="s">
        <v>3837</v>
      </c>
      <c r="D304" s="833" t="s">
        <v>5379</v>
      </c>
      <c r="E304" s="833" t="s">
        <v>5380</v>
      </c>
      <c r="F304" s="853"/>
      <c r="G304" s="853"/>
      <c r="H304" s="853"/>
      <c r="I304" s="853"/>
      <c r="J304" s="853">
        <v>1</v>
      </c>
      <c r="K304" s="853">
        <v>38</v>
      </c>
      <c r="L304" s="853">
        <v>1</v>
      </c>
      <c r="M304" s="853">
        <v>38</v>
      </c>
      <c r="N304" s="853"/>
      <c r="O304" s="853"/>
      <c r="P304" s="838"/>
      <c r="Q304" s="854"/>
    </row>
    <row r="305" spans="1:17" ht="14.45" customHeight="1" x14ac:dyDescent="0.2">
      <c r="A305" s="832" t="s">
        <v>5361</v>
      </c>
      <c r="B305" s="833" t="s">
        <v>5362</v>
      </c>
      <c r="C305" s="833" t="s">
        <v>3837</v>
      </c>
      <c r="D305" s="833" t="s">
        <v>5381</v>
      </c>
      <c r="E305" s="833" t="s">
        <v>5382</v>
      </c>
      <c r="F305" s="853"/>
      <c r="G305" s="853"/>
      <c r="H305" s="853"/>
      <c r="I305" s="853"/>
      <c r="J305" s="853">
        <v>1</v>
      </c>
      <c r="K305" s="853">
        <v>707</v>
      </c>
      <c r="L305" s="853">
        <v>1</v>
      </c>
      <c r="M305" s="853">
        <v>707</v>
      </c>
      <c r="N305" s="853">
        <v>1</v>
      </c>
      <c r="O305" s="853">
        <v>713</v>
      </c>
      <c r="P305" s="838">
        <v>1.0084865629420086</v>
      </c>
      <c r="Q305" s="854">
        <v>713</v>
      </c>
    </row>
    <row r="306" spans="1:17" ht="14.45" customHeight="1" x14ac:dyDescent="0.2">
      <c r="A306" s="832" t="s">
        <v>5361</v>
      </c>
      <c r="B306" s="833" t="s">
        <v>5362</v>
      </c>
      <c r="C306" s="833" t="s">
        <v>3837</v>
      </c>
      <c r="D306" s="833" t="s">
        <v>5383</v>
      </c>
      <c r="E306" s="833" t="s">
        <v>5384</v>
      </c>
      <c r="F306" s="853"/>
      <c r="G306" s="853"/>
      <c r="H306" s="853"/>
      <c r="I306" s="853"/>
      <c r="J306" s="853">
        <v>1</v>
      </c>
      <c r="K306" s="853">
        <v>148</v>
      </c>
      <c r="L306" s="853">
        <v>1</v>
      </c>
      <c r="M306" s="853">
        <v>148</v>
      </c>
      <c r="N306" s="853"/>
      <c r="O306" s="853"/>
      <c r="P306" s="838"/>
      <c r="Q306" s="854"/>
    </row>
    <row r="307" spans="1:17" ht="14.45" customHeight="1" x14ac:dyDescent="0.2">
      <c r="A307" s="832" t="s">
        <v>5361</v>
      </c>
      <c r="B307" s="833" t="s">
        <v>5362</v>
      </c>
      <c r="C307" s="833" t="s">
        <v>3837</v>
      </c>
      <c r="D307" s="833" t="s">
        <v>5385</v>
      </c>
      <c r="E307" s="833" t="s">
        <v>5386</v>
      </c>
      <c r="F307" s="853">
        <v>30</v>
      </c>
      <c r="G307" s="853">
        <v>9150</v>
      </c>
      <c r="H307" s="853">
        <v>0.83333333333333337</v>
      </c>
      <c r="I307" s="853">
        <v>305</v>
      </c>
      <c r="J307" s="853">
        <v>36</v>
      </c>
      <c r="K307" s="853">
        <v>10980</v>
      </c>
      <c r="L307" s="853">
        <v>1</v>
      </c>
      <c r="M307" s="853">
        <v>305</v>
      </c>
      <c r="N307" s="853">
        <v>39</v>
      </c>
      <c r="O307" s="853">
        <v>12012</v>
      </c>
      <c r="P307" s="838">
        <v>1.0939890710382514</v>
      </c>
      <c r="Q307" s="854">
        <v>308</v>
      </c>
    </row>
    <row r="308" spans="1:17" ht="14.45" customHeight="1" x14ac:dyDescent="0.2">
      <c r="A308" s="832" t="s">
        <v>5361</v>
      </c>
      <c r="B308" s="833" t="s">
        <v>5362</v>
      </c>
      <c r="C308" s="833" t="s">
        <v>3837</v>
      </c>
      <c r="D308" s="833" t="s">
        <v>5387</v>
      </c>
      <c r="E308" s="833" t="s">
        <v>5388</v>
      </c>
      <c r="F308" s="853">
        <v>144</v>
      </c>
      <c r="G308" s="853">
        <v>71136</v>
      </c>
      <c r="H308" s="853">
        <v>1.0805194805194804</v>
      </c>
      <c r="I308" s="853">
        <v>494</v>
      </c>
      <c r="J308" s="853">
        <v>133</v>
      </c>
      <c r="K308" s="853">
        <v>65835</v>
      </c>
      <c r="L308" s="853">
        <v>1</v>
      </c>
      <c r="M308" s="853">
        <v>495</v>
      </c>
      <c r="N308" s="853">
        <v>156</v>
      </c>
      <c r="O308" s="853">
        <v>77844</v>
      </c>
      <c r="P308" s="838">
        <v>1.1824105718842561</v>
      </c>
      <c r="Q308" s="854">
        <v>499</v>
      </c>
    </row>
    <row r="309" spans="1:17" ht="14.45" customHeight="1" x14ac:dyDescent="0.2">
      <c r="A309" s="832" t="s">
        <v>5361</v>
      </c>
      <c r="B309" s="833" t="s">
        <v>5362</v>
      </c>
      <c r="C309" s="833" t="s">
        <v>3837</v>
      </c>
      <c r="D309" s="833" t="s">
        <v>5389</v>
      </c>
      <c r="E309" s="833" t="s">
        <v>5390</v>
      </c>
      <c r="F309" s="853">
        <v>164</v>
      </c>
      <c r="G309" s="853">
        <v>60680</v>
      </c>
      <c r="H309" s="853">
        <v>1.02866636152503</v>
      </c>
      <c r="I309" s="853">
        <v>370</v>
      </c>
      <c r="J309" s="853">
        <v>159</v>
      </c>
      <c r="K309" s="853">
        <v>58989</v>
      </c>
      <c r="L309" s="853">
        <v>1</v>
      </c>
      <c r="M309" s="853">
        <v>371</v>
      </c>
      <c r="N309" s="853">
        <v>177</v>
      </c>
      <c r="O309" s="853">
        <v>66552</v>
      </c>
      <c r="P309" s="838">
        <v>1.1282103443014799</v>
      </c>
      <c r="Q309" s="854">
        <v>376</v>
      </c>
    </row>
    <row r="310" spans="1:17" ht="14.45" customHeight="1" x14ac:dyDescent="0.2">
      <c r="A310" s="832" t="s">
        <v>5361</v>
      </c>
      <c r="B310" s="833" t="s">
        <v>5362</v>
      </c>
      <c r="C310" s="833" t="s">
        <v>3837</v>
      </c>
      <c r="D310" s="833" t="s">
        <v>5391</v>
      </c>
      <c r="E310" s="833" t="s">
        <v>5392</v>
      </c>
      <c r="F310" s="853"/>
      <c r="G310" s="853"/>
      <c r="H310" s="853"/>
      <c r="I310" s="853"/>
      <c r="J310" s="853">
        <v>1</v>
      </c>
      <c r="K310" s="853">
        <v>12</v>
      </c>
      <c r="L310" s="853">
        <v>1</v>
      </c>
      <c r="M310" s="853">
        <v>12</v>
      </c>
      <c r="N310" s="853">
        <v>3</v>
      </c>
      <c r="O310" s="853">
        <v>36</v>
      </c>
      <c r="P310" s="838">
        <v>3</v>
      </c>
      <c r="Q310" s="854">
        <v>12</v>
      </c>
    </row>
    <row r="311" spans="1:17" ht="14.45" customHeight="1" x14ac:dyDescent="0.2">
      <c r="A311" s="832" t="s">
        <v>5361</v>
      </c>
      <c r="B311" s="833" t="s">
        <v>5362</v>
      </c>
      <c r="C311" s="833" t="s">
        <v>3837</v>
      </c>
      <c r="D311" s="833" t="s">
        <v>5393</v>
      </c>
      <c r="E311" s="833" t="s">
        <v>5394</v>
      </c>
      <c r="F311" s="853"/>
      <c r="G311" s="853"/>
      <c r="H311" s="853"/>
      <c r="I311" s="853"/>
      <c r="J311" s="853">
        <v>2</v>
      </c>
      <c r="K311" s="853">
        <v>224</v>
      </c>
      <c r="L311" s="853">
        <v>1</v>
      </c>
      <c r="M311" s="853">
        <v>112</v>
      </c>
      <c r="N311" s="853">
        <v>1</v>
      </c>
      <c r="O311" s="853">
        <v>113</v>
      </c>
      <c r="P311" s="838">
        <v>0.5044642857142857</v>
      </c>
      <c r="Q311" s="854">
        <v>113</v>
      </c>
    </row>
    <row r="312" spans="1:17" ht="14.45" customHeight="1" x14ac:dyDescent="0.2">
      <c r="A312" s="832" t="s">
        <v>5361</v>
      </c>
      <c r="B312" s="833" t="s">
        <v>5362</v>
      </c>
      <c r="C312" s="833" t="s">
        <v>3837</v>
      </c>
      <c r="D312" s="833" t="s">
        <v>5395</v>
      </c>
      <c r="E312" s="833" t="s">
        <v>5396</v>
      </c>
      <c r="F312" s="853"/>
      <c r="G312" s="853"/>
      <c r="H312" s="853"/>
      <c r="I312" s="853"/>
      <c r="J312" s="853">
        <v>2</v>
      </c>
      <c r="K312" s="853">
        <v>252</v>
      </c>
      <c r="L312" s="853">
        <v>1</v>
      </c>
      <c r="M312" s="853">
        <v>126</v>
      </c>
      <c r="N312" s="853"/>
      <c r="O312" s="853"/>
      <c r="P312" s="838"/>
      <c r="Q312" s="854"/>
    </row>
    <row r="313" spans="1:17" ht="14.45" customHeight="1" x14ac:dyDescent="0.2">
      <c r="A313" s="832" t="s">
        <v>5361</v>
      </c>
      <c r="B313" s="833" t="s">
        <v>5362</v>
      </c>
      <c r="C313" s="833" t="s">
        <v>3837</v>
      </c>
      <c r="D313" s="833" t="s">
        <v>5397</v>
      </c>
      <c r="E313" s="833" t="s">
        <v>5398</v>
      </c>
      <c r="F313" s="853"/>
      <c r="G313" s="853"/>
      <c r="H313" s="853"/>
      <c r="I313" s="853"/>
      <c r="J313" s="853">
        <v>1</v>
      </c>
      <c r="K313" s="853">
        <v>496</v>
      </c>
      <c r="L313" s="853">
        <v>1</v>
      </c>
      <c r="M313" s="853">
        <v>496</v>
      </c>
      <c r="N313" s="853">
        <v>1</v>
      </c>
      <c r="O313" s="853">
        <v>500</v>
      </c>
      <c r="P313" s="838">
        <v>1.0080645161290323</v>
      </c>
      <c r="Q313" s="854">
        <v>500</v>
      </c>
    </row>
    <row r="314" spans="1:17" ht="14.45" customHeight="1" x14ac:dyDescent="0.2">
      <c r="A314" s="832" t="s">
        <v>5361</v>
      </c>
      <c r="B314" s="833" t="s">
        <v>5362</v>
      </c>
      <c r="C314" s="833" t="s">
        <v>3837</v>
      </c>
      <c r="D314" s="833" t="s">
        <v>5399</v>
      </c>
      <c r="E314" s="833" t="s">
        <v>5400</v>
      </c>
      <c r="F314" s="853">
        <v>15</v>
      </c>
      <c r="G314" s="853">
        <v>6840</v>
      </c>
      <c r="H314" s="853">
        <v>0.99563318777292575</v>
      </c>
      <c r="I314" s="853">
        <v>456</v>
      </c>
      <c r="J314" s="853">
        <v>15</v>
      </c>
      <c r="K314" s="853">
        <v>6870</v>
      </c>
      <c r="L314" s="853">
        <v>1</v>
      </c>
      <c r="M314" s="853">
        <v>458</v>
      </c>
      <c r="N314" s="853">
        <v>30</v>
      </c>
      <c r="O314" s="853">
        <v>13890</v>
      </c>
      <c r="P314" s="838">
        <v>2.0218340611353711</v>
      </c>
      <c r="Q314" s="854">
        <v>463</v>
      </c>
    </row>
    <row r="315" spans="1:17" ht="14.45" customHeight="1" x14ac:dyDescent="0.2">
      <c r="A315" s="832" t="s">
        <v>5361</v>
      </c>
      <c r="B315" s="833" t="s">
        <v>5362</v>
      </c>
      <c r="C315" s="833" t="s">
        <v>3837</v>
      </c>
      <c r="D315" s="833" t="s">
        <v>5401</v>
      </c>
      <c r="E315" s="833" t="s">
        <v>5402</v>
      </c>
      <c r="F315" s="853">
        <v>278</v>
      </c>
      <c r="G315" s="853">
        <v>16124</v>
      </c>
      <c r="H315" s="853">
        <v>1.1535269709543567</v>
      </c>
      <c r="I315" s="853">
        <v>58</v>
      </c>
      <c r="J315" s="853">
        <v>241</v>
      </c>
      <c r="K315" s="853">
        <v>13978</v>
      </c>
      <c r="L315" s="853">
        <v>1</v>
      </c>
      <c r="M315" s="853">
        <v>58</v>
      </c>
      <c r="N315" s="853">
        <v>248</v>
      </c>
      <c r="O315" s="853">
        <v>14632</v>
      </c>
      <c r="P315" s="838">
        <v>1.0467878094147947</v>
      </c>
      <c r="Q315" s="854">
        <v>59</v>
      </c>
    </row>
    <row r="316" spans="1:17" ht="14.45" customHeight="1" x14ac:dyDescent="0.2">
      <c r="A316" s="832" t="s">
        <v>5361</v>
      </c>
      <c r="B316" s="833" t="s">
        <v>5362</v>
      </c>
      <c r="C316" s="833" t="s">
        <v>3837</v>
      </c>
      <c r="D316" s="833" t="s">
        <v>5403</v>
      </c>
      <c r="E316" s="833" t="s">
        <v>5404</v>
      </c>
      <c r="F316" s="853">
        <v>3</v>
      </c>
      <c r="G316" s="853">
        <v>6519</v>
      </c>
      <c r="H316" s="853"/>
      <c r="I316" s="853">
        <v>2173</v>
      </c>
      <c r="J316" s="853"/>
      <c r="K316" s="853"/>
      <c r="L316" s="853"/>
      <c r="M316" s="853"/>
      <c r="N316" s="853">
        <v>1</v>
      </c>
      <c r="O316" s="853">
        <v>2179</v>
      </c>
      <c r="P316" s="838"/>
      <c r="Q316" s="854">
        <v>2179</v>
      </c>
    </row>
    <row r="317" spans="1:17" ht="14.45" customHeight="1" x14ac:dyDescent="0.2">
      <c r="A317" s="832" t="s">
        <v>5361</v>
      </c>
      <c r="B317" s="833" t="s">
        <v>5362</v>
      </c>
      <c r="C317" s="833" t="s">
        <v>3837</v>
      </c>
      <c r="D317" s="833" t="s">
        <v>5405</v>
      </c>
      <c r="E317" s="833" t="s">
        <v>5406</v>
      </c>
      <c r="F317" s="853">
        <v>409</v>
      </c>
      <c r="G317" s="853">
        <v>71984</v>
      </c>
      <c r="H317" s="853">
        <v>0.97846889952153115</v>
      </c>
      <c r="I317" s="853">
        <v>176</v>
      </c>
      <c r="J317" s="853">
        <v>418</v>
      </c>
      <c r="K317" s="853">
        <v>73568</v>
      </c>
      <c r="L317" s="853">
        <v>1</v>
      </c>
      <c r="M317" s="853">
        <v>176</v>
      </c>
      <c r="N317" s="853">
        <v>379</v>
      </c>
      <c r="O317" s="853">
        <v>67841</v>
      </c>
      <c r="P317" s="838">
        <v>0.92215365376250547</v>
      </c>
      <c r="Q317" s="854">
        <v>179</v>
      </c>
    </row>
    <row r="318" spans="1:17" ht="14.45" customHeight="1" x14ac:dyDescent="0.2">
      <c r="A318" s="832" t="s">
        <v>5361</v>
      </c>
      <c r="B318" s="833" t="s">
        <v>5362</v>
      </c>
      <c r="C318" s="833" t="s">
        <v>3837</v>
      </c>
      <c r="D318" s="833" t="s">
        <v>5407</v>
      </c>
      <c r="E318" s="833" t="s">
        <v>5408</v>
      </c>
      <c r="F318" s="853"/>
      <c r="G318" s="853"/>
      <c r="H318" s="853"/>
      <c r="I318" s="853"/>
      <c r="J318" s="853">
        <v>2</v>
      </c>
      <c r="K318" s="853">
        <v>172</v>
      </c>
      <c r="L318" s="853">
        <v>1</v>
      </c>
      <c r="M318" s="853">
        <v>86</v>
      </c>
      <c r="N318" s="853">
        <v>2</v>
      </c>
      <c r="O318" s="853">
        <v>174</v>
      </c>
      <c r="P318" s="838">
        <v>1.0116279069767442</v>
      </c>
      <c r="Q318" s="854">
        <v>87</v>
      </c>
    </row>
    <row r="319" spans="1:17" ht="14.45" customHeight="1" x14ac:dyDescent="0.2">
      <c r="A319" s="832" t="s">
        <v>5361</v>
      </c>
      <c r="B319" s="833" t="s">
        <v>5362</v>
      </c>
      <c r="C319" s="833" t="s">
        <v>3837</v>
      </c>
      <c r="D319" s="833" t="s">
        <v>5409</v>
      </c>
      <c r="E319" s="833" t="s">
        <v>5410</v>
      </c>
      <c r="F319" s="853">
        <v>17</v>
      </c>
      <c r="G319" s="853">
        <v>2890</v>
      </c>
      <c r="H319" s="853">
        <v>0.89473684210526316</v>
      </c>
      <c r="I319" s="853">
        <v>170</v>
      </c>
      <c r="J319" s="853">
        <v>19</v>
      </c>
      <c r="K319" s="853">
        <v>3230</v>
      </c>
      <c r="L319" s="853">
        <v>1</v>
      </c>
      <c r="M319" s="853">
        <v>170</v>
      </c>
      <c r="N319" s="853">
        <v>21</v>
      </c>
      <c r="O319" s="853">
        <v>3612</v>
      </c>
      <c r="P319" s="838">
        <v>1.118266253869969</v>
      </c>
      <c r="Q319" s="854">
        <v>172</v>
      </c>
    </row>
    <row r="320" spans="1:17" ht="14.45" customHeight="1" x14ac:dyDescent="0.2">
      <c r="A320" s="832" t="s">
        <v>5361</v>
      </c>
      <c r="B320" s="833" t="s">
        <v>5362</v>
      </c>
      <c r="C320" s="833" t="s">
        <v>3837</v>
      </c>
      <c r="D320" s="833" t="s">
        <v>5411</v>
      </c>
      <c r="E320" s="833" t="s">
        <v>5412</v>
      </c>
      <c r="F320" s="853">
        <v>38</v>
      </c>
      <c r="G320" s="853">
        <v>80978</v>
      </c>
      <c r="H320" s="853">
        <v>37.946579194001878</v>
      </c>
      <c r="I320" s="853">
        <v>2131</v>
      </c>
      <c r="J320" s="853">
        <v>1</v>
      </c>
      <c r="K320" s="853">
        <v>2134</v>
      </c>
      <c r="L320" s="853">
        <v>1</v>
      </c>
      <c r="M320" s="853">
        <v>2134</v>
      </c>
      <c r="N320" s="853">
        <v>5</v>
      </c>
      <c r="O320" s="853">
        <v>10730</v>
      </c>
      <c r="P320" s="838">
        <v>5.0281162136832238</v>
      </c>
      <c r="Q320" s="854">
        <v>2146</v>
      </c>
    </row>
    <row r="321" spans="1:17" ht="14.45" customHeight="1" x14ac:dyDescent="0.2">
      <c r="A321" s="832" t="s">
        <v>5361</v>
      </c>
      <c r="B321" s="833" t="s">
        <v>5362</v>
      </c>
      <c r="C321" s="833" t="s">
        <v>3837</v>
      </c>
      <c r="D321" s="833" t="s">
        <v>5413</v>
      </c>
      <c r="E321" s="833" t="s">
        <v>5414</v>
      </c>
      <c r="F321" s="853"/>
      <c r="G321" s="853"/>
      <c r="H321" s="853"/>
      <c r="I321" s="853"/>
      <c r="J321" s="853">
        <v>1</v>
      </c>
      <c r="K321" s="853">
        <v>243</v>
      </c>
      <c r="L321" s="853">
        <v>1</v>
      </c>
      <c r="M321" s="853">
        <v>243</v>
      </c>
      <c r="N321" s="853"/>
      <c r="O321" s="853"/>
      <c r="P321" s="838"/>
      <c r="Q321" s="854"/>
    </row>
    <row r="322" spans="1:17" ht="14.45" customHeight="1" x14ac:dyDescent="0.2">
      <c r="A322" s="832" t="s">
        <v>5361</v>
      </c>
      <c r="B322" s="833" t="s">
        <v>5362</v>
      </c>
      <c r="C322" s="833" t="s">
        <v>3837</v>
      </c>
      <c r="D322" s="833" t="s">
        <v>5415</v>
      </c>
      <c r="E322" s="833" t="s">
        <v>5416</v>
      </c>
      <c r="F322" s="853"/>
      <c r="G322" s="853"/>
      <c r="H322" s="853"/>
      <c r="I322" s="853"/>
      <c r="J322" s="853">
        <v>1</v>
      </c>
      <c r="K322" s="853">
        <v>426</v>
      </c>
      <c r="L322" s="853">
        <v>1</v>
      </c>
      <c r="M322" s="853">
        <v>426</v>
      </c>
      <c r="N322" s="853"/>
      <c r="O322" s="853"/>
      <c r="P322" s="838"/>
      <c r="Q322" s="854"/>
    </row>
    <row r="323" spans="1:17" ht="14.45" customHeight="1" x14ac:dyDescent="0.2">
      <c r="A323" s="832" t="s">
        <v>5361</v>
      </c>
      <c r="B323" s="833" t="s">
        <v>5362</v>
      </c>
      <c r="C323" s="833" t="s">
        <v>3837</v>
      </c>
      <c r="D323" s="833" t="s">
        <v>5417</v>
      </c>
      <c r="E323" s="833" t="s">
        <v>5418</v>
      </c>
      <c r="F323" s="853"/>
      <c r="G323" s="853"/>
      <c r="H323" s="853"/>
      <c r="I323" s="853"/>
      <c r="J323" s="853"/>
      <c r="K323" s="853"/>
      <c r="L323" s="853"/>
      <c r="M323" s="853"/>
      <c r="N323" s="853">
        <v>4</v>
      </c>
      <c r="O323" s="853">
        <v>4300</v>
      </c>
      <c r="P323" s="838"/>
      <c r="Q323" s="854">
        <v>1075</v>
      </c>
    </row>
    <row r="324" spans="1:17" ht="14.45" customHeight="1" x14ac:dyDescent="0.2">
      <c r="A324" s="832" t="s">
        <v>5361</v>
      </c>
      <c r="B324" s="833" t="s">
        <v>5362</v>
      </c>
      <c r="C324" s="833" t="s">
        <v>3837</v>
      </c>
      <c r="D324" s="833" t="s">
        <v>5419</v>
      </c>
      <c r="E324" s="833" t="s">
        <v>5420</v>
      </c>
      <c r="F324" s="853">
        <v>2</v>
      </c>
      <c r="G324" s="853">
        <v>578</v>
      </c>
      <c r="H324" s="853"/>
      <c r="I324" s="853">
        <v>289</v>
      </c>
      <c r="J324" s="853"/>
      <c r="K324" s="853"/>
      <c r="L324" s="853"/>
      <c r="M324" s="853"/>
      <c r="N324" s="853">
        <v>4</v>
      </c>
      <c r="O324" s="853">
        <v>1164</v>
      </c>
      <c r="P324" s="838"/>
      <c r="Q324" s="854">
        <v>291</v>
      </c>
    </row>
    <row r="325" spans="1:17" ht="14.45" customHeight="1" x14ac:dyDescent="0.2">
      <c r="A325" s="832" t="s">
        <v>5361</v>
      </c>
      <c r="B325" s="833" t="s">
        <v>5362</v>
      </c>
      <c r="C325" s="833" t="s">
        <v>3837</v>
      </c>
      <c r="D325" s="833" t="s">
        <v>5421</v>
      </c>
      <c r="E325" s="833" t="s">
        <v>5422</v>
      </c>
      <c r="F325" s="853">
        <v>1</v>
      </c>
      <c r="G325" s="853">
        <v>0</v>
      </c>
      <c r="H325" s="853"/>
      <c r="I325" s="853">
        <v>0</v>
      </c>
      <c r="J325" s="853"/>
      <c r="K325" s="853"/>
      <c r="L325" s="853"/>
      <c r="M325" s="853"/>
      <c r="N325" s="853">
        <v>1</v>
      </c>
      <c r="O325" s="853">
        <v>0</v>
      </c>
      <c r="P325" s="838"/>
      <c r="Q325" s="854">
        <v>0</v>
      </c>
    </row>
    <row r="326" spans="1:17" ht="14.45" customHeight="1" x14ac:dyDescent="0.2">
      <c r="A326" s="832" t="s">
        <v>5361</v>
      </c>
      <c r="B326" s="833" t="s">
        <v>5362</v>
      </c>
      <c r="C326" s="833" t="s">
        <v>3837</v>
      </c>
      <c r="D326" s="833" t="s">
        <v>5423</v>
      </c>
      <c r="E326" s="833" t="s">
        <v>5424</v>
      </c>
      <c r="F326" s="853">
        <v>1</v>
      </c>
      <c r="G326" s="853">
        <v>0</v>
      </c>
      <c r="H326" s="853"/>
      <c r="I326" s="853">
        <v>0</v>
      </c>
      <c r="J326" s="853"/>
      <c r="K326" s="853"/>
      <c r="L326" s="853"/>
      <c r="M326" s="853"/>
      <c r="N326" s="853">
        <v>2</v>
      </c>
      <c r="O326" s="853">
        <v>0</v>
      </c>
      <c r="P326" s="838"/>
      <c r="Q326" s="854">
        <v>0</v>
      </c>
    </row>
    <row r="327" spans="1:17" ht="14.45" customHeight="1" x14ac:dyDescent="0.2">
      <c r="A327" s="832" t="s">
        <v>5361</v>
      </c>
      <c r="B327" s="833" t="s">
        <v>5362</v>
      </c>
      <c r="C327" s="833" t="s">
        <v>3837</v>
      </c>
      <c r="D327" s="833" t="s">
        <v>5425</v>
      </c>
      <c r="E327" s="833" t="s">
        <v>5426</v>
      </c>
      <c r="F327" s="853"/>
      <c r="G327" s="853"/>
      <c r="H327" s="853"/>
      <c r="I327" s="853"/>
      <c r="J327" s="853">
        <v>4</v>
      </c>
      <c r="K327" s="853">
        <v>19116</v>
      </c>
      <c r="L327" s="853">
        <v>1</v>
      </c>
      <c r="M327" s="853">
        <v>4779</v>
      </c>
      <c r="N327" s="853">
        <v>18</v>
      </c>
      <c r="O327" s="853">
        <v>86454</v>
      </c>
      <c r="P327" s="838">
        <v>4.5225988700564974</v>
      </c>
      <c r="Q327" s="854">
        <v>4803</v>
      </c>
    </row>
    <row r="328" spans="1:17" ht="14.45" customHeight="1" x14ac:dyDescent="0.2">
      <c r="A328" s="832" t="s">
        <v>5361</v>
      </c>
      <c r="B328" s="833" t="s">
        <v>5362</v>
      </c>
      <c r="C328" s="833" t="s">
        <v>3837</v>
      </c>
      <c r="D328" s="833" t="s">
        <v>5427</v>
      </c>
      <c r="E328" s="833" t="s">
        <v>5428</v>
      </c>
      <c r="F328" s="853"/>
      <c r="G328" s="853"/>
      <c r="H328" s="853"/>
      <c r="I328" s="853"/>
      <c r="J328" s="853">
        <v>1</v>
      </c>
      <c r="K328" s="853">
        <v>609</v>
      </c>
      <c r="L328" s="853">
        <v>1</v>
      </c>
      <c r="M328" s="853">
        <v>609</v>
      </c>
      <c r="N328" s="853">
        <v>4</v>
      </c>
      <c r="O328" s="853">
        <v>2448</v>
      </c>
      <c r="P328" s="838">
        <v>4.0197044334975374</v>
      </c>
      <c r="Q328" s="854">
        <v>612</v>
      </c>
    </row>
    <row r="329" spans="1:17" ht="14.45" customHeight="1" x14ac:dyDescent="0.2">
      <c r="A329" s="832" t="s">
        <v>5361</v>
      </c>
      <c r="B329" s="833" t="s">
        <v>5362</v>
      </c>
      <c r="C329" s="833" t="s">
        <v>3837</v>
      </c>
      <c r="D329" s="833" t="s">
        <v>5429</v>
      </c>
      <c r="E329" s="833" t="s">
        <v>5430</v>
      </c>
      <c r="F329" s="853"/>
      <c r="G329" s="853"/>
      <c r="H329" s="853"/>
      <c r="I329" s="853"/>
      <c r="J329" s="853"/>
      <c r="K329" s="853"/>
      <c r="L329" s="853"/>
      <c r="M329" s="853"/>
      <c r="N329" s="853">
        <v>2</v>
      </c>
      <c r="O329" s="853">
        <v>5690</v>
      </c>
      <c r="P329" s="838"/>
      <c r="Q329" s="854">
        <v>2845</v>
      </c>
    </row>
    <row r="330" spans="1:17" ht="14.45" customHeight="1" x14ac:dyDescent="0.2">
      <c r="A330" s="832" t="s">
        <v>5361</v>
      </c>
      <c r="B330" s="833" t="s">
        <v>5362</v>
      </c>
      <c r="C330" s="833" t="s">
        <v>3837</v>
      </c>
      <c r="D330" s="833" t="s">
        <v>5431</v>
      </c>
      <c r="E330" s="833" t="s">
        <v>5432</v>
      </c>
      <c r="F330" s="853"/>
      <c r="G330" s="853"/>
      <c r="H330" s="853"/>
      <c r="I330" s="853"/>
      <c r="J330" s="853"/>
      <c r="K330" s="853"/>
      <c r="L330" s="853"/>
      <c r="M330" s="853"/>
      <c r="N330" s="853">
        <v>2</v>
      </c>
      <c r="O330" s="853">
        <v>15172</v>
      </c>
      <c r="P330" s="838"/>
      <c r="Q330" s="854">
        <v>7586</v>
      </c>
    </row>
    <row r="331" spans="1:17" ht="14.45" customHeight="1" x14ac:dyDescent="0.2">
      <c r="A331" s="832" t="s">
        <v>5361</v>
      </c>
      <c r="B331" s="833" t="s">
        <v>5362</v>
      </c>
      <c r="C331" s="833" t="s">
        <v>3837</v>
      </c>
      <c r="D331" s="833" t="s">
        <v>5433</v>
      </c>
      <c r="E331" s="833" t="s">
        <v>5434</v>
      </c>
      <c r="F331" s="853"/>
      <c r="G331" s="853"/>
      <c r="H331" s="853"/>
      <c r="I331" s="853"/>
      <c r="J331" s="853"/>
      <c r="K331" s="853"/>
      <c r="L331" s="853"/>
      <c r="M331" s="853"/>
      <c r="N331" s="853">
        <v>1</v>
      </c>
      <c r="O331" s="853">
        <v>1142</v>
      </c>
      <c r="P331" s="838"/>
      <c r="Q331" s="854">
        <v>1142</v>
      </c>
    </row>
    <row r="332" spans="1:17" ht="14.45" customHeight="1" x14ac:dyDescent="0.2">
      <c r="A332" s="832" t="s">
        <v>5435</v>
      </c>
      <c r="B332" s="833" t="s">
        <v>5436</v>
      </c>
      <c r="C332" s="833" t="s">
        <v>3837</v>
      </c>
      <c r="D332" s="833" t="s">
        <v>5437</v>
      </c>
      <c r="E332" s="833" t="s">
        <v>5438</v>
      </c>
      <c r="F332" s="853">
        <v>1244</v>
      </c>
      <c r="G332" s="853">
        <v>215212</v>
      </c>
      <c r="H332" s="853">
        <v>0.93700801114594223</v>
      </c>
      <c r="I332" s="853">
        <v>173</v>
      </c>
      <c r="J332" s="853">
        <v>1320</v>
      </c>
      <c r="K332" s="853">
        <v>229680</v>
      </c>
      <c r="L332" s="853">
        <v>1</v>
      </c>
      <c r="M332" s="853">
        <v>174</v>
      </c>
      <c r="N332" s="853">
        <v>1385</v>
      </c>
      <c r="O332" s="853">
        <v>242375</v>
      </c>
      <c r="P332" s="838">
        <v>1.0552725531173808</v>
      </c>
      <c r="Q332" s="854">
        <v>175</v>
      </c>
    </row>
    <row r="333" spans="1:17" ht="14.45" customHeight="1" x14ac:dyDescent="0.2">
      <c r="A333" s="832" t="s">
        <v>5435</v>
      </c>
      <c r="B333" s="833" t="s">
        <v>5436</v>
      </c>
      <c r="C333" s="833" t="s">
        <v>3837</v>
      </c>
      <c r="D333" s="833" t="s">
        <v>5439</v>
      </c>
      <c r="E333" s="833" t="s">
        <v>5440</v>
      </c>
      <c r="F333" s="853"/>
      <c r="G333" s="853"/>
      <c r="H333" s="853"/>
      <c r="I333" s="853"/>
      <c r="J333" s="853">
        <v>1</v>
      </c>
      <c r="K333" s="853">
        <v>1070</v>
      </c>
      <c r="L333" s="853">
        <v>1</v>
      </c>
      <c r="M333" s="853">
        <v>1070</v>
      </c>
      <c r="N333" s="853"/>
      <c r="O333" s="853"/>
      <c r="P333" s="838"/>
      <c r="Q333" s="854"/>
    </row>
    <row r="334" spans="1:17" ht="14.45" customHeight="1" x14ac:dyDescent="0.2">
      <c r="A334" s="832" t="s">
        <v>5435</v>
      </c>
      <c r="B334" s="833" t="s">
        <v>5436</v>
      </c>
      <c r="C334" s="833" t="s">
        <v>3837</v>
      </c>
      <c r="D334" s="833" t="s">
        <v>5441</v>
      </c>
      <c r="E334" s="833" t="s">
        <v>5442</v>
      </c>
      <c r="F334" s="853">
        <v>54</v>
      </c>
      <c r="G334" s="853">
        <v>2484</v>
      </c>
      <c r="H334" s="853">
        <v>1.588235294117647</v>
      </c>
      <c r="I334" s="853">
        <v>46</v>
      </c>
      <c r="J334" s="853">
        <v>34</v>
      </c>
      <c r="K334" s="853">
        <v>1564</v>
      </c>
      <c r="L334" s="853">
        <v>1</v>
      </c>
      <c r="M334" s="853">
        <v>46</v>
      </c>
      <c r="N334" s="853">
        <v>31</v>
      </c>
      <c r="O334" s="853">
        <v>1457</v>
      </c>
      <c r="P334" s="838">
        <v>0.93158567774936063</v>
      </c>
      <c r="Q334" s="854">
        <v>47</v>
      </c>
    </row>
    <row r="335" spans="1:17" ht="14.45" customHeight="1" x14ac:dyDescent="0.2">
      <c r="A335" s="832" t="s">
        <v>5435</v>
      </c>
      <c r="B335" s="833" t="s">
        <v>5436</v>
      </c>
      <c r="C335" s="833" t="s">
        <v>3837</v>
      </c>
      <c r="D335" s="833" t="s">
        <v>5443</v>
      </c>
      <c r="E335" s="833" t="s">
        <v>5444</v>
      </c>
      <c r="F335" s="853">
        <v>21</v>
      </c>
      <c r="G335" s="853">
        <v>7287</v>
      </c>
      <c r="H335" s="853">
        <v>2.1</v>
      </c>
      <c r="I335" s="853">
        <v>347</v>
      </c>
      <c r="J335" s="853">
        <v>10</v>
      </c>
      <c r="K335" s="853">
        <v>3470</v>
      </c>
      <c r="L335" s="853">
        <v>1</v>
      </c>
      <c r="M335" s="853">
        <v>347</v>
      </c>
      <c r="N335" s="853">
        <v>4</v>
      </c>
      <c r="O335" s="853">
        <v>1392</v>
      </c>
      <c r="P335" s="838">
        <v>0.40115273775216137</v>
      </c>
      <c r="Q335" s="854">
        <v>348</v>
      </c>
    </row>
    <row r="336" spans="1:17" ht="14.45" customHeight="1" x14ac:dyDescent="0.2">
      <c r="A336" s="832" t="s">
        <v>5435</v>
      </c>
      <c r="B336" s="833" t="s">
        <v>5436</v>
      </c>
      <c r="C336" s="833" t="s">
        <v>3837</v>
      </c>
      <c r="D336" s="833" t="s">
        <v>5445</v>
      </c>
      <c r="E336" s="833" t="s">
        <v>5446</v>
      </c>
      <c r="F336" s="853">
        <v>8</v>
      </c>
      <c r="G336" s="853">
        <v>408</v>
      </c>
      <c r="H336" s="853">
        <v>8</v>
      </c>
      <c r="I336" s="853">
        <v>51</v>
      </c>
      <c r="J336" s="853">
        <v>1</v>
      </c>
      <c r="K336" s="853">
        <v>51</v>
      </c>
      <c r="L336" s="853">
        <v>1</v>
      </c>
      <c r="M336" s="853">
        <v>51</v>
      </c>
      <c r="N336" s="853">
        <v>8</v>
      </c>
      <c r="O336" s="853">
        <v>408</v>
      </c>
      <c r="P336" s="838">
        <v>8</v>
      </c>
      <c r="Q336" s="854">
        <v>51</v>
      </c>
    </row>
    <row r="337" spans="1:17" ht="14.45" customHeight="1" x14ac:dyDescent="0.2">
      <c r="A337" s="832" t="s">
        <v>5435</v>
      </c>
      <c r="B337" s="833" t="s">
        <v>5436</v>
      </c>
      <c r="C337" s="833" t="s">
        <v>3837</v>
      </c>
      <c r="D337" s="833" t="s">
        <v>5447</v>
      </c>
      <c r="E337" s="833" t="s">
        <v>5448</v>
      </c>
      <c r="F337" s="853">
        <v>23</v>
      </c>
      <c r="G337" s="853">
        <v>8671</v>
      </c>
      <c r="H337" s="853">
        <v>0.8214285714285714</v>
      </c>
      <c r="I337" s="853">
        <v>377</v>
      </c>
      <c r="J337" s="853">
        <v>28</v>
      </c>
      <c r="K337" s="853">
        <v>10556</v>
      </c>
      <c r="L337" s="853">
        <v>1</v>
      </c>
      <c r="M337" s="853">
        <v>377</v>
      </c>
      <c r="N337" s="853">
        <v>18</v>
      </c>
      <c r="O337" s="853">
        <v>6804</v>
      </c>
      <c r="P337" s="838">
        <v>0.64456233421750664</v>
      </c>
      <c r="Q337" s="854">
        <v>378</v>
      </c>
    </row>
    <row r="338" spans="1:17" ht="14.45" customHeight="1" x14ac:dyDescent="0.2">
      <c r="A338" s="832" t="s">
        <v>5435</v>
      </c>
      <c r="B338" s="833" t="s">
        <v>5436</v>
      </c>
      <c r="C338" s="833" t="s">
        <v>3837</v>
      </c>
      <c r="D338" s="833" t="s">
        <v>5449</v>
      </c>
      <c r="E338" s="833" t="s">
        <v>5450</v>
      </c>
      <c r="F338" s="853">
        <v>51</v>
      </c>
      <c r="G338" s="853">
        <v>1734</v>
      </c>
      <c r="H338" s="853">
        <v>1.0408163265306123</v>
      </c>
      <c r="I338" s="853">
        <v>34</v>
      </c>
      <c r="J338" s="853">
        <v>49</v>
      </c>
      <c r="K338" s="853">
        <v>1666</v>
      </c>
      <c r="L338" s="853">
        <v>1</v>
      </c>
      <c r="M338" s="853">
        <v>34</v>
      </c>
      <c r="N338" s="853">
        <v>32</v>
      </c>
      <c r="O338" s="853">
        <v>1088</v>
      </c>
      <c r="P338" s="838">
        <v>0.65306122448979587</v>
      </c>
      <c r="Q338" s="854">
        <v>34</v>
      </c>
    </row>
    <row r="339" spans="1:17" ht="14.45" customHeight="1" x14ac:dyDescent="0.2">
      <c r="A339" s="832" t="s">
        <v>5435</v>
      </c>
      <c r="B339" s="833" t="s">
        <v>5436</v>
      </c>
      <c r="C339" s="833" t="s">
        <v>3837</v>
      </c>
      <c r="D339" s="833" t="s">
        <v>5451</v>
      </c>
      <c r="E339" s="833" t="s">
        <v>5452</v>
      </c>
      <c r="F339" s="853">
        <v>1</v>
      </c>
      <c r="G339" s="853">
        <v>524</v>
      </c>
      <c r="H339" s="853">
        <v>0.33333333333333331</v>
      </c>
      <c r="I339" s="853">
        <v>524</v>
      </c>
      <c r="J339" s="853">
        <v>3</v>
      </c>
      <c r="K339" s="853">
        <v>1572</v>
      </c>
      <c r="L339" s="853">
        <v>1</v>
      </c>
      <c r="M339" s="853">
        <v>524</v>
      </c>
      <c r="N339" s="853">
        <v>4</v>
      </c>
      <c r="O339" s="853">
        <v>2100</v>
      </c>
      <c r="P339" s="838">
        <v>1.3358778625954197</v>
      </c>
      <c r="Q339" s="854">
        <v>525</v>
      </c>
    </row>
    <row r="340" spans="1:17" ht="14.45" customHeight="1" x14ac:dyDescent="0.2">
      <c r="A340" s="832" t="s">
        <v>5435</v>
      </c>
      <c r="B340" s="833" t="s">
        <v>5436</v>
      </c>
      <c r="C340" s="833" t="s">
        <v>3837</v>
      </c>
      <c r="D340" s="833" t="s">
        <v>5453</v>
      </c>
      <c r="E340" s="833" t="s">
        <v>5454</v>
      </c>
      <c r="F340" s="853">
        <v>7</v>
      </c>
      <c r="G340" s="853">
        <v>399</v>
      </c>
      <c r="H340" s="853">
        <v>3.5</v>
      </c>
      <c r="I340" s="853">
        <v>57</v>
      </c>
      <c r="J340" s="853">
        <v>2</v>
      </c>
      <c r="K340" s="853">
        <v>114</v>
      </c>
      <c r="L340" s="853">
        <v>1</v>
      </c>
      <c r="M340" s="853">
        <v>57</v>
      </c>
      <c r="N340" s="853">
        <v>2</v>
      </c>
      <c r="O340" s="853">
        <v>116</v>
      </c>
      <c r="P340" s="838">
        <v>1.0175438596491229</v>
      </c>
      <c r="Q340" s="854">
        <v>58</v>
      </c>
    </row>
    <row r="341" spans="1:17" ht="14.45" customHeight="1" x14ac:dyDescent="0.2">
      <c r="A341" s="832" t="s">
        <v>5435</v>
      </c>
      <c r="B341" s="833" t="s">
        <v>5436</v>
      </c>
      <c r="C341" s="833" t="s">
        <v>3837</v>
      </c>
      <c r="D341" s="833" t="s">
        <v>5455</v>
      </c>
      <c r="E341" s="833" t="s">
        <v>5456</v>
      </c>
      <c r="F341" s="853"/>
      <c r="G341" s="853"/>
      <c r="H341" s="853"/>
      <c r="I341" s="853"/>
      <c r="J341" s="853">
        <v>1</v>
      </c>
      <c r="K341" s="853">
        <v>225</v>
      </c>
      <c r="L341" s="853">
        <v>1</v>
      </c>
      <c r="M341" s="853">
        <v>225</v>
      </c>
      <c r="N341" s="853">
        <v>2</v>
      </c>
      <c r="O341" s="853">
        <v>452</v>
      </c>
      <c r="P341" s="838">
        <v>2.0088888888888889</v>
      </c>
      <c r="Q341" s="854">
        <v>226</v>
      </c>
    </row>
    <row r="342" spans="1:17" ht="14.45" customHeight="1" x14ac:dyDescent="0.2">
      <c r="A342" s="832" t="s">
        <v>5435</v>
      </c>
      <c r="B342" s="833" t="s">
        <v>5436</v>
      </c>
      <c r="C342" s="833" t="s">
        <v>3837</v>
      </c>
      <c r="D342" s="833" t="s">
        <v>5457</v>
      </c>
      <c r="E342" s="833" t="s">
        <v>5458</v>
      </c>
      <c r="F342" s="853"/>
      <c r="G342" s="853"/>
      <c r="H342" s="853"/>
      <c r="I342" s="853"/>
      <c r="J342" s="853">
        <v>1</v>
      </c>
      <c r="K342" s="853">
        <v>554</v>
      </c>
      <c r="L342" s="853">
        <v>1</v>
      </c>
      <c r="M342" s="853">
        <v>554</v>
      </c>
      <c r="N342" s="853">
        <v>2</v>
      </c>
      <c r="O342" s="853">
        <v>1110</v>
      </c>
      <c r="P342" s="838">
        <v>2.0036101083032491</v>
      </c>
      <c r="Q342" s="854">
        <v>555</v>
      </c>
    </row>
    <row r="343" spans="1:17" ht="14.45" customHeight="1" x14ac:dyDescent="0.2">
      <c r="A343" s="832" t="s">
        <v>5435</v>
      </c>
      <c r="B343" s="833" t="s">
        <v>5436</v>
      </c>
      <c r="C343" s="833" t="s">
        <v>3837</v>
      </c>
      <c r="D343" s="833" t="s">
        <v>5459</v>
      </c>
      <c r="E343" s="833" t="s">
        <v>5460</v>
      </c>
      <c r="F343" s="853">
        <v>1</v>
      </c>
      <c r="G343" s="853">
        <v>143</v>
      </c>
      <c r="H343" s="853">
        <v>1</v>
      </c>
      <c r="I343" s="853">
        <v>143</v>
      </c>
      <c r="J343" s="853">
        <v>1</v>
      </c>
      <c r="K343" s="853">
        <v>143</v>
      </c>
      <c r="L343" s="853">
        <v>1</v>
      </c>
      <c r="M343" s="853">
        <v>143</v>
      </c>
      <c r="N343" s="853"/>
      <c r="O343" s="853"/>
      <c r="P343" s="838"/>
      <c r="Q343" s="854"/>
    </row>
    <row r="344" spans="1:17" ht="14.45" customHeight="1" x14ac:dyDescent="0.2">
      <c r="A344" s="832" t="s">
        <v>5435</v>
      </c>
      <c r="B344" s="833" t="s">
        <v>5436</v>
      </c>
      <c r="C344" s="833" t="s">
        <v>3837</v>
      </c>
      <c r="D344" s="833" t="s">
        <v>5461</v>
      </c>
      <c r="E344" s="833" t="s">
        <v>5462</v>
      </c>
      <c r="F344" s="853">
        <v>2</v>
      </c>
      <c r="G344" s="853">
        <v>130</v>
      </c>
      <c r="H344" s="853">
        <v>1</v>
      </c>
      <c r="I344" s="853">
        <v>65</v>
      </c>
      <c r="J344" s="853">
        <v>2</v>
      </c>
      <c r="K344" s="853">
        <v>130</v>
      </c>
      <c r="L344" s="853">
        <v>1</v>
      </c>
      <c r="M344" s="853">
        <v>65</v>
      </c>
      <c r="N344" s="853"/>
      <c r="O344" s="853"/>
      <c r="P344" s="838"/>
      <c r="Q344" s="854"/>
    </row>
    <row r="345" spans="1:17" ht="14.45" customHeight="1" x14ac:dyDescent="0.2">
      <c r="A345" s="832" t="s">
        <v>5435</v>
      </c>
      <c r="B345" s="833" t="s">
        <v>5436</v>
      </c>
      <c r="C345" s="833" t="s">
        <v>3837</v>
      </c>
      <c r="D345" s="833" t="s">
        <v>5463</v>
      </c>
      <c r="E345" s="833" t="s">
        <v>5464</v>
      </c>
      <c r="F345" s="853">
        <v>399</v>
      </c>
      <c r="G345" s="853">
        <v>54264</v>
      </c>
      <c r="H345" s="853">
        <v>1.0368785111017693</v>
      </c>
      <c r="I345" s="853">
        <v>136</v>
      </c>
      <c r="J345" s="853">
        <v>382</v>
      </c>
      <c r="K345" s="853">
        <v>52334</v>
      </c>
      <c r="L345" s="853">
        <v>1</v>
      </c>
      <c r="M345" s="853">
        <v>137</v>
      </c>
      <c r="N345" s="853">
        <v>439</v>
      </c>
      <c r="O345" s="853">
        <v>60582</v>
      </c>
      <c r="P345" s="838">
        <v>1.1576030878587533</v>
      </c>
      <c r="Q345" s="854">
        <v>138</v>
      </c>
    </row>
    <row r="346" spans="1:17" ht="14.45" customHeight="1" x14ac:dyDescent="0.2">
      <c r="A346" s="832" t="s">
        <v>5435</v>
      </c>
      <c r="B346" s="833" t="s">
        <v>5436</v>
      </c>
      <c r="C346" s="833" t="s">
        <v>3837</v>
      </c>
      <c r="D346" s="833" t="s">
        <v>5465</v>
      </c>
      <c r="E346" s="833" t="s">
        <v>5466</v>
      </c>
      <c r="F346" s="853">
        <v>212</v>
      </c>
      <c r="G346" s="853">
        <v>19292</v>
      </c>
      <c r="H346" s="853">
        <v>0.99530516431924887</v>
      </c>
      <c r="I346" s="853">
        <v>91</v>
      </c>
      <c r="J346" s="853">
        <v>213</v>
      </c>
      <c r="K346" s="853">
        <v>19383</v>
      </c>
      <c r="L346" s="853">
        <v>1</v>
      </c>
      <c r="M346" s="853">
        <v>91</v>
      </c>
      <c r="N346" s="853">
        <v>193</v>
      </c>
      <c r="O346" s="853">
        <v>17756</v>
      </c>
      <c r="P346" s="838">
        <v>0.91606046535623997</v>
      </c>
      <c r="Q346" s="854">
        <v>92</v>
      </c>
    </row>
    <row r="347" spans="1:17" ht="14.45" customHeight="1" x14ac:dyDescent="0.2">
      <c r="A347" s="832" t="s">
        <v>5435</v>
      </c>
      <c r="B347" s="833" t="s">
        <v>5436</v>
      </c>
      <c r="C347" s="833" t="s">
        <v>3837</v>
      </c>
      <c r="D347" s="833" t="s">
        <v>5467</v>
      </c>
      <c r="E347" s="833" t="s">
        <v>5468</v>
      </c>
      <c r="F347" s="853">
        <v>6</v>
      </c>
      <c r="G347" s="853">
        <v>822</v>
      </c>
      <c r="H347" s="853"/>
      <c r="I347" s="853">
        <v>137</v>
      </c>
      <c r="J347" s="853"/>
      <c r="K347" s="853"/>
      <c r="L347" s="853"/>
      <c r="M347" s="853"/>
      <c r="N347" s="853"/>
      <c r="O347" s="853"/>
      <c r="P347" s="838"/>
      <c r="Q347" s="854"/>
    </row>
    <row r="348" spans="1:17" ht="14.45" customHeight="1" x14ac:dyDescent="0.2">
      <c r="A348" s="832" t="s">
        <v>5435</v>
      </c>
      <c r="B348" s="833" t="s">
        <v>5436</v>
      </c>
      <c r="C348" s="833" t="s">
        <v>3837</v>
      </c>
      <c r="D348" s="833" t="s">
        <v>5469</v>
      </c>
      <c r="E348" s="833" t="s">
        <v>5470</v>
      </c>
      <c r="F348" s="853">
        <v>24</v>
      </c>
      <c r="G348" s="853">
        <v>1584</v>
      </c>
      <c r="H348" s="853">
        <v>1.8461538461538463</v>
      </c>
      <c r="I348" s="853">
        <v>66</v>
      </c>
      <c r="J348" s="853">
        <v>13</v>
      </c>
      <c r="K348" s="853">
        <v>858</v>
      </c>
      <c r="L348" s="853">
        <v>1</v>
      </c>
      <c r="M348" s="853">
        <v>66</v>
      </c>
      <c r="N348" s="853">
        <v>4</v>
      </c>
      <c r="O348" s="853">
        <v>268</v>
      </c>
      <c r="P348" s="838">
        <v>0.31235431235431238</v>
      </c>
      <c r="Q348" s="854">
        <v>67</v>
      </c>
    </row>
    <row r="349" spans="1:17" ht="14.45" customHeight="1" x14ac:dyDescent="0.2">
      <c r="A349" s="832" t="s">
        <v>5435</v>
      </c>
      <c r="B349" s="833" t="s">
        <v>5436</v>
      </c>
      <c r="C349" s="833" t="s">
        <v>3837</v>
      </c>
      <c r="D349" s="833" t="s">
        <v>5471</v>
      </c>
      <c r="E349" s="833" t="s">
        <v>5472</v>
      </c>
      <c r="F349" s="853">
        <v>3</v>
      </c>
      <c r="G349" s="853">
        <v>984</v>
      </c>
      <c r="H349" s="853">
        <v>0.17647058823529413</v>
      </c>
      <c r="I349" s="853">
        <v>328</v>
      </c>
      <c r="J349" s="853">
        <v>17</v>
      </c>
      <c r="K349" s="853">
        <v>5576</v>
      </c>
      <c r="L349" s="853">
        <v>1</v>
      </c>
      <c r="M349" s="853">
        <v>328</v>
      </c>
      <c r="N349" s="853">
        <v>26</v>
      </c>
      <c r="O349" s="853">
        <v>8554</v>
      </c>
      <c r="P349" s="838">
        <v>1.534074605451937</v>
      </c>
      <c r="Q349" s="854">
        <v>329</v>
      </c>
    </row>
    <row r="350" spans="1:17" ht="14.45" customHeight="1" x14ac:dyDescent="0.2">
      <c r="A350" s="832" t="s">
        <v>5435</v>
      </c>
      <c r="B350" s="833" t="s">
        <v>5436</v>
      </c>
      <c r="C350" s="833" t="s">
        <v>3837</v>
      </c>
      <c r="D350" s="833" t="s">
        <v>5473</v>
      </c>
      <c r="E350" s="833" t="s">
        <v>5474</v>
      </c>
      <c r="F350" s="853">
        <v>25</v>
      </c>
      <c r="G350" s="853">
        <v>1275</v>
      </c>
      <c r="H350" s="853">
        <v>0.69444444444444442</v>
      </c>
      <c r="I350" s="853">
        <v>51</v>
      </c>
      <c r="J350" s="853">
        <v>36</v>
      </c>
      <c r="K350" s="853">
        <v>1836</v>
      </c>
      <c r="L350" s="853">
        <v>1</v>
      </c>
      <c r="M350" s="853">
        <v>51</v>
      </c>
      <c r="N350" s="853">
        <v>31</v>
      </c>
      <c r="O350" s="853">
        <v>1612</v>
      </c>
      <c r="P350" s="838">
        <v>0.87799564270152508</v>
      </c>
      <c r="Q350" s="854">
        <v>52</v>
      </c>
    </row>
    <row r="351" spans="1:17" ht="14.45" customHeight="1" x14ac:dyDescent="0.2">
      <c r="A351" s="832" t="s">
        <v>5435</v>
      </c>
      <c r="B351" s="833" t="s">
        <v>5436</v>
      </c>
      <c r="C351" s="833" t="s">
        <v>3837</v>
      </c>
      <c r="D351" s="833" t="s">
        <v>5475</v>
      </c>
      <c r="E351" s="833" t="s">
        <v>5476</v>
      </c>
      <c r="F351" s="853"/>
      <c r="G351" s="853"/>
      <c r="H351" s="853"/>
      <c r="I351" s="853"/>
      <c r="J351" s="853">
        <v>2</v>
      </c>
      <c r="K351" s="853">
        <v>414</v>
      </c>
      <c r="L351" s="853">
        <v>1</v>
      </c>
      <c r="M351" s="853">
        <v>207</v>
      </c>
      <c r="N351" s="853">
        <v>2</v>
      </c>
      <c r="O351" s="853">
        <v>418</v>
      </c>
      <c r="P351" s="838">
        <v>1.0096618357487923</v>
      </c>
      <c r="Q351" s="854">
        <v>209</v>
      </c>
    </row>
    <row r="352" spans="1:17" ht="14.45" customHeight="1" x14ac:dyDescent="0.2">
      <c r="A352" s="832" t="s">
        <v>5435</v>
      </c>
      <c r="B352" s="833" t="s">
        <v>5436</v>
      </c>
      <c r="C352" s="833" t="s">
        <v>3837</v>
      </c>
      <c r="D352" s="833" t="s">
        <v>5477</v>
      </c>
      <c r="E352" s="833" t="s">
        <v>5478</v>
      </c>
      <c r="F352" s="853">
        <v>2</v>
      </c>
      <c r="G352" s="853">
        <v>1224</v>
      </c>
      <c r="H352" s="853">
        <v>0.5</v>
      </c>
      <c r="I352" s="853">
        <v>612</v>
      </c>
      <c r="J352" s="853">
        <v>4</v>
      </c>
      <c r="K352" s="853">
        <v>2448</v>
      </c>
      <c r="L352" s="853">
        <v>1</v>
      </c>
      <c r="M352" s="853">
        <v>612</v>
      </c>
      <c r="N352" s="853">
        <v>4</v>
      </c>
      <c r="O352" s="853">
        <v>2460</v>
      </c>
      <c r="P352" s="838">
        <v>1.0049019607843137</v>
      </c>
      <c r="Q352" s="854">
        <v>615</v>
      </c>
    </row>
    <row r="353" spans="1:17" ht="14.45" customHeight="1" x14ac:dyDescent="0.2">
      <c r="A353" s="832" t="s">
        <v>5435</v>
      </c>
      <c r="B353" s="833" t="s">
        <v>5436</v>
      </c>
      <c r="C353" s="833" t="s">
        <v>3837</v>
      </c>
      <c r="D353" s="833" t="s">
        <v>5479</v>
      </c>
      <c r="E353" s="833" t="s">
        <v>5480</v>
      </c>
      <c r="F353" s="853">
        <v>1</v>
      </c>
      <c r="G353" s="853">
        <v>825</v>
      </c>
      <c r="H353" s="853">
        <v>1</v>
      </c>
      <c r="I353" s="853">
        <v>825</v>
      </c>
      <c r="J353" s="853">
        <v>1</v>
      </c>
      <c r="K353" s="853">
        <v>825</v>
      </c>
      <c r="L353" s="853">
        <v>1</v>
      </c>
      <c r="M353" s="853">
        <v>825</v>
      </c>
      <c r="N353" s="853">
        <v>1</v>
      </c>
      <c r="O353" s="853">
        <v>826</v>
      </c>
      <c r="P353" s="838">
        <v>1.0012121212121212</v>
      </c>
      <c r="Q353" s="854">
        <v>826</v>
      </c>
    </row>
    <row r="354" spans="1:17" ht="14.45" customHeight="1" x14ac:dyDescent="0.2">
      <c r="A354" s="832" t="s">
        <v>5435</v>
      </c>
      <c r="B354" s="833" t="s">
        <v>5436</v>
      </c>
      <c r="C354" s="833" t="s">
        <v>3837</v>
      </c>
      <c r="D354" s="833" t="s">
        <v>5481</v>
      </c>
      <c r="E354" s="833" t="s">
        <v>5482</v>
      </c>
      <c r="F354" s="853">
        <v>3</v>
      </c>
      <c r="G354" s="853">
        <v>726</v>
      </c>
      <c r="H354" s="853">
        <v>0.5</v>
      </c>
      <c r="I354" s="853">
        <v>242</v>
      </c>
      <c r="J354" s="853">
        <v>6</v>
      </c>
      <c r="K354" s="853">
        <v>1452</v>
      </c>
      <c r="L354" s="853">
        <v>1</v>
      </c>
      <c r="M354" s="853">
        <v>242</v>
      </c>
      <c r="N354" s="853">
        <v>3</v>
      </c>
      <c r="O354" s="853">
        <v>726</v>
      </c>
      <c r="P354" s="838">
        <v>0.5</v>
      </c>
      <c r="Q354" s="854">
        <v>242</v>
      </c>
    </row>
    <row r="355" spans="1:17" ht="14.45" customHeight="1" x14ac:dyDescent="0.2">
      <c r="A355" s="832" t="s">
        <v>5435</v>
      </c>
      <c r="B355" s="833" t="s">
        <v>5436</v>
      </c>
      <c r="C355" s="833" t="s">
        <v>3837</v>
      </c>
      <c r="D355" s="833" t="s">
        <v>5483</v>
      </c>
      <c r="E355" s="833" t="s">
        <v>5484</v>
      </c>
      <c r="F355" s="853"/>
      <c r="G355" s="853"/>
      <c r="H355" s="853"/>
      <c r="I355" s="853"/>
      <c r="J355" s="853">
        <v>1</v>
      </c>
      <c r="K355" s="853">
        <v>327</v>
      </c>
      <c r="L355" s="853">
        <v>1</v>
      </c>
      <c r="M355" s="853">
        <v>327</v>
      </c>
      <c r="N355" s="853"/>
      <c r="O355" s="853"/>
      <c r="P355" s="838"/>
      <c r="Q355" s="854"/>
    </row>
    <row r="356" spans="1:17" ht="14.45" customHeight="1" x14ac:dyDescent="0.2">
      <c r="A356" s="832" t="s">
        <v>5435</v>
      </c>
      <c r="B356" s="833" t="s">
        <v>5436</v>
      </c>
      <c r="C356" s="833" t="s">
        <v>3837</v>
      </c>
      <c r="D356" s="833" t="s">
        <v>5485</v>
      </c>
      <c r="E356" s="833" t="s">
        <v>5486</v>
      </c>
      <c r="F356" s="853">
        <v>36</v>
      </c>
      <c r="G356" s="853">
        <v>9360</v>
      </c>
      <c r="H356" s="853">
        <v>0.16916070266753416</v>
      </c>
      <c r="I356" s="853">
        <v>260</v>
      </c>
      <c r="J356" s="853">
        <v>212</v>
      </c>
      <c r="K356" s="853">
        <v>55332</v>
      </c>
      <c r="L356" s="853">
        <v>1</v>
      </c>
      <c r="M356" s="853">
        <v>261</v>
      </c>
      <c r="N356" s="853">
        <v>291</v>
      </c>
      <c r="O356" s="853">
        <v>76242</v>
      </c>
      <c r="P356" s="838">
        <v>1.3779006723053568</v>
      </c>
      <c r="Q356" s="854">
        <v>262</v>
      </c>
    </row>
    <row r="357" spans="1:17" ht="14.45" customHeight="1" x14ac:dyDescent="0.2">
      <c r="A357" s="832" t="s">
        <v>5435</v>
      </c>
      <c r="B357" s="833" t="s">
        <v>5436</v>
      </c>
      <c r="C357" s="833" t="s">
        <v>3837</v>
      </c>
      <c r="D357" s="833" t="s">
        <v>5487</v>
      </c>
      <c r="E357" s="833" t="s">
        <v>5488</v>
      </c>
      <c r="F357" s="853"/>
      <c r="G357" s="853"/>
      <c r="H357" s="853"/>
      <c r="I357" s="853"/>
      <c r="J357" s="853">
        <v>6</v>
      </c>
      <c r="K357" s="853">
        <v>990</v>
      </c>
      <c r="L357" s="853">
        <v>1</v>
      </c>
      <c r="M357" s="853">
        <v>165</v>
      </c>
      <c r="N357" s="853">
        <v>12</v>
      </c>
      <c r="O357" s="853">
        <v>1992</v>
      </c>
      <c r="P357" s="838">
        <v>2.0121212121212122</v>
      </c>
      <c r="Q357" s="854">
        <v>166</v>
      </c>
    </row>
    <row r="358" spans="1:17" ht="14.45" customHeight="1" x14ac:dyDescent="0.2">
      <c r="A358" s="832" t="s">
        <v>5435</v>
      </c>
      <c r="B358" s="833" t="s">
        <v>5436</v>
      </c>
      <c r="C358" s="833" t="s">
        <v>3837</v>
      </c>
      <c r="D358" s="833" t="s">
        <v>5489</v>
      </c>
      <c r="E358" s="833" t="s">
        <v>5490</v>
      </c>
      <c r="F358" s="853"/>
      <c r="G358" s="853"/>
      <c r="H358" s="853"/>
      <c r="I358" s="853"/>
      <c r="J358" s="853">
        <v>1</v>
      </c>
      <c r="K358" s="853">
        <v>152</v>
      </c>
      <c r="L358" s="853">
        <v>1</v>
      </c>
      <c r="M358" s="853">
        <v>152</v>
      </c>
      <c r="N358" s="853">
        <v>2</v>
      </c>
      <c r="O358" s="853">
        <v>304</v>
      </c>
      <c r="P358" s="838">
        <v>2</v>
      </c>
      <c r="Q358" s="854">
        <v>152</v>
      </c>
    </row>
    <row r="359" spans="1:17" ht="14.45" customHeight="1" x14ac:dyDescent="0.2">
      <c r="A359" s="832" t="s">
        <v>5491</v>
      </c>
      <c r="B359" s="833" t="s">
        <v>5492</v>
      </c>
      <c r="C359" s="833" t="s">
        <v>3837</v>
      </c>
      <c r="D359" s="833" t="s">
        <v>5493</v>
      </c>
      <c r="E359" s="833" t="s">
        <v>5494</v>
      </c>
      <c r="F359" s="853">
        <v>4</v>
      </c>
      <c r="G359" s="853">
        <v>1604</v>
      </c>
      <c r="H359" s="853"/>
      <c r="I359" s="853">
        <v>401</v>
      </c>
      <c r="J359" s="853"/>
      <c r="K359" s="853"/>
      <c r="L359" s="853"/>
      <c r="M359" s="853"/>
      <c r="N359" s="853"/>
      <c r="O359" s="853"/>
      <c r="P359" s="838"/>
      <c r="Q359" s="854"/>
    </row>
    <row r="360" spans="1:17" ht="14.45" customHeight="1" x14ac:dyDescent="0.2">
      <c r="A360" s="832" t="s">
        <v>5491</v>
      </c>
      <c r="B360" s="833" t="s">
        <v>5492</v>
      </c>
      <c r="C360" s="833" t="s">
        <v>3837</v>
      </c>
      <c r="D360" s="833" t="s">
        <v>5495</v>
      </c>
      <c r="E360" s="833" t="s">
        <v>5496</v>
      </c>
      <c r="F360" s="853">
        <v>1</v>
      </c>
      <c r="G360" s="853">
        <v>574</v>
      </c>
      <c r="H360" s="853"/>
      <c r="I360" s="853">
        <v>574</v>
      </c>
      <c r="J360" s="853"/>
      <c r="K360" s="853"/>
      <c r="L360" s="853"/>
      <c r="M360" s="853"/>
      <c r="N360" s="853"/>
      <c r="O360" s="853"/>
      <c r="P360" s="838"/>
      <c r="Q360" s="854"/>
    </row>
    <row r="361" spans="1:17" ht="14.45" customHeight="1" x14ac:dyDescent="0.2">
      <c r="A361" s="832" t="s">
        <v>5497</v>
      </c>
      <c r="B361" s="833" t="s">
        <v>4821</v>
      </c>
      <c r="C361" s="833" t="s">
        <v>3837</v>
      </c>
      <c r="D361" s="833" t="s">
        <v>4822</v>
      </c>
      <c r="E361" s="833" t="s">
        <v>4823</v>
      </c>
      <c r="F361" s="853">
        <v>6</v>
      </c>
      <c r="G361" s="853">
        <v>76764</v>
      </c>
      <c r="H361" s="853"/>
      <c r="I361" s="853">
        <v>12794</v>
      </c>
      <c r="J361" s="853"/>
      <c r="K361" s="853"/>
      <c r="L361" s="853"/>
      <c r="M361" s="853"/>
      <c r="N361" s="853"/>
      <c r="O361" s="853"/>
      <c r="P361" s="838"/>
      <c r="Q361" s="854"/>
    </row>
    <row r="362" spans="1:17" ht="14.45" customHeight="1" x14ac:dyDescent="0.2">
      <c r="A362" s="832" t="s">
        <v>5497</v>
      </c>
      <c r="B362" s="833" t="s">
        <v>4821</v>
      </c>
      <c r="C362" s="833" t="s">
        <v>3837</v>
      </c>
      <c r="D362" s="833" t="s">
        <v>5498</v>
      </c>
      <c r="E362" s="833" t="s">
        <v>5499</v>
      </c>
      <c r="F362" s="853">
        <v>172</v>
      </c>
      <c r="G362" s="853">
        <v>1679064</v>
      </c>
      <c r="H362" s="853">
        <v>0.74960289079429876</v>
      </c>
      <c r="I362" s="853">
        <v>9762</v>
      </c>
      <c r="J362" s="853">
        <v>214</v>
      </c>
      <c r="K362" s="853">
        <v>2239938</v>
      </c>
      <c r="L362" s="853">
        <v>1</v>
      </c>
      <c r="M362" s="853">
        <v>10467</v>
      </c>
      <c r="N362" s="853">
        <v>204</v>
      </c>
      <c r="O362" s="853">
        <v>2142000</v>
      </c>
      <c r="P362" s="838">
        <v>0.95627646836653513</v>
      </c>
      <c r="Q362" s="854">
        <v>10500</v>
      </c>
    </row>
    <row r="363" spans="1:17" ht="14.45" customHeight="1" x14ac:dyDescent="0.2">
      <c r="A363" s="832" t="s">
        <v>5497</v>
      </c>
      <c r="B363" s="833" t="s">
        <v>4821</v>
      </c>
      <c r="C363" s="833" t="s">
        <v>3837</v>
      </c>
      <c r="D363" s="833" t="s">
        <v>5500</v>
      </c>
      <c r="E363" s="833" t="s">
        <v>5501</v>
      </c>
      <c r="F363" s="853">
        <v>4</v>
      </c>
      <c r="G363" s="853">
        <v>30224</v>
      </c>
      <c r="H363" s="853"/>
      <c r="I363" s="853">
        <v>7556</v>
      </c>
      <c r="J363" s="853"/>
      <c r="K363" s="853"/>
      <c r="L363" s="853"/>
      <c r="M363" s="853"/>
      <c r="N363" s="853">
        <v>1</v>
      </c>
      <c r="O363" s="853">
        <v>7561</v>
      </c>
      <c r="P363" s="838"/>
      <c r="Q363" s="854">
        <v>7561</v>
      </c>
    </row>
    <row r="364" spans="1:17" ht="14.45" customHeight="1" x14ac:dyDescent="0.2">
      <c r="A364" s="832" t="s">
        <v>5497</v>
      </c>
      <c r="B364" s="833" t="s">
        <v>4821</v>
      </c>
      <c r="C364" s="833" t="s">
        <v>3837</v>
      </c>
      <c r="D364" s="833" t="s">
        <v>5502</v>
      </c>
      <c r="E364" s="833" t="s">
        <v>5503</v>
      </c>
      <c r="F364" s="853">
        <v>1</v>
      </c>
      <c r="G364" s="853">
        <v>0</v>
      </c>
      <c r="H364" s="853"/>
      <c r="I364" s="853">
        <v>0</v>
      </c>
      <c r="J364" s="853"/>
      <c r="K364" s="853"/>
      <c r="L364" s="853"/>
      <c r="M364" s="853"/>
      <c r="N364" s="853">
        <v>1</v>
      </c>
      <c r="O364" s="853">
        <v>0</v>
      </c>
      <c r="P364" s="838"/>
      <c r="Q364" s="854">
        <v>0</v>
      </c>
    </row>
    <row r="365" spans="1:17" ht="14.45" customHeight="1" x14ac:dyDescent="0.2">
      <c r="A365" s="832" t="s">
        <v>5497</v>
      </c>
      <c r="B365" s="833" t="s">
        <v>4821</v>
      </c>
      <c r="C365" s="833" t="s">
        <v>3837</v>
      </c>
      <c r="D365" s="833" t="s">
        <v>5504</v>
      </c>
      <c r="E365" s="833" t="s">
        <v>5505</v>
      </c>
      <c r="F365" s="853">
        <v>1</v>
      </c>
      <c r="G365" s="853">
        <v>0</v>
      </c>
      <c r="H365" s="853"/>
      <c r="I365" s="853">
        <v>0</v>
      </c>
      <c r="J365" s="853"/>
      <c r="K365" s="853"/>
      <c r="L365" s="853"/>
      <c r="M365" s="853"/>
      <c r="N365" s="853"/>
      <c r="O365" s="853"/>
      <c r="P365" s="838"/>
      <c r="Q365" s="854"/>
    </row>
    <row r="366" spans="1:17" ht="14.45" customHeight="1" x14ac:dyDescent="0.2">
      <c r="A366" s="832" t="s">
        <v>5497</v>
      </c>
      <c r="B366" s="833" t="s">
        <v>4821</v>
      </c>
      <c r="C366" s="833" t="s">
        <v>3837</v>
      </c>
      <c r="D366" s="833" t="s">
        <v>5506</v>
      </c>
      <c r="E366" s="833" t="s">
        <v>5507</v>
      </c>
      <c r="F366" s="853">
        <v>3</v>
      </c>
      <c r="G366" s="853">
        <v>0</v>
      </c>
      <c r="H366" s="853"/>
      <c r="I366" s="853">
        <v>0</v>
      </c>
      <c r="J366" s="853"/>
      <c r="K366" s="853"/>
      <c r="L366" s="853"/>
      <c r="M366" s="853"/>
      <c r="N366" s="853"/>
      <c r="O366" s="853"/>
      <c r="P366" s="838"/>
      <c r="Q366" s="854"/>
    </row>
    <row r="367" spans="1:17" ht="14.45" customHeight="1" x14ac:dyDescent="0.2">
      <c r="A367" s="832" t="s">
        <v>5497</v>
      </c>
      <c r="B367" s="833" t="s">
        <v>4821</v>
      </c>
      <c r="C367" s="833" t="s">
        <v>3837</v>
      </c>
      <c r="D367" s="833" t="s">
        <v>5508</v>
      </c>
      <c r="E367" s="833" t="s">
        <v>5509</v>
      </c>
      <c r="F367" s="853">
        <v>5</v>
      </c>
      <c r="G367" s="853">
        <v>0</v>
      </c>
      <c r="H367" s="853"/>
      <c r="I367" s="853">
        <v>0</v>
      </c>
      <c r="J367" s="853"/>
      <c r="K367" s="853"/>
      <c r="L367" s="853"/>
      <c r="M367" s="853"/>
      <c r="N367" s="853"/>
      <c r="O367" s="853"/>
      <c r="P367" s="838"/>
      <c r="Q367" s="854"/>
    </row>
    <row r="368" spans="1:17" ht="14.45" customHeight="1" x14ac:dyDescent="0.2">
      <c r="A368" s="832" t="s">
        <v>5497</v>
      </c>
      <c r="B368" s="833" t="s">
        <v>4821</v>
      </c>
      <c r="C368" s="833" t="s">
        <v>3837</v>
      </c>
      <c r="D368" s="833" t="s">
        <v>4824</v>
      </c>
      <c r="E368" s="833" t="s">
        <v>4825</v>
      </c>
      <c r="F368" s="853"/>
      <c r="G368" s="853"/>
      <c r="H368" s="853"/>
      <c r="I368" s="853"/>
      <c r="J368" s="853">
        <v>24</v>
      </c>
      <c r="K368" s="853">
        <v>26568</v>
      </c>
      <c r="L368" s="853">
        <v>1</v>
      </c>
      <c r="M368" s="853">
        <v>1107</v>
      </c>
      <c r="N368" s="853">
        <v>42</v>
      </c>
      <c r="O368" s="853">
        <v>46620</v>
      </c>
      <c r="P368" s="838">
        <v>1.7547425474254743</v>
      </c>
      <c r="Q368" s="854">
        <v>1110</v>
      </c>
    </row>
    <row r="369" spans="1:17" ht="14.45" customHeight="1" x14ac:dyDescent="0.2">
      <c r="A369" s="832" t="s">
        <v>5497</v>
      </c>
      <c r="B369" s="833" t="s">
        <v>4821</v>
      </c>
      <c r="C369" s="833" t="s">
        <v>3837</v>
      </c>
      <c r="D369" s="833" t="s">
        <v>5510</v>
      </c>
      <c r="E369" s="833" t="s">
        <v>5511</v>
      </c>
      <c r="F369" s="853"/>
      <c r="G369" s="853"/>
      <c r="H369" s="853"/>
      <c r="I369" s="853"/>
      <c r="J369" s="853">
        <v>23</v>
      </c>
      <c r="K369" s="853">
        <v>202538</v>
      </c>
      <c r="L369" s="853">
        <v>1</v>
      </c>
      <c r="M369" s="853">
        <v>8806</v>
      </c>
      <c r="N369" s="853">
        <v>36</v>
      </c>
      <c r="O369" s="853">
        <v>317268</v>
      </c>
      <c r="P369" s="838">
        <v>1.5664616022672289</v>
      </c>
      <c r="Q369" s="854">
        <v>8813</v>
      </c>
    </row>
    <row r="370" spans="1:17" ht="14.45" customHeight="1" thickBot="1" x14ac:dyDescent="0.25">
      <c r="A370" s="840" t="s">
        <v>5497</v>
      </c>
      <c r="B370" s="841" t="s">
        <v>4821</v>
      </c>
      <c r="C370" s="841" t="s">
        <v>3837</v>
      </c>
      <c r="D370" s="841" t="s">
        <v>5512</v>
      </c>
      <c r="E370" s="841" t="s">
        <v>5513</v>
      </c>
      <c r="F370" s="856"/>
      <c r="G370" s="856"/>
      <c r="H370" s="856"/>
      <c r="I370" s="856"/>
      <c r="J370" s="856">
        <v>25</v>
      </c>
      <c r="K370" s="856">
        <v>40725</v>
      </c>
      <c r="L370" s="856">
        <v>1</v>
      </c>
      <c r="M370" s="856">
        <v>1629</v>
      </c>
      <c r="N370" s="856">
        <v>240</v>
      </c>
      <c r="O370" s="856">
        <v>391680</v>
      </c>
      <c r="P370" s="846">
        <v>9.6176795580110497</v>
      </c>
      <c r="Q370" s="857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A1894B7-7DD6-4094-889E-BC2AD7CB3687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5382</v>
      </c>
      <c r="D3" s="193">
        <f>SUBTOTAL(9,D6:D1048576)</f>
        <v>5792</v>
      </c>
      <c r="E3" s="193">
        <f>SUBTOTAL(9,E6:E1048576)</f>
        <v>5781</v>
      </c>
      <c r="F3" s="194">
        <f>IF(OR(E3=0,D3=0),"",E3/D3)</f>
        <v>0.99810082872928174</v>
      </c>
      <c r="G3" s="388">
        <f>SUBTOTAL(9,G6:G1048576)</f>
        <v>20464.069339999998</v>
      </c>
      <c r="H3" s="389">
        <f>SUBTOTAL(9,H6:H1048576)</f>
        <v>22371.166680000006</v>
      </c>
      <c r="I3" s="389">
        <f>SUBTOTAL(9,I6:I1048576)</f>
        <v>22999.455820000003</v>
      </c>
      <c r="J3" s="194">
        <f>IF(OR(I3=0,H3=0),"",I3/H3)</f>
        <v>1.0280847730915033</v>
      </c>
      <c r="K3" s="388">
        <f>SUBTOTAL(9,K6:K1048576)</f>
        <v>4909.34</v>
      </c>
      <c r="L3" s="389">
        <f>SUBTOTAL(9,L6:L1048576)</f>
        <v>5189.1000000000004</v>
      </c>
      <c r="M3" s="389">
        <f>SUBTOTAL(9,M6:M1048576)</f>
        <v>5410.5599999999995</v>
      </c>
      <c r="N3" s="195">
        <f>IF(OR(M3=0,E3=0),"",M3*1000/E3)</f>
        <v>935.92112091333661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1"/>
      <c r="B5" s="992"/>
      <c r="C5" s="999">
        <v>2015</v>
      </c>
      <c r="D5" s="999">
        <v>2018</v>
      </c>
      <c r="E5" s="999">
        <v>2019</v>
      </c>
      <c r="F5" s="1000" t="s">
        <v>2</v>
      </c>
      <c r="G5" s="1010">
        <v>2015</v>
      </c>
      <c r="H5" s="999">
        <v>2018</v>
      </c>
      <c r="I5" s="999">
        <v>2019</v>
      </c>
      <c r="J5" s="1000" t="s">
        <v>2</v>
      </c>
      <c r="K5" s="1010">
        <v>2015</v>
      </c>
      <c r="L5" s="999">
        <v>2018</v>
      </c>
      <c r="M5" s="999">
        <v>2019</v>
      </c>
      <c r="N5" s="1011" t="s">
        <v>92</v>
      </c>
    </row>
    <row r="6" spans="1:14" ht="14.45" customHeight="1" x14ac:dyDescent="0.2">
      <c r="A6" s="993" t="s">
        <v>4318</v>
      </c>
      <c r="B6" s="996" t="s">
        <v>5515</v>
      </c>
      <c r="C6" s="1001">
        <v>4144</v>
      </c>
      <c r="D6" s="1002">
        <v>4360</v>
      </c>
      <c r="E6" s="1002">
        <v>4296</v>
      </c>
      <c r="F6" s="1007"/>
      <c r="G6" s="1001">
        <v>4144.0495600000004</v>
      </c>
      <c r="H6" s="1002">
        <v>4337.7269600000027</v>
      </c>
      <c r="I6" s="1002">
        <v>4335.8923599999998</v>
      </c>
      <c r="J6" s="1007"/>
      <c r="K6" s="1001">
        <v>455.84</v>
      </c>
      <c r="L6" s="1002">
        <v>479.6</v>
      </c>
      <c r="M6" s="1002">
        <v>472.56</v>
      </c>
      <c r="N6" s="1012">
        <v>110</v>
      </c>
    </row>
    <row r="7" spans="1:14" ht="14.45" customHeight="1" x14ac:dyDescent="0.2">
      <c r="A7" s="994" t="s">
        <v>4540</v>
      </c>
      <c r="B7" s="997" t="s">
        <v>5516</v>
      </c>
      <c r="C7" s="1003">
        <v>28</v>
      </c>
      <c r="D7" s="1004">
        <v>24</v>
      </c>
      <c r="E7" s="1004">
        <v>12</v>
      </c>
      <c r="F7" s="1008"/>
      <c r="G7" s="1003">
        <v>805.54320000000018</v>
      </c>
      <c r="H7" s="1004">
        <v>690.46560000000011</v>
      </c>
      <c r="I7" s="1004">
        <v>345.27599999999995</v>
      </c>
      <c r="J7" s="1008"/>
      <c r="K7" s="1003">
        <v>308</v>
      </c>
      <c r="L7" s="1004">
        <v>264</v>
      </c>
      <c r="M7" s="1004">
        <v>132</v>
      </c>
      <c r="N7" s="1013">
        <v>11000</v>
      </c>
    </row>
    <row r="8" spans="1:14" ht="14.45" customHeight="1" x14ac:dyDescent="0.2">
      <c r="A8" s="994" t="s">
        <v>4567</v>
      </c>
      <c r="B8" s="997" t="s">
        <v>5516</v>
      </c>
      <c r="C8" s="1003">
        <v>181</v>
      </c>
      <c r="D8" s="1004">
        <v>167</v>
      </c>
      <c r="E8" s="1004">
        <v>188</v>
      </c>
      <c r="F8" s="1008"/>
      <c r="G8" s="1003">
        <v>4586.424</v>
      </c>
      <c r="H8" s="1004">
        <v>4289.4250799999991</v>
      </c>
      <c r="I8" s="1004">
        <v>4732.6392000000014</v>
      </c>
      <c r="J8" s="1008"/>
      <c r="K8" s="1003">
        <v>1629</v>
      </c>
      <c r="L8" s="1004">
        <v>1503</v>
      </c>
      <c r="M8" s="1004">
        <v>1692</v>
      </c>
      <c r="N8" s="1013">
        <v>9000</v>
      </c>
    </row>
    <row r="9" spans="1:14" ht="14.45" customHeight="1" x14ac:dyDescent="0.2">
      <c r="A9" s="994" t="s">
        <v>4562</v>
      </c>
      <c r="B9" s="997" t="s">
        <v>5516</v>
      </c>
      <c r="C9" s="1003">
        <v>199</v>
      </c>
      <c r="D9" s="1004">
        <v>232</v>
      </c>
      <c r="E9" s="1004">
        <v>238</v>
      </c>
      <c r="F9" s="1008"/>
      <c r="G9" s="1003">
        <v>4308.1281599999993</v>
      </c>
      <c r="H9" s="1004">
        <v>5183.8458000000001</v>
      </c>
      <c r="I9" s="1004">
        <v>5134.4603999999999</v>
      </c>
      <c r="J9" s="1008"/>
      <c r="K9" s="1003">
        <v>1393</v>
      </c>
      <c r="L9" s="1004">
        <v>1624</v>
      </c>
      <c r="M9" s="1004">
        <v>1666</v>
      </c>
      <c r="N9" s="1013">
        <v>7000</v>
      </c>
    </row>
    <row r="10" spans="1:14" ht="14.45" customHeight="1" x14ac:dyDescent="0.2">
      <c r="A10" s="994" t="s">
        <v>4542</v>
      </c>
      <c r="B10" s="997" t="s">
        <v>5516</v>
      </c>
      <c r="C10" s="1003">
        <v>393</v>
      </c>
      <c r="D10" s="1004">
        <v>440</v>
      </c>
      <c r="E10" s="1004">
        <v>500</v>
      </c>
      <c r="F10" s="1008"/>
      <c r="G10" s="1003">
        <v>4207.9689000000017</v>
      </c>
      <c r="H10" s="1004">
        <v>4727.8678</v>
      </c>
      <c r="I10" s="1004">
        <v>5368.9906400000009</v>
      </c>
      <c r="J10" s="1008"/>
      <c r="K10" s="1003">
        <v>786</v>
      </c>
      <c r="L10" s="1004">
        <v>880</v>
      </c>
      <c r="M10" s="1004">
        <v>1000</v>
      </c>
      <c r="N10" s="1013">
        <v>2000</v>
      </c>
    </row>
    <row r="11" spans="1:14" ht="14.45" customHeight="1" x14ac:dyDescent="0.2">
      <c r="A11" s="994" t="s">
        <v>4564</v>
      </c>
      <c r="B11" s="997" t="s">
        <v>5516</v>
      </c>
      <c r="C11" s="1003">
        <v>238</v>
      </c>
      <c r="D11" s="1004">
        <v>308</v>
      </c>
      <c r="E11" s="1004">
        <v>349</v>
      </c>
      <c r="F11" s="1008"/>
      <c r="G11" s="1003">
        <v>1429.9992000000002</v>
      </c>
      <c r="H11" s="1004">
        <v>1852.4564800000005</v>
      </c>
      <c r="I11" s="1004">
        <v>2104.0127400000029</v>
      </c>
      <c r="J11" s="1008"/>
      <c r="K11" s="1003">
        <v>238</v>
      </c>
      <c r="L11" s="1004">
        <v>308</v>
      </c>
      <c r="M11" s="1004">
        <v>349</v>
      </c>
      <c r="N11" s="1013">
        <v>1000</v>
      </c>
    </row>
    <row r="12" spans="1:14" ht="14.45" customHeight="1" thickBot="1" x14ac:dyDescent="0.25">
      <c r="A12" s="995" t="s">
        <v>4560</v>
      </c>
      <c r="B12" s="998" t="s">
        <v>5516</v>
      </c>
      <c r="C12" s="1005">
        <v>199</v>
      </c>
      <c r="D12" s="1006">
        <v>261</v>
      </c>
      <c r="E12" s="1006">
        <v>198</v>
      </c>
      <c r="F12" s="1009"/>
      <c r="G12" s="1005">
        <v>981.95632000000046</v>
      </c>
      <c r="H12" s="1006">
        <v>1289.3789600000002</v>
      </c>
      <c r="I12" s="1006">
        <v>978.18447999999876</v>
      </c>
      <c r="J12" s="1009"/>
      <c r="K12" s="1005">
        <v>99.5</v>
      </c>
      <c r="L12" s="1006">
        <v>130.5</v>
      </c>
      <c r="M12" s="1006">
        <v>99</v>
      </c>
      <c r="N12" s="101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861567F-DE0B-4FBA-8075-9246F98AE5D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2019-09-25T11:29:49Z</dcterms:modified>
</cp:coreProperties>
</file>