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B012F5CE-31B3-4CB1-AD58-FB3930484AA9}" xr6:coauthVersionLast="45" xr6:coauthVersionMax="45" xr10:uidLastSave="{00000000-0000-0000-0000-000000000000}"/>
  <bookViews>
    <workbookView xWindow="-120" yWindow="-120" windowWidth="29040" windowHeight="164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99" i="371" l="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2" i="431"/>
  <c r="D20" i="431"/>
  <c r="E15" i="431"/>
  <c r="F10" i="431"/>
  <c r="F18" i="431"/>
  <c r="G13" i="431"/>
  <c r="G21" i="431"/>
  <c r="H16" i="431"/>
  <c r="I11" i="431"/>
  <c r="I19" i="431"/>
  <c r="K9" i="431"/>
  <c r="K17" i="431"/>
  <c r="L12" i="431"/>
  <c r="M15" i="431"/>
  <c r="N18" i="431"/>
  <c r="O21" i="431"/>
  <c r="Q11" i="431"/>
  <c r="N11" i="431"/>
  <c r="C10" i="431"/>
  <c r="C18" i="431"/>
  <c r="D13" i="431"/>
  <c r="D21" i="431"/>
  <c r="E16" i="431"/>
  <c r="F11" i="431"/>
  <c r="F19" i="431"/>
  <c r="G14" i="431"/>
  <c r="H9" i="431"/>
  <c r="H17" i="431"/>
  <c r="I12" i="431"/>
  <c r="I20" i="431"/>
  <c r="J15" i="431"/>
  <c r="K10" i="431"/>
  <c r="K18" i="431"/>
  <c r="L21" i="431"/>
  <c r="M16" i="431"/>
  <c r="N19" i="431"/>
  <c r="P9" i="431"/>
  <c r="Q12" i="431"/>
  <c r="C11" i="431"/>
  <c r="C19" i="431"/>
  <c r="D14" i="431"/>
  <c r="E9" i="431"/>
  <c r="E17" i="431"/>
  <c r="F12" i="431"/>
  <c r="F20" i="431"/>
  <c r="G15" i="431"/>
  <c r="H10" i="431"/>
  <c r="H18" i="431"/>
  <c r="I13" i="431"/>
  <c r="I21" i="431"/>
  <c r="J16" i="431"/>
  <c r="K11" i="431"/>
  <c r="K19" i="431"/>
  <c r="L14" i="431"/>
  <c r="M9" i="431"/>
  <c r="M17" i="431"/>
  <c r="N12" i="431"/>
  <c r="N20" i="431"/>
  <c r="O15" i="431"/>
  <c r="P10" i="431"/>
  <c r="P18" i="431"/>
  <c r="Q13" i="431"/>
  <c r="Q21" i="431"/>
  <c r="C12" i="431"/>
  <c r="C20" i="431"/>
  <c r="D15" i="431"/>
  <c r="E10" i="431"/>
  <c r="E18" i="431"/>
  <c r="F13" i="431"/>
  <c r="F21" i="431"/>
  <c r="G16" i="431"/>
  <c r="H11" i="431"/>
  <c r="H19" i="431"/>
  <c r="I14" i="431"/>
  <c r="J9" i="431"/>
  <c r="J17" i="431"/>
  <c r="K12" i="431"/>
  <c r="K20" i="431"/>
  <c r="L15" i="431"/>
  <c r="M10" i="431"/>
  <c r="M18" i="431"/>
  <c r="N13" i="431"/>
  <c r="N21" i="431"/>
  <c r="O16" i="431"/>
  <c r="P11" i="431"/>
  <c r="P19" i="431"/>
  <c r="Q14" i="431"/>
  <c r="J10" i="431"/>
  <c r="M11" i="431"/>
  <c r="N14" i="431"/>
  <c r="O17" i="431"/>
  <c r="P20" i="431"/>
  <c r="L17" i="431"/>
  <c r="O18" i="431"/>
  <c r="P21" i="431"/>
  <c r="C13" i="431"/>
  <c r="C21" i="431"/>
  <c r="D16" i="431"/>
  <c r="E11" i="431"/>
  <c r="E19" i="431"/>
  <c r="F14" i="431"/>
  <c r="G9" i="431"/>
  <c r="G17" i="431"/>
  <c r="H12" i="431"/>
  <c r="H20" i="431"/>
  <c r="I15" i="431"/>
  <c r="J18" i="431"/>
  <c r="K13" i="431"/>
  <c r="K21" i="431"/>
  <c r="L16" i="431"/>
  <c r="M19" i="431"/>
  <c r="O9" i="431"/>
  <c r="P12" i="431"/>
  <c r="Q15" i="431"/>
  <c r="N15" i="431"/>
  <c r="C14" i="431"/>
  <c r="D9" i="431"/>
  <c r="D17" i="431"/>
  <c r="E12" i="431"/>
  <c r="E20" i="431"/>
  <c r="F15" i="431"/>
  <c r="G10" i="431"/>
  <c r="G18" i="431"/>
  <c r="H13" i="431"/>
  <c r="H21" i="431"/>
  <c r="I16" i="431"/>
  <c r="J11" i="431"/>
  <c r="J19" i="431"/>
  <c r="K14" i="431"/>
  <c r="L9" i="431"/>
  <c r="M12" i="431"/>
  <c r="M20" i="431"/>
  <c r="O10" i="431"/>
  <c r="P13" i="431"/>
  <c r="Q16" i="431"/>
  <c r="C15" i="431"/>
  <c r="D10" i="431"/>
  <c r="D18" i="431"/>
  <c r="E13" i="431"/>
  <c r="E21" i="431"/>
  <c r="F16" i="431"/>
  <c r="G11" i="431"/>
  <c r="G19" i="431"/>
  <c r="H14" i="431"/>
  <c r="I9" i="431"/>
  <c r="I17" i="431"/>
  <c r="J12" i="431"/>
  <c r="J20" i="431"/>
  <c r="K15" i="431"/>
  <c r="L10" i="431"/>
  <c r="L18" i="431"/>
  <c r="M13" i="431"/>
  <c r="M21" i="431"/>
  <c r="N16" i="431"/>
  <c r="O11" i="431"/>
  <c r="O19" i="431"/>
  <c r="P14" i="431"/>
  <c r="Q9" i="431"/>
  <c r="Q17" i="431"/>
  <c r="C16" i="431"/>
  <c r="D11" i="431"/>
  <c r="D19" i="431"/>
  <c r="E14" i="431"/>
  <c r="F9" i="431"/>
  <c r="F17" i="431"/>
  <c r="G12" i="431"/>
  <c r="G20" i="431"/>
  <c r="H15" i="431"/>
  <c r="I10" i="431"/>
  <c r="I18" i="431"/>
  <c r="J13" i="431"/>
  <c r="J21" i="431"/>
  <c r="K16" i="431"/>
  <c r="L11" i="431"/>
  <c r="L19" i="431"/>
  <c r="M14" i="431"/>
  <c r="N9" i="431"/>
  <c r="N17" i="431"/>
  <c r="O12" i="431"/>
  <c r="O20" i="431"/>
  <c r="P15" i="431"/>
  <c r="Q10" i="431"/>
  <c r="Q18" i="431"/>
  <c r="J14" i="431"/>
  <c r="L20" i="431"/>
  <c r="N10" i="431"/>
  <c r="O13" i="431"/>
  <c r="P16" i="431"/>
  <c r="Q19" i="431"/>
  <c r="L13" i="431"/>
  <c r="O14" i="431"/>
  <c r="P17" i="431"/>
  <c r="Q20" i="431"/>
  <c r="S20" i="431" l="1"/>
  <c r="R20" i="431"/>
  <c r="S19" i="431"/>
  <c r="R19" i="431"/>
  <c r="S18" i="431"/>
  <c r="R18" i="431"/>
  <c r="S10" i="431"/>
  <c r="R10" i="431"/>
  <c r="R17" i="431"/>
  <c r="S17" i="431"/>
  <c r="S9" i="431"/>
  <c r="R9" i="431"/>
  <c r="R16" i="431"/>
  <c r="S16" i="431"/>
  <c r="R15" i="431"/>
  <c r="S15" i="431"/>
  <c r="R14" i="431"/>
  <c r="S14" i="431"/>
  <c r="S21" i="431"/>
  <c r="R21" i="431"/>
  <c r="S13" i="431"/>
  <c r="R13" i="431"/>
  <c r="S12" i="431"/>
  <c r="R12" i="431"/>
  <c r="R11" i="431"/>
  <c r="S11" i="431"/>
  <c r="I8" i="431"/>
  <c r="J8" i="431"/>
  <c r="M8" i="431"/>
  <c r="C8" i="431"/>
  <c r="N8" i="431"/>
  <c r="P8" i="431"/>
  <c r="K8" i="431"/>
  <c r="E8" i="431"/>
  <c r="D8" i="431"/>
  <c r="L8" i="431"/>
  <c r="O8" i="431"/>
  <c r="G8" i="431"/>
  <c r="H8" i="431"/>
  <c r="F8" i="431"/>
  <c r="Q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9" i="414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D16" i="414"/>
  <c r="C16" i="414"/>
  <c r="D19" i="414"/>
  <c r="D4" i="414"/>
  <c r="C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K3" i="377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4" i="414"/>
  <c r="C24" i="414"/>
  <c r="J12" i="339" l="1"/>
  <c r="P3" i="377"/>
  <c r="Q3" i="377"/>
  <c r="Q3" i="347"/>
  <c r="S3" i="347"/>
  <c r="U3" i="347"/>
  <c r="H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H13" i="339" l="1"/>
  <c r="J13" i="339"/>
  <c r="B15" i="339"/>
  <c r="G15" i="339"/>
  <c r="H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<sst xmlns="http://schemas.openxmlformats.org/spreadsheetml/2006/main" count="29275" uniqueCount="5972">
  <si>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</si>
  <si>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</si>
  <si>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</si>
  <si>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</si>
  <si>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</si>
  <si>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</si>
  <si>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</si>
  <si>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</si>
  <si>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</si>
  <si>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</si>
  <si>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</si>
  <si>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</si>
  <si>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</si>
  <si>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</si>
  <si>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</si>
  <si>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</si>
  <si>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</si>
  <si>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</si>
  <si>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</si>
  <si>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</si>
  <si>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</si>
  <si>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</si>
  <si>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</si>
  <si>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</si>
  <si>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</si>
  <si>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</si>
  <si>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</si>
  <si>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</si>
  <si>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</si>
  <si>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</si>
  <si>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</si>
  <si>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</si>
  <si>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</si>
  <si>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</si>
  <si>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</si>
  <si>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</si>
  <si>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</si>
  <si>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</si>
  <si>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</si>
  <si>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</si>
  <si>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</si>
  <si>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</si>
  <si>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</si>
  <si>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</si>
  <si>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</si>
  <si>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</si>
  <si>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</si>
  <si>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</si>
  <si>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</si>
  <si>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</si>
  <si>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</si>
  <si>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</si>
  <si>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</si>
  <si>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</si>
  <si>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</si>
  <si>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</si>
  <si>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</si>
  <si>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</si>
  <si>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</si>
  <si>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</si>
  <si>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</si>
  <si>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</si>
  <si>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</si>
  <si>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</si>
  <si>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</si>
  <si>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</si>
  <si>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</si>
  <si>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</si>
  <si>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</si>
  <si>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</si>
  <si>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</si>
  <si>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</si>
  <si>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</si>
  <si>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</si>
  <si>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</si>
  <si>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</si>
  <si>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</si>
  <si>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</si>
  <si>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</si>
  <si>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</si>
  <si>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</si>
  <si>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</si>
  <si>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</si>
  <si>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</si>
  <si>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</si>
  <si>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</si>
  <si>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</si>
  <si>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</si>
  <si>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</si>
  <si>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</si>
  <si>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</si>
  <si>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</si>
  <si>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</si>
  <si>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</si>
  <si>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</si>
  <si>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</si>
  <si>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</si>
  <si>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</si>
  <si>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</si>
  <si>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</si>
  <si>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</si>
  <si>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</si>
  <si>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</si>
  <si>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</si>
  <si>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</si>
  <si>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</si>
  <si>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</si>
  <si>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</si>
  <si>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</si>
  <si>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</si>
  <si>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</si>
  <si>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</si>
  <si>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</si>
  <si>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</si>
  <si>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</si>
  <si>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</si>
  <si>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</si>
  <si>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</si>
  <si>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</si>
  <si>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</si>
  <si>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</si>
  <si>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</si>
  <si>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</si>
  <si>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</si>
  <si>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</si>
  <si>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</si>
  <si>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</si>
  <si>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</si>
  <si>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</si>
  <si>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</si>
  <si>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</si>
  <si>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</si>
  <si>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</si>
  <si>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</si>
  <si>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</si>
  <si>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</si>
  <si>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</si>
  <si>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</si>
  <si>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</si>
  <si>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</si>
  <si>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</si>
  <si>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</si>
  <si>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</si>
  <si>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</si>
  <si>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</si>
  <si>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</si>
  <si>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</si>
  <si>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</si>
  <si>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</si>
  <si>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</si>
  <si>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</si>
  <si>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</si>
  <si>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</si>
  <si>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</si>
  <si>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</si>
  <si>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</si>
  <si>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</si>
  <si>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</si>
  <si>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</si>
  <si>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</si>
  <si>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</si>
  <si>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</si>
  <si>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</si>
  <si>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</si>
  <si>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</si>
  <si>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</si>
  <si>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</si>
  <si>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</si>
  <si>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</si>
  <si>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</si>
  <si>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</si>
  <si>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</si>
  <si>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</si>
  <si>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</si>
  <si>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</si>
  <si>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</si>
  <si>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</si>
  <si>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</si>
  <si>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</si>
  <si>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</si>
  <si>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</si>
  <si>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</si>
  <si>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</si>
  <si>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</si>
  <si>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</si>
  <si>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</si>
  <si>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</si>
  <si>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</si>
  <si>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</si>
  <si>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</si>
  <si>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</si>
  <si>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</si>
  <si>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</si>
  <si>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</si>
  <si>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</si>
  <si>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</si>
  <si>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</si>
  <si>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</si>
  <si>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</si>
  <si>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</si>
  <si>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</si>
  <si>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</si>
  <si>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</si>
  <si>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</si>
  <si>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</si>
  <si>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</si>
  <si>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</si>
  <si>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</si>
  <si>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</si>
  <si>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</si>
  <si>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</si>
  <si>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</si>
  <si>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</si>
  <si>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</si>
  <si>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</si>
  <si>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</si>
  <si>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</si>
  <si>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</si>
  <si>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</si>
  <si>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</si>
  <si>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</si>
  <si>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</si>
  <si>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</si>
  <si>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</si>
  <si>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</si>
  <si>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</si>
  <si>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</si>
  <si>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</si>
  <si>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</si>
  <si>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</si>
  <si>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</si>
  <si>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</si>
  <si>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</si>
  <si>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</si>
  <si>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</si>
  <si>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</si>
  <si>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</si>
  <si>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</si>
  <si>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</si>
  <si>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</si>
  <si>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</si>
  <si>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</si>
  <si>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</si>
  <si>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</si>
  <si>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</si>
  <si>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</si>
  <si>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</si>
  <si>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</si>
  <si>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</si>
  <si>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</si>
  <si>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</si>
  <si>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</si>
  <si>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</si>
  <si>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</si>
  <si>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</si>
  <si>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</si>
  <si>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</si>
  <si>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</si>
  <si>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</si>
  <si>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</si>
  <si>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</si>
  <si>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</si>
  <si>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</si>
  <si>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</si>
  <si>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</si>
  <si>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</si>
  <si>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</si>
  <si>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</si>
  <si>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</si>
  <si>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</si>
  <si>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</si>
  <si>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</si>
  <si>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</si>
  <si>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</si>
  <si>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</si>
  <si>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</si>
  <si>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</si>
  <si>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</si>
  <si>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</si>
  <si>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</si>
  <si>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</si>
  <si>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</si>
  <si>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</si>
  <si>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</si>
  <si>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</si>
  <si>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</si>
  <si>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</si>
  <si>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</si>
  <si>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</si>
  <si>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</si>
  <si>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</si>
  <si>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</si>
  <si>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</si>
  <si>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</si>
  <si>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</si>
  <si>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</si>
  <si>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</si>
  <si>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</si>
  <si>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</si>
  <si>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</si>
  <si>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</si>
  <si>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</si>
  <si>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</si>
  <si>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</si>
  <si>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</si>
  <si>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</si>
  <si>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</si>
  <si>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</si>
  <si>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</si>
  <si>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</si>
  <si>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</si>
  <si>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</si>
  <si>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</si>
  <si>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</si>
  <si>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</si>
  <si>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</si>
  <si>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</si>
  <si>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</si>
  <si>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</si>
  <si>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</si>
  <si>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</si>
  <si>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</si>
  <si>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</si>
  <si>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</si>
  <si>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</si>
  <si>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t>CM 2018</t>
  </si>
  <si>
    <t>Hosp. 2018</t>
  </si>
  <si>
    <t>Rozdíly 2018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</si>
  <si>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Neurochirurgická klinika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</si>
  <si>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</si>
  <si>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</si>
  <si>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</si>
  <si>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</si>
  <si>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</si>
  <si>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</si>
  <si>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</si>
  <si>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</si>
  <si>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</si>
  <si>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</si>
  <si>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</si>
  <si>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</si>
  <si>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50113009     Léky - RTG diagnostika ZUL (LEK)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</si>
  <si>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</si>
  <si>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</si>
  <si>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</si>
  <si>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</si>
  <si>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</si>
  <si>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</si>
  <si>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</si>
  <si>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50115004     IUTN - kovové (Z506)</t>
  </si>
  <si>
    <t xml:space="preserve">                    50115005     IUTN - neurostimulace (Z511)</t>
  </si>
  <si>
    <t xml:space="preserve">                    50115006     IUTN - neuromodulace-DBS (Z508)</t>
  </si>
  <si>
    <t xml:space="preserve">                    50115011     IUTN - ostat.nákl.PZT (Z515)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</si>
  <si>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</si>
  <si>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</si>
  <si>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</si>
  <si>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</si>
  <si>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</si>
  <si>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</si>
  <si>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</si>
  <si>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</si>
  <si>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50115068     ZPr - čidla ICP (Z522)</t>
  </si>
  <si>
    <t xml:space="preserve">                    50115070     ZPr - katetry ostatní (Z513)</t>
  </si>
  <si>
    <t xml:space="preserve">                    50115077     ZPr - stenty lékové (Z540)</t>
  </si>
  <si>
    <t xml:space="preserve">                    50115079     ZPr - internzivní péče (Z542)</t>
  </si>
  <si>
    <t xml:space="preserve">                    50115080     ZPr - staplery, extraktory, endoskop.mat. (Z523)</t>
  </si>
  <si>
    <t xml:space="preserve">                    50115030     ZPr. - ostatní (testy) - COVID19 (Z556)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</si>
  <si>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</si>
  <si>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</si>
  <si>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</si>
  <si>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</si>
  <si>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</si>
  <si>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</si>
  <si>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</si>
  <si>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</si>
  <si>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</si>
  <si>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</si>
  <si>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</si>
  <si>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</si>
  <si>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</si>
  <si>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</si>
  <si>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</si>
  <si>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</si>
  <si>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</si>
  <si>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</si>
  <si>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</si>
  <si>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     50117201     Obaly ostatní - LEK (sk.Z519)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</si>
  <si>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</si>
  <si>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</si>
  <si>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</si>
  <si>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</si>
  <si>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</si>
  <si>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</si>
  <si>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</si>
  <si>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</si>
  <si>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</si>
  <si>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50119002     Prádlo pacientů (sk.T12)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</si>
  <si>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</si>
  <si>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</si>
  <si>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</si>
  <si>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50119099     Netkaný textil (sk.T18)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</si>
  <si>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</si>
  <si>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</si>
  <si>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</si>
  <si>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</si>
  <si>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</si>
  <si>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</si>
  <si>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</si>
  <si>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</si>
  <si>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</si>
  <si>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</si>
  <si>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</si>
  <si>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</si>
  <si>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</si>
  <si>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</si>
  <si>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</si>
  <si>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</si>
  <si>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</si>
  <si>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</si>
  <si>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</si>
  <si>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</si>
  <si>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</si>
  <si>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</si>
  <si>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</si>
  <si>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</si>
  <si>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</si>
  <si>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</si>
  <si>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</si>
  <si>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</si>
  <si>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</si>
  <si>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</si>
  <si>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</si>
  <si>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51203000     Cestovné zahraniční - mzdy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</si>
  <si>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</si>
  <si>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</si>
  <si>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</si>
  <si>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</si>
  <si>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</si>
  <si>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</si>
  <si>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</si>
  <si>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</si>
  <si>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</si>
  <si>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</si>
  <si>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</si>
  <si>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</si>
  <si>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</si>
  <si>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</si>
  <si>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</si>
  <si>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</si>
  <si>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</si>
  <si>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</si>
  <si>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</si>
  <si>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</si>
  <si>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</si>
  <si>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</si>
  <si>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</si>
  <si>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</si>
  <si>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</si>
  <si>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</si>
  <si>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51874001     Ostatní služby - provozní</t>
  </si>
  <si>
    <t xml:space="preserve">                    51874010     Ostatní služby - zdravotní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</si>
  <si>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</si>
  <si>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</si>
  <si>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</si>
  <si>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</si>
  <si>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</si>
  <si>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52113     Refundace</t>
  </si>
  <si>
    <t xml:space="preserve">                    52113000     Refundace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</si>
  <si>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</si>
  <si>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</si>
  <si>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</si>
  <si>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</si>
  <si>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</si>
  <si>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</si>
  <si>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</si>
  <si>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</si>
  <si>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</si>
  <si>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</si>
  <si>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</si>
  <si>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52413     Refundace - zdravotní pojištění</t>
  </si>
  <si>
    <t xml:space="preserve">                    52413000     Refundace - zdravotní pojištění</t>
  </si>
  <si>
    <t xml:space="preserve">               52414     Refundace - sociální pojištění</t>
  </si>
  <si>
    <t xml:space="preserve">                    52414000     Refundace - sociální pojištění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</si>
  <si>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</si>
  <si>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</si>
  <si>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</si>
  <si>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</si>
  <si>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</si>
  <si>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</si>
  <si>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</si>
  <si>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</si>
  <si>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</si>
  <si>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</si>
  <si>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</si>
  <si>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</si>
  <si>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</si>
  <si>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</si>
  <si>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</si>
  <si>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</si>
  <si>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</si>
  <si>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</si>
  <si>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</si>
  <si>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</si>
  <si>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</si>
  <si>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</si>
  <si>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</si>
  <si>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</si>
  <si>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</si>
  <si>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</si>
  <si>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</si>
  <si>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</si>
  <si>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</si>
  <si>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</si>
  <si>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          55120005     ZC DHM - ostatní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</si>
  <si>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</si>
  <si>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</si>
  <si>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</si>
  <si>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55801002     DDHM - zdravotnické nástroje (sk.Z_515)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</si>
  <si>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</si>
  <si>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</si>
  <si>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</si>
  <si>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</si>
  <si>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</si>
  <si>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</si>
  <si>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55805001     DDHM - ostatní (sk.T_19)</t>
  </si>
  <si>
    <t xml:space="preserve">                    55805002     DDHM - nábytek (sk.V_31)</t>
  </si>
  <si>
    <t xml:space="preserve">                    55805081     DDHM - inventář (finanční dary)</t>
  </si>
  <si>
    <t xml:space="preserve">               55806     DDHM ostatní </t>
  </si>
  <si>
    <t xml:space="preserve">                    55806001     DDHM - ostatní, razítka (sk.V_47, V_112)</t>
  </si>
  <si>
    <t xml:space="preserve">                    55806081     DDHM ostatní (finanční dary)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</si>
  <si>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</si>
  <si>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</si>
  <si>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</si>
  <si>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</si>
  <si>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</si>
  <si>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</si>
  <si>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</si>
  <si>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</si>
  <si>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</si>
  <si>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</si>
  <si>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</si>
  <si>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</si>
  <si>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</si>
  <si>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</si>
  <si>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</si>
  <si>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</si>
  <si>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</si>
  <si>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60244     Agregované výkony                   OZPI</t>
  </si>
  <si>
    <t xml:space="preserve">                    60244409     Agreg. výk. ostat. nemocnic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</si>
  <si>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</si>
  <si>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</si>
  <si>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</si>
  <si>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</si>
  <si>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</si>
  <si>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</si>
  <si>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64803     Čerpání RF - čerpání fin. darů</t>
  </si>
  <si>
    <t xml:space="preserve">                    64803000     Čerpání RF - čerpání finančních darů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</si>
  <si>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</si>
  <si>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</si>
  <si>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</si>
  <si>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</si>
  <si>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</si>
  <si>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</si>
  <si>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</si>
  <si>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</si>
  <si>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64924443     Znalecké posudky - Znaleký ústav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</si>
  <si>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</si>
  <si>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</si>
  <si>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</si>
  <si>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</si>
  <si>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</si>
  <si>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</si>
  <si>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</si>
  <si>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</si>
  <si>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</si>
  <si>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67101006     Transfery MZ na rezidenční místa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</si>
  <si>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</si>
  <si>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</si>
  <si>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</si>
  <si>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</si>
  <si>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</si>
  <si>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</si>
  <si>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</si>
  <si>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</si>
  <si>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</si>
  <si>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</si>
  <si>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</si>
  <si>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</si>
  <si>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</si>
  <si>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</si>
  <si>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</si>
  <si>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</si>
  <si>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</si>
  <si>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</si>
  <si>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</si>
  <si>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</si>
  <si>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</si>
  <si>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</si>
  <si>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</si>
  <si>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</si>
  <si>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</si>
  <si>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</si>
  <si>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</si>
  <si>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</si>
  <si>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</si>
  <si>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>06</t>
  </si>
  <si>
    <t>NCHIR: Neurochirurgická klinika</t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</si>
  <si>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</si>
  <si>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</si>
  <si>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</si>
  <si>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</si>
  <si>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50113009 - léky - RTG diagnostika ZUL (LEK)</t>
  </si>
  <si>
    <t>50113013 - léky - antibiotika (LEK)</t>
  </si>
  <si>
    <t>50113014 - léky - antimykotika (LEK)</t>
  </si>
  <si>
    <t>50113017 - léky - dle §16 (LEK)</t>
  </si>
  <si>
    <t>50113190 - léky - medicinální plyny (sklad SVM)</t>
  </si>
  <si>
    <t>NCHIR: Neurochirurgická klinika Celkem</t>
  </si>
  <si>
    <t>SumaKL</t>
  </si>
  <si>
    <t>0611</t>
  </si>
  <si>
    <t>NCHIR: lůžkové oddělení 34</t>
  </si>
  <si>
    <t>NCHIR: lůžkové oddělení 34 Celkem</t>
  </si>
  <si>
    <t>SumaNS</t>
  </si>
  <si>
    <t>mezeraNS</t>
  </si>
  <si>
    <t>0612</t>
  </si>
  <si>
    <t>NCHIR: lůžkové oddělení 36A</t>
  </si>
  <si>
    <t>NCHIR: lůžkové oddělení 36A Celkem</t>
  </si>
  <si>
    <t>0621</t>
  </si>
  <si>
    <t>NCHIR: ambulance</t>
  </si>
  <si>
    <t>NCHIR: ambulance Celkem</t>
  </si>
  <si>
    <t>0631</t>
  </si>
  <si>
    <t xml:space="preserve">NCHIR: JIP </t>
  </si>
  <si>
    <t>NCHIR: JIP  Celkem</t>
  </si>
  <si>
    <t>0662</t>
  </si>
  <si>
    <t>NCHIR: operační sál - lokální</t>
  </si>
  <si>
    <t>NCHIR: operační sál - lokální Celkem</t>
  </si>
  <si>
    <t>0601</t>
  </si>
  <si>
    <t>NCHIR: vedení klinického pracoviště</t>
  </si>
  <si>
    <t>NCHIR: vedení klinického pracoviště Celkem</t>
  </si>
  <si>
    <t>léky - paušál (LEK)</t>
  </si>
  <si>
    <t>O</t>
  </si>
  <si>
    <t xml:space="preserve">DIPIDOLOR </t>
  </si>
  <si>
    <t>INJ 5X2ML 7.5MG/ML</t>
  </si>
  <si>
    <t>SUFENTANIL TORREX 50MCG/ML</t>
  </si>
  <si>
    <t>INJ SOL 5X5ML (250rg)</t>
  </si>
  <si>
    <t>ADRENALIN LECIVA</t>
  </si>
  <si>
    <t>INJ 5X1ML/1MG</t>
  </si>
  <si>
    <t>AESCIN-TEVA</t>
  </si>
  <si>
    <t>POR TBL FLM 30X20MG</t>
  </si>
  <si>
    <t>AGAPURIN SR 400</t>
  </si>
  <si>
    <t>400MG TBL PRO 100</t>
  </si>
  <si>
    <t>ALMIRAL</t>
  </si>
  <si>
    <t>INJ 10X3ML/75MG</t>
  </si>
  <si>
    <t>P</t>
  </si>
  <si>
    <t>ALOPURINOL SANDOZ</t>
  </si>
  <si>
    <t>100MG TBL NOB 100</t>
  </si>
  <si>
    <t>300MG TBL NOB 30</t>
  </si>
  <si>
    <t>ANOPYRIN 100MG</t>
  </si>
  <si>
    <t>TBL 20X100MG</t>
  </si>
  <si>
    <t>APAURIN</t>
  </si>
  <si>
    <t>INJ 10X2ML/10MG</t>
  </si>
  <si>
    <t>ARDEAOSMOSOL MA 15</t>
  </si>
  <si>
    <t>150G/L INF SOL 20X80ML</t>
  </si>
  <si>
    <t>ASCORUTIN (BLISTR)</t>
  </si>
  <si>
    <t>TBL OBD 50</t>
  </si>
  <si>
    <t>AULIN</t>
  </si>
  <si>
    <t>POR TBL NOB 30X100MG</t>
  </si>
  <si>
    <t>TBL 15X100MG</t>
  </si>
  <si>
    <t>POR GRA SOL30SÁČKŮ</t>
  </si>
  <si>
    <t>BACLOFEN</t>
  </si>
  <si>
    <t>TBL 50X10MG</t>
  </si>
  <si>
    <t>BETADINE</t>
  </si>
  <si>
    <t>UNG 1X20GM</t>
  </si>
  <si>
    <t>BETADINE (CHIRURG.) - hnědá</t>
  </si>
  <si>
    <t>LIQ 1X120ML</t>
  </si>
  <si>
    <t>BETALOC ZOK</t>
  </si>
  <si>
    <t>25MG TBL PRO 28</t>
  </si>
  <si>
    <t>25MG TBL PRO 100</t>
  </si>
  <si>
    <t>BETASERC 16</t>
  </si>
  <si>
    <t>POR TBL NOB 60X16MG</t>
  </si>
  <si>
    <t>Biopron9 tob.60+20</t>
  </si>
  <si>
    <t>BISACODYL</t>
  </si>
  <si>
    <t>DRG 105X5MG</t>
  </si>
  <si>
    <t>BISEPTOL</t>
  </si>
  <si>
    <t>400MG/80MG TBL NOB 28</t>
  </si>
  <si>
    <t>BISOPROLOL MYLAN 2,5 MG</t>
  </si>
  <si>
    <t>2,5MG TBL FLM 30</t>
  </si>
  <si>
    <t>BISOPROLOL MYLAN 5 MG</t>
  </si>
  <si>
    <t>5MG TBL FLM 30</t>
  </si>
  <si>
    <t>POR TBL FLM 100X5MG</t>
  </si>
  <si>
    <t>B-komplex forte 100tbl. Zentiva</t>
  </si>
  <si>
    <t>BRUFEN 400</t>
  </si>
  <si>
    <t>400MG TBL FLM 100</t>
  </si>
  <si>
    <t>BURONIL 25 MG</t>
  </si>
  <si>
    <t>POR TBL OBD 50X25MG</t>
  </si>
  <si>
    <t>CAVINTON FORTE</t>
  </si>
  <si>
    <t>POR TBL NOB 30X10MG</t>
  </si>
  <si>
    <t>CIPLOX 500</t>
  </si>
  <si>
    <t>500MG TBL FLM 10</t>
  </si>
  <si>
    <t>CITALEC 10 ZENTIVA</t>
  </si>
  <si>
    <t>10MG TBL FLM 30</t>
  </si>
  <si>
    <t>CODEIN SLOVAKOFARMA</t>
  </si>
  <si>
    <t>15MG TBL NOB 10</t>
  </si>
  <si>
    <t>CODEIN SLOVAKOFARMA 30MG</t>
  </si>
  <si>
    <t>TBL 10X30MG-BLISTR</t>
  </si>
  <si>
    <t>CONCOR COR 10 MG</t>
  </si>
  <si>
    <t>TBL OBD 28X10MG</t>
  </si>
  <si>
    <t>CONTROLOC 20 MG</t>
  </si>
  <si>
    <t>POR TBL ENT 100X20MG</t>
  </si>
  <si>
    <t>CONTROLOC I.V.</t>
  </si>
  <si>
    <t>INJ PLV SOL 1X40MG</t>
  </si>
  <si>
    <t>DEGAN</t>
  </si>
  <si>
    <t>TBL 40X10MG</t>
  </si>
  <si>
    <t>DEXAMED</t>
  </si>
  <si>
    <t>INJ 10X2ML/8MG</t>
  </si>
  <si>
    <t>DIAZEPAM SLOVAKOFARMA</t>
  </si>
  <si>
    <t>10MG TBL NOB 20(1X20)</t>
  </si>
  <si>
    <t>DIBETIX</t>
  </si>
  <si>
    <t>0,5MG TBL NOB 90</t>
  </si>
  <si>
    <t>DIPIDOLOR</t>
  </si>
  <si>
    <t>7,5MG/ML INJ SOL 5X2ML</t>
  </si>
  <si>
    <t>DITHIADEN</t>
  </si>
  <si>
    <t>TBL 20X2MG</t>
  </si>
  <si>
    <t>INJ 10X2ML</t>
  </si>
  <si>
    <t>DOLMINA 50</t>
  </si>
  <si>
    <t>TBL OBD 30X50MG</t>
  </si>
  <si>
    <t>DOLMINA INJ.</t>
  </si>
  <si>
    <t>INJ 5X3ML/75MG</t>
  </si>
  <si>
    <t>DORETA 75 MG/650 MG</t>
  </si>
  <si>
    <t>POR TBL FLM 30</t>
  </si>
  <si>
    <t>DORSIFLEX</t>
  </si>
  <si>
    <t>TBL 30X200MG</t>
  </si>
  <si>
    <t>DUPHALAC</t>
  </si>
  <si>
    <t>667MG/ML POR SOL 1X500ML IV</t>
  </si>
  <si>
    <t>667MG/ML POR SOL 1X200ML IV</t>
  </si>
  <si>
    <t>DZ BRAUNOL 500 ML</t>
  </si>
  <si>
    <t>DZ OCTENISEPT 250 ml</t>
  </si>
  <si>
    <t>sprej</t>
  </si>
  <si>
    <t>DZ OCTENISEPT drm. sol. 250 ml</t>
  </si>
  <si>
    <t>DRM SOL 1X250ML</t>
  </si>
  <si>
    <t>ECOLAV Výplach očí 100ml</t>
  </si>
  <si>
    <t>100 ml</t>
  </si>
  <si>
    <t>ELICEA 20 MG</t>
  </si>
  <si>
    <t>POR TBL FLM 28X20MG</t>
  </si>
  <si>
    <t>ENDIARON</t>
  </si>
  <si>
    <t>250MG TBL FLM 20</t>
  </si>
  <si>
    <t>250MG TBL FLM 40</t>
  </si>
  <si>
    <t>ESPUMISAN</t>
  </si>
  <si>
    <t>PORCPSMOL50X40MG-BL</t>
  </si>
  <si>
    <t>Espumisan cps.100x40mg-blistr</t>
  </si>
  <si>
    <t>0057585</t>
  </si>
  <si>
    <t>EUPHYLLIN CR N 100</t>
  </si>
  <si>
    <t>100MG CPS PRO 50</t>
  </si>
  <si>
    <t>FENISTIL</t>
  </si>
  <si>
    <t>1MG/G GEL 1X50G</t>
  </si>
  <si>
    <t>FORTECORTIN 4</t>
  </si>
  <si>
    <t>4MG TBL NOB 20</t>
  </si>
  <si>
    <t>4MG TBL NOB 30</t>
  </si>
  <si>
    <t>FRAXIPARIN MULTI</t>
  </si>
  <si>
    <t>INJ 10X5ML/47.5KU</t>
  </si>
  <si>
    <t>GLUKÓZA 10 BRAUN</t>
  </si>
  <si>
    <t>INF SOL 10X500ML-PE</t>
  </si>
  <si>
    <t>GLUKÓZA 5 BRAUN</t>
  </si>
  <si>
    <t>GOPTEN 2 MG</t>
  </si>
  <si>
    <t>POR CPS DUR 98X2MG</t>
  </si>
  <si>
    <t>HELICID 20 ZENTIVA</t>
  </si>
  <si>
    <t>POR CPS ETD 28X20MG</t>
  </si>
  <si>
    <t>HEMINEVRIN 192 MG</t>
  </si>
  <si>
    <t>POR CPS MOL 100X192MG (dříve název 300mg!)</t>
  </si>
  <si>
    <t>Herpesin krém 1x2g 5%</t>
  </si>
  <si>
    <t>HIRUDOID</t>
  </si>
  <si>
    <t>DRM CRM 1X40GM</t>
  </si>
  <si>
    <t>HIRUDOID FORTE</t>
  </si>
  <si>
    <t>HUMALOG 100 IU</t>
  </si>
  <si>
    <t>INJ SOL 1X10ML/1KU</t>
  </si>
  <si>
    <t>HUMULIN R 100 M.J./ML</t>
  </si>
  <si>
    <t>INJ 1X10ML/1KU</t>
  </si>
  <si>
    <t>HYDROCORTISON 10MG</t>
  </si>
  <si>
    <t>TBL 20X10MG</t>
  </si>
  <si>
    <t>HYDROCORTISON M LECIVA</t>
  </si>
  <si>
    <t>UNG 10GM 1%</t>
  </si>
  <si>
    <t>HYDROCORTISON VUAB 100 MG</t>
  </si>
  <si>
    <t>INJ PLV SOL 1X100MG</t>
  </si>
  <si>
    <t>CHLORID SODNÝ 0,9% BRAUN</t>
  </si>
  <si>
    <t>INF SOL 20X100MLPELAH</t>
  </si>
  <si>
    <t>INF SOL 10X250MLPELAH</t>
  </si>
  <si>
    <t>INF SOL 10X500MLPELAH</t>
  </si>
  <si>
    <t>INF SOL 10X1000MLPLAH</t>
  </si>
  <si>
    <t>IBALGIN 600</t>
  </si>
  <si>
    <t>600MG TBL FLM 30</t>
  </si>
  <si>
    <t>IBUMAX 400 MG</t>
  </si>
  <si>
    <t>PORTBLFLM100X400MG</t>
  </si>
  <si>
    <t>IBUPROFEN B. BRAUN 400MG</t>
  </si>
  <si>
    <t xml:space="preserve"> INF SOL 10X100ML</t>
  </si>
  <si>
    <t>ICHTOXYL</t>
  </si>
  <si>
    <t>UNG 1X30GM</t>
  </si>
  <si>
    <t>IMACORT</t>
  </si>
  <si>
    <t>10MG/G+2,5MG/G+5MG/G CRM 20G</t>
  </si>
  <si>
    <t>IMAZOL KRÉMPASTA</t>
  </si>
  <si>
    <t>10MG/G DRM PST 1X30G</t>
  </si>
  <si>
    <t>IMAZOL PLUS</t>
  </si>
  <si>
    <t>10MG/G+2,5MG/G CRM 30G</t>
  </si>
  <si>
    <t>KALIUM CHLORATUM BIOMEDICA</t>
  </si>
  <si>
    <t>POR TBLFLM100X500MG</t>
  </si>
  <si>
    <t>KALIUM CHLORATUM LECIVA 7.5%</t>
  </si>
  <si>
    <t>INJ 5X10ML 7.5%</t>
  </si>
  <si>
    <t>KANAVIT</t>
  </si>
  <si>
    <t>INJ 5X1ML/10MG</t>
  </si>
  <si>
    <t>KINEDRYL</t>
  </si>
  <si>
    <t>TBL 10</t>
  </si>
  <si>
    <t>KL AQUA PURIF. BAG IN BOX 5 l</t>
  </si>
  <si>
    <t>KL SOL.BORGLYCEROLI 3% 1000 G</t>
  </si>
  <si>
    <t>KL SUPP.BISACODYLI 0,01G  30KS</t>
  </si>
  <si>
    <t>KL SUPP.BISACODYLI 0,01G  40KS</t>
  </si>
  <si>
    <t>KLACID 500</t>
  </si>
  <si>
    <t>POR TBL FLM 14X500MG</t>
  </si>
  <si>
    <t>LAGOSA</t>
  </si>
  <si>
    <t>DRG 100X150MG</t>
  </si>
  <si>
    <t>LETROX 75</t>
  </si>
  <si>
    <t>POR TBL NOB 100X75MCG II</t>
  </si>
  <si>
    <t>LEXAURIN 1,5</t>
  </si>
  <si>
    <t>POR TBL NOB 30X1.5MG</t>
  </si>
  <si>
    <t>LEXAURIN 3</t>
  </si>
  <si>
    <t>3MG TBL NOB 30</t>
  </si>
  <si>
    <t>LIPANTHYL 267 M</t>
  </si>
  <si>
    <t>267MG CPS DUR 30</t>
  </si>
  <si>
    <t>LOZAP 50 ZENTIVA</t>
  </si>
  <si>
    <t>POR TBL FLM 30X50MG</t>
  </si>
  <si>
    <t>LOZAP H</t>
  </si>
  <si>
    <t>MAGNESII LACTICI 0,5 TBL. MEDICAMENTA</t>
  </si>
  <si>
    <t>TBL NOB 100X0,5GM</t>
  </si>
  <si>
    <t>MAGNESIUM SULFATE KALCEKS</t>
  </si>
  <si>
    <t>100MG/ML INJ/INF SOL 5X10ML</t>
  </si>
  <si>
    <t>MAGNESIUM SULFURICUM BBP 10%</t>
  </si>
  <si>
    <t>INJ 5X10ML 10%</t>
  </si>
  <si>
    <t>MAXITROL</t>
  </si>
  <si>
    <t>OPH GTT SUS 1X5ML</t>
  </si>
  <si>
    <t>OPH UNG 3,5G</t>
  </si>
  <si>
    <t>MEDROL 4MG</t>
  </si>
  <si>
    <t>TBL NOB 30 II</t>
  </si>
  <si>
    <t>MESOCAIN</t>
  </si>
  <si>
    <t>INJ 10X10ML 1%</t>
  </si>
  <si>
    <t>GEL 1X20GM</t>
  </si>
  <si>
    <t>MOXOSTAD 0,2 MG</t>
  </si>
  <si>
    <t>POR TBL FLM 30X0.2MG</t>
  </si>
  <si>
    <t>NATRIUM CHLORATUM BIOTIKA 10%</t>
  </si>
  <si>
    <t>NEODOLPASSE</t>
  </si>
  <si>
    <t>75MG/30MG INF SOL 10X250ML</t>
  </si>
  <si>
    <t>NEUROL 0.25</t>
  </si>
  <si>
    <t>TBL 30X0.25MG</t>
  </si>
  <si>
    <t>NEURONTIN 100MG</t>
  </si>
  <si>
    <t>CPS 100X100MG</t>
  </si>
  <si>
    <t>NEURONTIN 300MG</t>
  </si>
  <si>
    <t>CPS 50X300MG</t>
  </si>
  <si>
    <t>NIMOTOP S</t>
  </si>
  <si>
    <t>30MG TBL FLM 100 I</t>
  </si>
  <si>
    <t>NORADRENALIN LECIVA</t>
  </si>
  <si>
    <t>NOVALGIN</t>
  </si>
  <si>
    <t>INJ 5X5ML/2500MG</t>
  </si>
  <si>
    <t>500MG TBL FLM 20</t>
  </si>
  <si>
    <t>INJ 10X2ML/1000MG</t>
  </si>
  <si>
    <t>OPHTHALMO-AZULEN</t>
  </si>
  <si>
    <t>UNG OPH 1X5GM</t>
  </si>
  <si>
    <t>OPHTHALMO-SEPTONEX</t>
  </si>
  <si>
    <t>OPH GTT SOL 1X10ML PLAST</t>
  </si>
  <si>
    <t>OXAZEPAM TBL.20X10MG</t>
  </si>
  <si>
    <t>TBL 20X10MG(BLISTR)</t>
  </si>
  <si>
    <t>OXYCODON LANNACHER</t>
  </si>
  <si>
    <t>20MG TBL PRO 60</t>
  </si>
  <si>
    <t>PARALEN 500</t>
  </si>
  <si>
    <t>POR TBL NOB 24X500MG</t>
  </si>
  <si>
    <t>PARALEN 500 TBL 12</t>
  </si>
  <si>
    <t>500MG TBL NOB 12</t>
  </si>
  <si>
    <t>PARALEN EXTRA PROTI BOLESTI</t>
  </si>
  <si>
    <t>500MG/65MG TBL FLM 24</t>
  </si>
  <si>
    <t>PENTILIN</t>
  </si>
  <si>
    <t>20MG/ML INJ/INF SOL 5X5ML</t>
  </si>
  <si>
    <t>Peroxid vodíku 3% 100 ml</t>
  </si>
  <si>
    <t>20% DPH</t>
  </si>
  <si>
    <t>PLENDIL ER</t>
  </si>
  <si>
    <t>TBL FC 30X5MG</t>
  </si>
  <si>
    <t>PRESTARIUM NEO</t>
  </si>
  <si>
    <t>POR TBL FLM 30X5MG</t>
  </si>
  <si>
    <t>PRESTARIUM NEO COMBI 5mg/1,25mg</t>
  </si>
  <si>
    <t>PRESTARIUM NEO FORTE</t>
  </si>
  <si>
    <t>POR TBL FLM 30X10MG</t>
  </si>
  <si>
    <t>PROSTAPHLIN 1000MG</t>
  </si>
  <si>
    <t>INJ PLV SOL 1</t>
  </si>
  <si>
    <t>PYRIDOXIN LÉČIVA TBL</t>
  </si>
  <si>
    <t>POR TBL NOB 20X20MG</t>
  </si>
  <si>
    <t>REASEC</t>
  </si>
  <si>
    <t>TBL 20X2.5MG</t>
  </si>
  <si>
    <t>RINGERFUNDIN B.BRAUN</t>
  </si>
  <si>
    <t>INF SOL 10X500ML PE</t>
  </si>
  <si>
    <t>INF SOL10X1000ML PE</t>
  </si>
  <si>
    <t>SANORIN EMULZE</t>
  </si>
  <si>
    <t>1MG/ML NAS GTT EML 1X10ML</t>
  </si>
  <si>
    <t>SEPTONEX</t>
  </si>
  <si>
    <t>SPR 1X45ML</t>
  </si>
  <si>
    <t>SOLU-MEDROL</t>
  </si>
  <si>
    <t>INJ SIC 1X40MG+1ML</t>
  </si>
  <si>
    <t>SORBIFER DURULES</t>
  </si>
  <si>
    <t>POR TBL FLM 100X100MG</t>
  </si>
  <si>
    <t>TBL FLM 60X320MG/60MG</t>
  </si>
  <si>
    <t>SORTIS 40MG</t>
  </si>
  <si>
    <t>TBL OBD 30X40MG</t>
  </si>
  <si>
    <t>SPECIES UROLOGICAE PLANTA LEROS</t>
  </si>
  <si>
    <t>SPC 20X1.5GM(SÁČKY)</t>
  </si>
  <si>
    <t>SYNTOPHYLLIN</t>
  </si>
  <si>
    <t>INJ 5X10ML/240MG</t>
  </si>
  <si>
    <t>SYNTOSTIGMIN</t>
  </si>
  <si>
    <t>INJ 10X1ML/0.5MG</t>
  </si>
  <si>
    <t>TENSIOMIN</t>
  </si>
  <si>
    <t>TBL 30X12.5MG</t>
  </si>
  <si>
    <t>Thiamin Generica tbl.30</t>
  </si>
  <si>
    <t>THIAMIN LECIVA</t>
  </si>
  <si>
    <t>TBL 20X50MG(BLISTR)</t>
  </si>
  <si>
    <t>THYROZOL 10</t>
  </si>
  <si>
    <t>10MG TBL FLM 50</t>
  </si>
  <si>
    <t>TORECAN</t>
  </si>
  <si>
    <t>INJ 5X1ML/6.5MG</t>
  </si>
  <si>
    <t>TRALGIT</t>
  </si>
  <si>
    <t>POR CPS DUR 20X50MG</t>
  </si>
  <si>
    <t>TRALGIT 50 INJ</t>
  </si>
  <si>
    <t>INJ SOL 5X1ML/50MG</t>
  </si>
  <si>
    <t>TRALGIT SR 100</t>
  </si>
  <si>
    <t>POR TBL RET50X100MG</t>
  </si>
  <si>
    <t>POR TBL RET30X100MG</t>
  </si>
  <si>
    <t>TRAMADOL KALCEKS</t>
  </si>
  <si>
    <t>50MG/ML INJ/INF SOL 5X2ML</t>
  </si>
  <si>
    <t>TRAMAL</t>
  </si>
  <si>
    <t>50MG/ML INJ SOL 5X1ML</t>
  </si>
  <si>
    <t>Trental inj -MIMOŘÁDNÝ DOVOZ!!</t>
  </si>
  <si>
    <t>INJ 5X5ML/100MG</t>
  </si>
  <si>
    <t>TRITACE 2,5 MG</t>
  </si>
  <si>
    <t>POR TBL NOB 20X2.5MG</t>
  </si>
  <si>
    <t>TRITTICO AC 75</t>
  </si>
  <si>
    <t>TBL RET 30X75MG</t>
  </si>
  <si>
    <t>TRUND 250 MG POTAHOVANÉ TABLETY</t>
  </si>
  <si>
    <t>POR TBL FLM 50X250MG</t>
  </si>
  <si>
    <t>TULIP 10 MG POTAHOVANÉ TABLETY</t>
  </si>
  <si>
    <t>TULIP 40 MG</t>
  </si>
  <si>
    <t>POR TBL FLM 90X40MG</t>
  </si>
  <si>
    <t>ULTRACOD</t>
  </si>
  <si>
    <t>POR TBL NOB 30</t>
  </si>
  <si>
    <t>POR TBL NOB 10</t>
  </si>
  <si>
    <t>VENTOLIN INHALER N</t>
  </si>
  <si>
    <t>100MCG/DÁV INH SUS PSS 200DÁV</t>
  </si>
  <si>
    <t>Vincentka nosní sprej  25ml (30ml)</t>
  </si>
  <si>
    <t>VITAMIN B12 LECIVA 1000RG</t>
  </si>
  <si>
    <t>INJ 5X1ML/1000RG</t>
  </si>
  <si>
    <t>ZALDIAR</t>
  </si>
  <si>
    <t>37,5MG/325MG TBL FLM 30X1</t>
  </si>
  <si>
    <t>ZOLOFT 100MG</t>
  </si>
  <si>
    <t>TBL OBD 28X100MG</t>
  </si>
  <si>
    <t>ZOLOFT 50MG</t>
  </si>
  <si>
    <t>TBL OBD 28X50MG</t>
  </si>
  <si>
    <t>ZOLPIDEM MYLAN</t>
  </si>
  <si>
    <t>POR TBL FLM 20X10MG</t>
  </si>
  <si>
    <t>POR TBL FLM 50X10MG</t>
  </si>
  <si>
    <t>ZYLLT 75 MG</t>
  </si>
  <si>
    <t>POR TBL FLM 28X75MG</t>
  </si>
  <si>
    <t>ZYRTEC</t>
  </si>
  <si>
    <t>léky - enterální výživa (LEK)</t>
  </si>
  <si>
    <t>NUTRIDRINK PROTEIN S PŘÍCHUTÍ ČOKOLÁDOVOU</t>
  </si>
  <si>
    <t>POR SOL 4X200ML</t>
  </si>
  <si>
    <t>léky - krev.deriváty ZUL (TO)</t>
  </si>
  <si>
    <t>OCPLEX</t>
  </si>
  <si>
    <t>1000IU INF PSO LQF 1+1X40ML</t>
  </si>
  <si>
    <t>500IU INF PSO LQF 1+1X20ML</t>
  </si>
  <si>
    <t>léky - antibiotika (LEK)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</si>
  <si>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</si>
  <si>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</si>
  <si>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</si>
  <si>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</si>
  <si>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</si>
  <si>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</si>
  <si>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</si>
  <si>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</si>
  <si>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AMPICILIN 1,0 BIOTIKA</t>
  </si>
  <si>
    <t>INJ PLV SOL 10X1000MG</t>
  </si>
  <si>
    <t>AMPICILLIN AND SULBACTAM IBI 1 G + 500 MG PRÁŠEK P</t>
  </si>
  <si>
    <t>INJ PLV SOL 10X1G+500MG/LAH</t>
  </si>
  <si>
    <t>AMPIPLUS 1000mg/500mg - mimořádný dovoz</t>
  </si>
  <si>
    <t>inj.inf.sol 25 vials</t>
  </si>
  <si>
    <t>AXETINE 1,5GM</t>
  </si>
  <si>
    <t>INJ SIC 10X1.5GM</t>
  </si>
  <si>
    <t>AZEPO 1 G</t>
  </si>
  <si>
    <t>INJ+INF PLV SOL 10X1GM</t>
  </si>
  <si>
    <t>BISEPTOL 480</t>
  </si>
  <si>
    <t>INJ 10X5ML</t>
  </si>
  <si>
    <t>CEFTAZIDIM KABI 1 GM</t>
  </si>
  <si>
    <t>INJ PLV SOL 10X1GM</t>
  </si>
  <si>
    <t>CIPRINOL 500</t>
  </si>
  <si>
    <t>TBL 10X500MG</t>
  </si>
  <si>
    <t>CIPROFLOXACIN KABI 400 MG/200 ML INFUZNÍ ROZTOK</t>
  </si>
  <si>
    <t>INF SOL 10X400MG/200ML</t>
  </si>
  <si>
    <t>Clindamycin Kabi inj.sol. 300mg 10x2ml</t>
  </si>
  <si>
    <t>150mg/ml</t>
  </si>
  <si>
    <t>Clindamycin Kabi inj.sol. 600mg 10x4ml</t>
  </si>
  <si>
    <t>COTRIMOXAZOL AL FORTE</t>
  </si>
  <si>
    <t>TBL 20X960MG</t>
  </si>
  <si>
    <t>DALACIN C 300 MG</t>
  </si>
  <si>
    <t>POR CPS DUR 16X300MG</t>
  </si>
  <si>
    <t>ENTIZOL</t>
  </si>
  <si>
    <t>TBL 20X250MG</t>
  </si>
  <si>
    <t>FRAMYKOIN</t>
  </si>
  <si>
    <t>UNG 1X10GM</t>
  </si>
  <si>
    <t>PLV ADS 1X5GM</t>
  </si>
  <si>
    <t>Gentamicin B.Braun INF SOL 80MG</t>
  </si>
  <si>
    <t>20x80ML 1mg/ml</t>
  </si>
  <si>
    <t>GENTAMICIN LEK 80 MG/2 ML</t>
  </si>
  <si>
    <t>INJ SOL 10X2ML/80MG</t>
  </si>
  <si>
    <t>LINEZOLID KABI</t>
  </si>
  <si>
    <t>2MG/ML INF SOL 10X300ML</t>
  </si>
  <si>
    <t xml:space="preserve">LINEZOLID SANDOZ 600 MG </t>
  </si>
  <si>
    <t>POR TBL FLM 10X600MG</t>
  </si>
  <si>
    <t>MEROPENEM BRADEX</t>
  </si>
  <si>
    <t>1G INJ/INF PLV SOL 10</t>
  </si>
  <si>
    <t>MEROPENEM KABI 1 G</t>
  </si>
  <si>
    <t>INJ+INF PLV SOL 10X1000MG</t>
  </si>
  <si>
    <t>METRONIDAZOLE NORIDEM</t>
  </si>
  <si>
    <t>5MG/ML INF SOL 10X100ML</t>
  </si>
  <si>
    <t>OPHTHALMO-FRAMYKOIN</t>
  </si>
  <si>
    <t>TAXIMED</t>
  </si>
  <si>
    <t>1G INJ/INF PLV SOL 1</t>
  </si>
  <si>
    <t>TOBREX</t>
  </si>
  <si>
    <t>3MG/G OPH UNG 3,5G</t>
  </si>
  <si>
    <t>TYGACIL 50 MG</t>
  </si>
  <si>
    <t>INF PLV SOL 10X50MG/5ML</t>
  </si>
  <si>
    <t>VANCOMYCIN MYLAN 1000 MG</t>
  </si>
  <si>
    <t>INF PLV SOL 1X1GM</t>
  </si>
  <si>
    <t>ZINNAT 125 MG</t>
  </si>
  <si>
    <t>125MG TBL FLM 10</t>
  </si>
  <si>
    <t>léky - antimykotika (LEK)</t>
  </si>
  <si>
    <t>DIFLUCAN 100 MG</t>
  </si>
  <si>
    <t>POR CPS DUR 28X100MG</t>
  </si>
  <si>
    <t>POR TBL ENT 90X20MG</t>
  </si>
  <si>
    <t>AGEN 10</t>
  </si>
  <si>
    <t>AGEN 5</t>
  </si>
  <si>
    <t>POR TBL NOB 30X5MG</t>
  </si>
  <si>
    <t>ALGIFEN NEO</t>
  </si>
  <si>
    <t>POR GTT SOL 1X50ML</t>
  </si>
  <si>
    <t>ALLOPURINOL APOTEX</t>
  </si>
  <si>
    <t>AMARYL 3 MG</t>
  </si>
  <si>
    <t>POR TBL NOB 30X3MG</t>
  </si>
  <si>
    <t>AMBROBENE 7.5MG/ML</t>
  </si>
  <si>
    <t>SOL 1X40ML</t>
  </si>
  <si>
    <t>AMESOS 20 MG/10 MG TABLETY</t>
  </si>
  <si>
    <t>AMITRIPTYLIN-SLOVAKOFARMA</t>
  </si>
  <si>
    <t>25MG TBL FLM 50</t>
  </si>
  <si>
    <t>APO-PAROX</t>
  </si>
  <si>
    <t>ARDEAOSMOSOL MA 20</t>
  </si>
  <si>
    <t>200G/L INF SOL 20X100ML</t>
  </si>
  <si>
    <t>200G/L INF SOL 10X200ML</t>
  </si>
  <si>
    <t>ATARAX</t>
  </si>
  <si>
    <t>TBL OBD 25X25MG</t>
  </si>
  <si>
    <t>BISOPROLOL MYLAN</t>
  </si>
  <si>
    <t>CALTRATE 600 MG/400 IU D3 POTAHOVANÁ TABLETA</t>
  </si>
  <si>
    <t>POR TBL FLM 90</t>
  </si>
  <si>
    <t>CALTRATE D3</t>
  </si>
  <si>
    <t>500MG/1000IU TBL MND 90</t>
  </si>
  <si>
    <t>CARBOSORB</t>
  </si>
  <si>
    <t>320MG TBL NOB 20</t>
  </si>
  <si>
    <t>CARTEOL LP 2%</t>
  </si>
  <si>
    <t>OPH GTT PRO 1X3ML</t>
  </si>
  <si>
    <t>CARZAP 16 MG</t>
  </si>
  <si>
    <t>POR TBL NOB 28X16MG</t>
  </si>
  <si>
    <t>CEZERA 5 MG</t>
  </si>
  <si>
    <t>POR TBL FLM 90X5MG</t>
  </si>
  <si>
    <t>CIPLOX 250</t>
  </si>
  <si>
    <t>250MG TBL FLM 10</t>
  </si>
  <si>
    <t>CITALEC 20 ZENTIVA</t>
  </si>
  <si>
    <t>20MG TBL FLM 30</t>
  </si>
  <si>
    <t>CITRAFLEET PRÁŠEK PRO PERORÁLNÍ ROZTOK</t>
  </si>
  <si>
    <t>POR PLV SOL 2</t>
  </si>
  <si>
    <t>CONTROLOC 40 MG</t>
  </si>
  <si>
    <t>POR TBL ENT 28X40MG</t>
  </si>
  <si>
    <t>INJ 50X2ML/10MG</t>
  </si>
  <si>
    <t>DEPAKINE CHRONO 500MG SECABLE</t>
  </si>
  <si>
    <t>TBL RET 100X500MG</t>
  </si>
  <si>
    <t>DETRALEX</t>
  </si>
  <si>
    <t>TBL OBD 30</t>
  </si>
  <si>
    <t>POR TBL FLM 60</t>
  </si>
  <si>
    <t>DICLOFENAC AL 50</t>
  </si>
  <si>
    <t>TBL OBD 100X50MG</t>
  </si>
  <si>
    <t>DICLOFENAC AL RETARD</t>
  </si>
  <si>
    <t>TBL OBD 20X100MG</t>
  </si>
  <si>
    <t>DICYNONE 250</t>
  </si>
  <si>
    <t>INJ SOL 4X2ML/250MG</t>
  </si>
  <si>
    <t>DIGOXIN 0.125 LECIVA</t>
  </si>
  <si>
    <t>TBL 30X0.125MG</t>
  </si>
  <si>
    <t>DONEPEZIL MYLAN 10MG</t>
  </si>
  <si>
    <t>POR TBL DIS 28</t>
  </si>
  <si>
    <t>DRETACEN 500 MG</t>
  </si>
  <si>
    <t>POR TBL FLM 100X500MG</t>
  </si>
  <si>
    <t>DZ BRAUNOL 250 ML</t>
  </si>
  <si>
    <t>DZ OCTENISEPT 1 l</t>
  </si>
  <si>
    <t>EBRANTIL 30 RETARD</t>
  </si>
  <si>
    <t>POR CPS PRO 50X30MG</t>
  </si>
  <si>
    <t>ESSENTIALE FORTE</t>
  </si>
  <si>
    <t>600MG CPS DUR 30</t>
  </si>
  <si>
    <t>EUPHYLLIN CR N 200</t>
  </si>
  <si>
    <t>200MG CPS PRO 50</t>
  </si>
  <si>
    <t>EUTHYROX</t>
  </si>
  <si>
    <t>75MCG TBL NOB 100 II</t>
  </si>
  <si>
    <t>EUTHYROX 150</t>
  </si>
  <si>
    <t>TBL 100X150RG</t>
  </si>
  <si>
    <t>EUTHYROX 50</t>
  </si>
  <si>
    <t>TBL 100X50RG</t>
  </si>
  <si>
    <t>EUTHYROX 88 MIKROGRAMŮ</t>
  </si>
  <si>
    <t>88MCG TBL NOB 100 II</t>
  </si>
  <si>
    <t>FLAVOBION</t>
  </si>
  <si>
    <t>70MG TBL FLM 50</t>
  </si>
  <si>
    <t>FOKUSIN</t>
  </si>
  <si>
    <t>POR CPS RDR30X0.4MG</t>
  </si>
  <si>
    <t>FRAXIPARINE</t>
  </si>
  <si>
    <t>INJ SOL 10X0.6ML</t>
  </si>
  <si>
    <t>FRAXIPARINE FORTE</t>
  </si>
  <si>
    <t>INJ 10X0.8ML/15.2KU</t>
  </si>
  <si>
    <t>FURORESE 40</t>
  </si>
  <si>
    <t>TBL 50X40MG</t>
  </si>
  <si>
    <t>GALVUS 50 MG</t>
  </si>
  <si>
    <t>POR TBL NOB 56X50MG</t>
  </si>
  <si>
    <t>GERATAM 1200</t>
  </si>
  <si>
    <t>TBL OBD 100X1200MG</t>
  </si>
  <si>
    <t>TBL OBD 60X1200MG</t>
  </si>
  <si>
    <t>GLUCOPHAGE XR</t>
  </si>
  <si>
    <t>POR TBL PRO30X500MG</t>
  </si>
  <si>
    <t>GLUCOPHAGE XR 750 MG TABLETY S PRODLOUŽENÝM UVOLŇO</t>
  </si>
  <si>
    <t>POR TBL PRO 60X750MG II</t>
  </si>
  <si>
    <t>GODASAL 100</t>
  </si>
  <si>
    <t>POR TBL NOB 20</t>
  </si>
  <si>
    <t>GUAJACURAN</t>
  </si>
  <si>
    <t>200MG TBL OBD 50</t>
  </si>
  <si>
    <t>GUAJACURAN « 5 % INJ</t>
  </si>
  <si>
    <t>HALOPERIDOL</t>
  </si>
  <si>
    <t>TBL 50X1.5MG</t>
  </si>
  <si>
    <t>POR CPS ETD 90X20MG</t>
  </si>
  <si>
    <t>HYDROCHLOROTHIAZID LECIVA</t>
  </si>
  <si>
    <t>TBL 20X25MG</t>
  </si>
  <si>
    <t>IBALGIN 400</t>
  </si>
  <si>
    <t>400MG TBL FLM 48</t>
  </si>
  <si>
    <t>IMODIUM</t>
  </si>
  <si>
    <t>2MG CPS DUR 20</t>
  </si>
  <si>
    <t>INDOMETACIN 100 BERLIN-CHEMIE</t>
  </si>
  <si>
    <t>SUP 10X100MG</t>
  </si>
  <si>
    <t>KAPIDIN 10 MG</t>
  </si>
  <si>
    <t>KAPIDIN 20 MG</t>
  </si>
  <si>
    <t>KL UNGUENTUM</t>
  </si>
  <si>
    <t>KREON 25 000</t>
  </si>
  <si>
    <t>25000U CPS ETD 50</t>
  </si>
  <si>
    <t>KVENTIAX PROLONG 50MG</t>
  </si>
  <si>
    <t xml:space="preserve"> TBL PRO 60</t>
  </si>
  <si>
    <t>LAMICTAL</t>
  </si>
  <si>
    <t>50MG TBL NOB 42</t>
  </si>
  <si>
    <t>LERIVON</t>
  </si>
  <si>
    <t>30MG TBL FLM 20</t>
  </si>
  <si>
    <t>LETROX 125</t>
  </si>
  <si>
    <t>POR TBL NOB 100X125MCG</t>
  </si>
  <si>
    <t>LETROX 150</t>
  </si>
  <si>
    <t>POR TBL NOB 100X150RG</t>
  </si>
  <si>
    <t>3MG TBL NOB 28</t>
  </si>
  <si>
    <t>LOCOID LIPOCREAM 0,1%</t>
  </si>
  <si>
    <t>CRM 1X30GM 0.1%</t>
  </si>
  <si>
    <t>LYRICA 150 MG</t>
  </si>
  <si>
    <t>POR CPSDUR14X150MG</t>
  </si>
  <si>
    <t>LYRICA 75 MG</t>
  </si>
  <si>
    <t>POR CPSDUR14X75MG</t>
  </si>
  <si>
    <t>TBL NOB 50X0,5GM</t>
  </si>
  <si>
    <t>MAGNOSOLV</t>
  </si>
  <si>
    <t>365MG POR GRA SOL SCC 30</t>
  </si>
  <si>
    <t>METFORMIN-TEVA XR 500 MG</t>
  </si>
  <si>
    <t>POR TBL PRO 60X500MG</t>
  </si>
  <si>
    <t>MILGAMMA</t>
  </si>
  <si>
    <t>POR TBL OBD 50</t>
  </si>
  <si>
    <t>MIRTAZAPIN MYLAN 30 MG</t>
  </si>
  <si>
    <t>POR TBL DIS 30X30MG</t>
  </si>
  <si>
    <t>MOXOSTAD 0.4 MG</t>
  </si>
  <si>
    <t>POR TBL FLM30X0.4MG</t>
  </si>
  <si>
    <t>MYDOCALM 150MG</t>
  </si>
  <si>
    <t>TBL OBD 30X150MG</t>
  </si>
  <si>
    <t>NAKOM MITE</t>
  </si>
  <si>
    <t>TBL 100X125MG</t>
  </si>
  <si>
    <t>NITRESAN 20 MG</t>
  </si>
  <si>
    <t>POR TBL NOB 30X20MG</t>
  </si>
  <si>
    <t>NO-SPA</t>
  </si>
  <si>
    <t>POR TBL NOB 24X40MG</t>
  </si>
  <si>
    <t>PREDNISON 5 LECIVA</t>
  </si>
  <si>
    <t>TBL 20X5MG</t>
  </si>
  <si>
    <t>PROSULPIN 50MG</t>
  </si>
  <si>
    <t>TBL 30X50MG</t>
  </si>
  <si>
    <t>PROTHIADEN</t>
  </si>
  <si>
    <t>DRG 30X25MG</t>
  </si>
  <si>
    <t>RINGERUV ROZTOK BRAUN</t>
  </si>
  <si>
    <t>INF 10X500ML(LDPE)</t>
  </si>
  <si>
    <t>RISPERIDON ACTAVIS 2MG</t>
  </si>
  <si>
    <t>TBL FLM 60</t>
  </si>
  <si>
    <t>RIVOTRIL 0.5 MG</t>
  </si>
  <si>
    <t>TBL 50X0.5MG</t>
  </si>
  <si>
    <t>ROCALTROL 0.50 MCG</t>
  </si>
  <si>
    <t>POR CPSMOL30X0.50RG</t>
  </si>
  <si>
    <t>SIOFOR 500</t>
  </si>
  <si>
    <t>TBL OBD 60X500MG</t>
  </si>
  <si>
    <t>SORTIS 80 MG</t>
  </si>
  <si>
    <t>POR TBL FLM 30X80MG</t>
  </si>
  <si>
    <t>SPASMED 15</t>
  </si>
  <si>
    <t>POR TBL FLM 30X15MG</t>
  </si>
  <si>
    <t>STOPTUSSIN</t>
  </si>
  <si>
    <t>POR GTT SOL 1X25ML</t>
  </si>
  <si>
    <t>SUMATRIPTAN MYLAN 50 MG</t>
  </si>
  <si>
    <t>POR TBL FLM 6X50MG</t>
  </si>
  <si>
    <t>TENAXUM</t>
  </si>
  <si>
    <t>TBL 30X1MG</t>
  </si>
  <si>
    <t>TBL 30X25MG</t>
  </si>
  <si>
    <t>TEZZIMI</t>
  </si>
  <si>
    <t>10MG TBL NOB 30 I</t>
  </si>
  <si>
    <t>TIAPRIDAL</t>
  </si>
  <si>
    <t>INJ SOL 12X2ML/100MG</t>
  </si>
  <si>
    <t>POR TBLNOB 50X100MG</t>
  </si>
  <si>
    <t>TORECAN-ukončení dodání do ČR</t>
  </si>
  <si>
    <t>SUP 6X6.5MG</t>
  </si>
  <si>
    <t>TRIPLIXAM 10 MG/2,5 MG/5 MG</t>
  </si>
  <si>
    <t>TRITACE 10</t>
  </si>
  <si>
    <t>TRITACE COMBI</t>
  </si>
  <si>
    <t>5MG/5MG CPS DUR 98</t>
  </si>
  <si>
    <t>TRUND 500 MG POTAHOVANÉ TABLETY</t>
  </si>
  <si>
    <t>UBRETID</t>
  </si>
  <si>
    <t>TBL 50X5MG</t>
  </si>
  <si>
    <t>URSOSAN</t>
  </si>
  <si>
    <t>CPS 50X250MG</t>
  </si>
  <si>
    <t>VEROSPIRON</t>
  </si>
  <si>
    <t>VITAMIN B12 LECIVA 300RG</t>
  </si>
  <si>
    <t>INJ 5X1ML/300RG</t>
  </si>
  <si>
    <t>Walmark Biopron Forte Box tbl.10x10</t>
  </si>
  <si>
    <t>WARFARIN</t>
  </si>
  <si>
    <t>TBL 100X3MG</t>
  </si>
  <si>
    <t>XULTOPHY</t>
  </si>
  <si>
    <t>100U/ML+3,6MG/ML INJ SOL 3X3ML</t>
  </si>
  <si>
    <t>XYZAL</t>
  </si>
  <si>
    <t>POR TBL FLM 28X5MG</t>
  </si>
  <si>
    <t>ZODAC</t>
  </si>
  <si>
    <t>TBL OBD 30X10MG</t>
  </si>
  <si>
    <t>ZOVIRAX 200 MG</t>
  </si>
  <si>
    <t>POR TBL NOB25X200MG</t>
  </si>
  <si>
    <t>POR TBL FLM 56X75MG</t>
  </si>
  <si>
    <t>BENEMICIN 300 MG</t>
  </si>
  <si>
    <t>CPS 100X300MG</t>
  </si>
  <si>
    <t>CIFLOXINAL</t>
  </si>
  <si>
    <t>POR TBL FLM 10X250MG</t>
  </si>
  <si>
    <t>COLOMYCIN INJEKCE 1 000 000 MJ</t>
  </si>
  <si>
    <t>1000000IU INJ PLV SOL/SOL NEB 10X1MIU</t>
  </si>
  <si>
    <t>DOXYHEXAL TABS</t>
  </si>
  <si>
    <t>TBL 10X100MG</t>
  </si>
  <si>
    <t>MEDOCLAV 1000 MG/200 MG</t>
  </si>
  <si>
    <t>INJ+INF PLV SOL 10X1.2GM</t>
  </si>
  <si>
    <t>5MG/ML INF SOL 20X100ML</t>
  </si>
  <si>
    <t>PIPERACILLIN/TAZOBACTAM AUROBINDO- MIMOŘÁDNÝ DOVOZ</t>
  </si>
  <si>
    <t>4G/0,5G INF PLV SOL 12</t>
  </si>
  <si>
    <t>PIPERACILLIN/TAZOBACTAM PANPHARMA- MIMOŘÁDNÝ DOVOZ</t>
  </si>
  <si>
    <t>4G/0,5G INF PLV SOL 10</t>
  </si>
  <si>
    <t>SEFOTAK 1 G</t>
  </si>
  <si>
    <t>INJ PLV SOL 1X1GM</t>
  </si>
  <si>
    <t>SUMETROLIM</t>
  </si>
  <si>
    <t>TBL 20X480MG</t>
  </si>
  <si>
    <t>UNASYN</t>
  </si>
  <si>
    <t>POR TBL FLM12X375MG</t>
  </si>
  <si>
    <t>VANCOMYCIN MYLAN 500 MG</t>
  </si>
  <si>
    <t>INF PLV SOL 1X500MG</t>
  </si>
  <si>
    <t>FLUCONAZOL KABI 2 MG/ML</t>
  </si>
  <si>
    <t>INF SOL 10X100ML/200MG</t>
  </si>
  <si>
    <t>AQUA PRO INJECTIONE BRAUN</t>
  </si>
  <si>
    <t>INJ SOL 20X10ML-PLA</t>
  </si>
  <si>
    <t>BACLOFEN SINTETICA</t>
  </si>
  <si>
    <t>2MG/ML INF SOL 5X5ML</t>
  </si>
  <si>
    <t>BETADINE - zelená</t>
  </si>
  <si>
    <t>BUPIVACAINE ACCORD</t>
  </si>
  <si>
    <t>5MG/ML INJ SOL 1X20ML</t>
  </si>
  <si>
    <t>DEPO-MEDROL</t>
  </si>
  <si>
    <t>INJ 1X1ML/40MG</t>
  </si>
  <si>
    <t>KL ETHER 130G</t>
  </si>
  <si>
    <t>200MG/ML INJ/INF SOL 5X10ML</t>
  </si>
  <si>
    <t>MAGNESIUM SULFURICUM BBP 20%</t>
  </si>
  <si>
    <t>200MG/ML INJ SOL 5X10ML</t>
  </si>
  <si>
    <t>MARCAINE 0,5%</t>
  </si>
  <si>
    <t>5MG/ML INJ SOL 5X20ML</t>
  </si>
  <si>
    <t>ACC INJEKT</t>
  </si>
  <si>
    <t>INJ SOL 5X3ML/300MG</t>
  </si>
  <si>
    <t>ACIDUM ASCORBICUM</t>
  </si>
  <si>
    <t>INJ 5X5ML</t>
  </si>
  <si>
    <t>INJ 50X5ML</t>
  </si>
  <si>
    <t>AKINETON</t>
  </si>
  <si>
    <t>POR TBL NOB 50X2MG</t>
  </si>
  <si>
    <t>ALLERGOCROM KOMBI (OČNÍ+NOSNÍ)</t>
  </si>
  <si>
    <t>OPH 10ML+NAS 15ML</t>
  </si>
  <si>
    <t>100MG TBL NOB 30</t>
  </si>
  <si>
    <t>AMIODARON HAMELN</t>
  </si>
  <si>
    <t>50MG/ML INJ/INF CNC SOL 10X3ML</t>
  </si>
  <si>
    <t>ANALGIN</t>
  </si>
  <si>
    <t>INJ SOL 5X5ML</t>
  </si>
  <si>
    <t>ANOPYRIN</t>
  </si>
  <si>
    <t>100MG TBL NOB 60(6X10)</t>
  </si>
  <si>
    <t>AQUA PRO INIECTIONE ARDEAPHARMA</t>
  </si>
  <si>
    <t>100% PAR LQF 10X250ML</t>
  </si>
  <si>
    <t>AQUA PRO INJECTIONE ARDEAPHARMA</t>
  </si>
  <si>
    <t>INF 1X250ML</t>
  </si>
  <si>
    <t>PAR LQF 20X100ML-PE</t>
  </si>
  <si>
    <t>ARDUAN</t>
  </si>
  <si>
    <t>INJ SIC 25X4MG+2ML</t>
  </si>
  <si>
    <t>ARGOFAN</t>
  </si>
  <si>
    <t>150MG TBL PRO 30</t>
  </si>
  <si>
    <t>ATROPIN BBP</t>
  </si>
  <si>
    <t>1MG/ML INJ SOL 10X1ML</t>
  </si>
  <si>
    <t>ATROPIN BIOTIKA 0.5MG</t>
  </si>
  <si>
    <t>ATROPIN BIOTIKA 1MG</t>
  </si>
  <si>
    <t>INJ 10X1ML/1MG</t>
  </si>
  <si>
    <t>AVAMYS NAS.SPR.SUS 120X27,5RG</t>
  </si>
  <si>
    <t>TBL 50X25MG</t>
  </si>
  <si>
    <t>BELODERM</t>
  </si>
  <si>
    <t>DRM CRM1X30GM 0.05%</t>
  </si>
  <si>
    <t>BERODUAL N</t>
  </si>
  <si>
    <t>INH SOL PSS 200DÁV</t>
  </si>
  <si>
    <t>BETALOC</t>
  </si>
  <si>
    <t>1MG/ML INJ SOL 5X5ML</t>
  </si>
  <si>
    <t>100MG TBL PRO 100</t>
  </si>
  <si>
    <t>BETALOC ZOK 100 MG</t>
  </si>
  <si>
    <t>TBL RET 30X100MG</t>
  </si>
  <si>
    <t>BRETARIS GENUAIR 322 MCG</t>
  </si>
  <si>
    <t>INH PLV 1X60DÁV</t>
  </si>
  <si>
    <t>BROMHEXIN 12 KM-KAPKY</t>
  </si>
  <si>
    <t>POR GTT SOL 30ML</t>
  </si>
  <si>
    <t>BROMHEXIN 8 KM KAPKY</t>
  </si>
  <si>
    <t>GTT 1X50ML 8MG/ML</t>
  </si>
  <si>
    <t>GTT 1X100ML 8MG/ML</t>
  </si>
  <si>
    <t>BUPIVACAINE GRINDEKS</t>
  </si>
  <si>
    <t>5MG/ML INJ SOL 5X10ML</t>
  </si>
  <si>
    <t>CALCIUM GLUCONICUM 10% B.BRAUN</t>
  </si>
  <si>
    <t>INJ SOL 20X10ML</t>
  </si>
  <si>
    <t>CALCIUM CHLORATUM BIOTIKA</t>
  </si>
  <si>
    <t>CALYPSOL</t>
  </si>
  <si>
    <t>INJ 5X10ML/500MG</t>
  </si>
  <si>
    <t>CARAMLO</t>
  </si>
  <si>
    <t>8MG/5MG TBL NOB 98</t>
  </si>
  <si>
    <t>CARVESAN 25</t>
  </si>
  <si>
    <t>POR TBL NOB 30X25MG</t>
  </si>
  <si>
    <t>CARZAP HCT 32 MG/12,5 MG TABLETY</t>
  </si>
  <si>
    <t>POR TBL NOB 28</t>
  </si>
  <si>
    <t>CAVINTON</t>
  </si>
  <si>
    <t>CEREBROLYSIN</t>
  </si>
  <si>
    <t>INJ SOL 5X10ML</t>
  </si>
  <si>
    <t>CERNEVIT</t>
  </si>
  <si>
    <t>INJ PLV SOL10X750MG</t>
  </si>
  <si>
    <t>CILOXAN</t>
  </si>
  <si>
    <t>3MG/ML AUR/OPH GTT SOL 1X5ML</t>
  </si>
  <si>
    <t>CIPRALEX 20 MG/ML</t>
  </si>
  <si>
    <t>POR GTT SOL 1X15ML</t>
  </si>
  <si>
    <t>CITALEC</t>
  </si>
  <si>
    <t>20MG TBL FLM 60</t>
  </si>
  <si>
    <t>CORDARONE</t>
  </si>
  <si>
    <t>POR TBL NOB60X200MG</t>
  </si>
  <si>
    <t>INJ SOL 6X3ML/150MG</t>
  </si>
  <si>
    <t>Corsodyl ustni voda 0,1% 200 ml</t>
  </si>
  <si>
    <t>DEPAKINE CHRONO 300</t>
  </si>
  <si>
    <t>TBL RET 100X300MG</t>
  </si>
  <si>
    <t>DEPAKINE INJ 1+1X4ML</t>
  </si>
  <si>
    <t>PSO LQF 400MG/4ML</t>
  </si>
  <si>
    <t>POR TBL FLM 120X500MG</t>
  </si>
  <si>
    <t>DEXMEDETOMIDINE EVER PHARMA</t>
  </si>
  <si>
    <t>100MCG/ML INF CNC SOL 25X2ML</t>
  </si>
  <si>
    <t>100MCG/ML INF CNC SOL 4X10ML</t>
  </si>
  <si>
    <t>DIAPREL MR</t>
  </si>
  <si>
    <t>30MG TBL RET 60</t>
  </si>
  <si>
    <t>5MG TBL NOB 20(1X20)</t>
  </si>
  <si>
    <t>DICLOFENAC DR. MÜLLER PHARMA</t>
  </si>
  <si>
    <t>100MG SUP 12</t>
  </si>
  <si>
    <t>DICLOFENAC DUO PHARMASWISS 75 MG</t>
  </si>
  <si>
    <t>POR CPS RDR 30X75MG</t>
  </si>
  <si>
    <t>DIGOXIN 0.250 LECIVA</t>
  </si>
  <si>
    <t>DIGOXIN ORION INJ.-MIMOŘÁDNÝ DOVOZ!!</t>
  </si>
  <si>
    <t>INJ SOL 25X1ML/0.25MG</t>
  </si>
  <si>
    <t>DILCEREN PRO INFUSIONE</t>
  </si>
  <si>
    <t>0,2MG/ML INF SOL 1X50ML</t>
  </si>
  <si>
    <t>DOSTINEX</t>
  </si>
  <si>
    <t>0,5MG TBL NOB 2 II</t>
  </si>
  <si>
    <t>DZ PRONTODERM PENA 200ml</t>
  </si>
  <si>
    <t>DZ PRONTODERM ROZTOK 500 ml</t>
  </si>
  <si>
    <t>DZ PRONTORAL 250ML</t>
  </si>
  <si>
    <t>EBRANTIL 60 RETARD</t>
  </si>
  <si>
    <t>POR CPS PRO 50X60MG</t>
  </si>
  <si>
    <t>EBRANTIL I.V. 50</t>
  </si>
  <si>
    <t>INJ SOL 5X10ML/50MG</t>
  </si>
  <si>
    <t>ELICEA 10 MG</t>
  </si>
  <si>
    <t>POR TBL FLM 28X10MG</t>
  </si>
  <si>
    <t>ENAP 5MG</t>
  </si>
  <si>
    <t>TBL 100X5MG</t>
  </si>
  <si>
    <t>ENSURE PLUS ADVANCE JAHODOVÁ PŘÍCHUŤ</t>
  </si>
  <si>
    <t>POR SOL 4X220ML</t>
  </si>
  <si>
    <t>ENSURE PLUS ADVANCE KÁVOVÁ PŘÍCHUŤ</t>
  </si>
  <si>
    <t>ENSURE PLUS PŘÍCHUŤ JAHODA</t>
  </si>
  <si>
    <t>POR SOL 1X220ML</t>
  </si>
  <si>
    <t>ERDOMED</t>
  </si>
  <si>
    <t>POR CPS DUR 60X300MG</t>
  </si>
  <si>
    <t>ESSENTIALE 300 mg</t>
  </si>
  <si>
    <t>POR CPS DUR 50</t>
  </si>
  <si>
    <t>FLUCINAR</t>
  </si>
  <si>
    <t>DRM UNG 1X15GM 0.025%</t>
  </si>
  <si>
    <t>TBL 100X40MG</t>
  </si>
  <si>
    <t>FUROSEMID - SLOVAKOFARMA FORTE</t>
  </si>
  <si>
    <t>250MG TBL NOB 10</t>
  </si>
  <si>
    <t>FUROSEMID ACCORD</t>
  </si>
  <si>
    <t>10MG/ML INJ/INF SOL 10X2ML</t>
  </si>
  <si>
    <t>FUROSEMID BBP (FORTE)</t>
  </si>
  <si>
    <t>12,5MG/ML INJ SOL 10X10ML</t>
  </si>
  <si>
    <t>FUROSEMID HAMELN</t>
  </si>
  <si>
    <t>10MG/ML INJ SOL 10X2ML</t>
  </si>
  <si>
    <t>FYZIOLOGICKÝ ROZTOK VIAFLO</t>
  </si>
  <si>
    <t>INF SOL 20X500ML</t>
  </si>
  <si>
    <t>INF SOL 50X100ML</t>
  </si>
  <si>
    <t>INF SOL 10X1000ML</t>
  </si>
  <si>
    <t>INF SOL 30X250ML</t>
  </si>
  <si>
    <t>GELASPAN 4% EBI20x500 ml</t>
  </si>
  <si>
    <t>INF SOL20X500ML VAK</t>
  </si>
  <si>
    <t>GERATAM 800MG</t>
  </si>
  <si>
    <t>TBL OBD 60X800MG</t>
  </si>
  <si>
    <t>GLUKÓZA 5% VIAFLO</t>
  </si>
  <si>
    <t>GUTRON 2.5MG</t>
  </si>
  <si>
    <t>TBL 50X2.5MG</t>
  </si>
  <si>
    <t>INJ 5X1ML/5MG</t>
  </si>
  <si>
    <t>HEPARIN LECIVA</t>
  </si>
  <si>
    <t>INJ 1X10ML/50KU</t>
  </si>
  <si>
    <t>HUMULIN N 100 M.J./ML</t>
  </si>
  <si>
    <t>HYLAK FORTE</t>
  </si>
  <si>
    <t>POR SOL 100ML</t>
  </si>
  <si>
    <t>Hylo-Gel 10ml</t>
  </si>
  <si>
    <t>IBALGIN</t>
  </si>
  <si>
    <t>50MG/G CRM 50G</t>
  </si>
  <si>
    <t>IBALGIN KRÉM 100G</t>
  </si>
  <si>
    <t>DRM CRM 1X100GM</t>
  </si>
  <si>
    <t>INDOMETACIN 50 BERLIN-CHEMIE</t>
  </si>
  <si>
    <t>SUP 10X50MG</t>
  </si>
  <si>
    <t>INHIBACE PLUS</t>
  </si>
  <si>
    <t>5MG/12,5MG TBL FLM 98</t>
  </si>
  <si>
    <t>IR  INFUSIO MANNITOLI 15% 250 ml</t>
  </si>
  <si>
    <t>INF 30x250 ml vak viaflo</t>
  </si>
  <si>
    <t>ISOCOR</t>
  </si>
  <si>
    <t>2,5MG/ML INJ/INF SOL 10X2ML</t>
  </si>
  <si>
    <t>ISOPRENALIN inj.-MIMOŘÁDNÝ DOVOZ!! - výpadek 1/20</t>
  </si>
  <si>
    <t>5x1 ml</t>
  </si>
  <si>
    <t>ISOPTIN 40MG</t>
  </si>
  <si>
    <t>TBL FLM 50</t>
  </si>
  <si>
    <t>KALIUMCHLORID 7.45% BRAUN</t>
  </si>
  <si>
    <t>INF CNC SOL 20X20ML</t>
  </si>
  <si>
    <t>INF CNC SOL 20X100ML</t>
  </si>
  <si>
    <t>KALNORMIN</t>
  </si>
  <si>
    <t>POR TBL PRO 30X1GM</t>
  </si>
  <si>
    <t>KARDEGIC 0.5 G</t>
  </si>
  <si>
    <t>INJ PSO LQF 6+SOL</t>
  </si>
  <si>
    <t>KEPPRA 100 MG/ML</t>
  </si>
  <si>
    <t>INF CNC SOL 10X5ML II</t>
  </si>
  <si>
    <t>KL AQUA PURIF. KUL,FAG 5 kg</t>
  </si>
  <si>
    <t>KL Aqua purificata Bag in Box 2l Fagron</t>
  </si>
  <si>
    <t>KL BENZINUM 900ml/ 600g</t>
  </si>
  <si>
    <t>KL ETHANOLUM 70% 800 g</t>
  </si>
  <si>
    <t>KL ETHER 200G</t>
  </si>
  <si>
    <t>KL ONDREJ. MAST 1000 g HVLP</t>
  </si>
  <si>
    <t>KL ONDREJ. MAST FAGRON 500 g</t>
  </si>
  <si>
    <t>KL ONDREJOVA MAST, 100G</t>
  </si>
  <si>
    <t>KL SOL.NOVIKOV 20G</t>
  </si>
  <si>
    <t>KL SUPP.BISACODYLI 0,01G  50KS</t>
  </si>
  <si>
    <t>Klysma salinické 10x135ml</t>
  </si>
  <si>
    <t>LETROX 100</t>
  </si>
  <si>
    <t>POR TBL NOB 100X100RG II</t>
  </si>
  <si>
    <t>LIPANTHYL SUPRA</t>
  </si>
  <si>
    <t>160MG TBL FLM 90</t>
  </si>
  <si>
    <t>LOCOID CRELO 0,1%</t>
  </si>
  <si>
    <t>LOT 1X30GM</t>
  </si>
  <si>
    <t>MERTENIL</t>
  </si>
  <si>
    <t>40MG TBL FLM 30</t>
  </si>
  <si>
    <t>MIDAZOLAM ACCORD 5 MG/ML</t>
  </si>
  <si>
    <t>INJ+INF SOL 10X3ML</t>
  </si>
  <si>
    <t>MIFLONID BREEZHALER</t>
  </si>
  <si>
    <t>400MCG INH PLV CPS DUR 60</t>
  </si>
  <si>
    <t>MILGAMMA N</t>
  </si>
  <si>
    <t>INJ 5X2ML</t>
  </si>
  <si>
    <t>MINIRIN MELT 120 MCG</t>
  </si>
  <si>
    <t>POR LYO 30X120RG</t>
  </si>
  <si>
    <t>MINIRIN MELT 60 MCG</t>
  </si>
  <si>
    <t>POR LYO 30X60RG</t>
  </si>
  <si>
    <t>MIRAKLIDE 10 MG</t>
  </si>
  <si>
    <t>POR TBL FLM 28X10MG I</t>
  </si>
  <si>
    <t>MODAFEN</t>
  </si>
  <si>
    <t>200MG/30MG TBL FLM 24</t>
  </si>
  <si>
    <t>MORPHIN BIOTIKA 1%</t>
  </si>
  <si>
    <t>INJ 10X2ML/20MG</t>
  </si>
  <si>
    <t>MOXOSTAD 0.3 MG</t>
  </si>
  <si>
    <t>POR TBL FLM30X0.3MG</t>
  </si>
  <si>
    <t>MUCONASAL PLUS</t>
  </si>
  <si>
    <t>SPR NAS 1X10ML</t>
  </si>
  <si>
    <t>NALOXONE POLFA</t>
  </si>
  <si>
    <t>INJ 10X1ML/0.4MG</t>
  </si>
  <si>
    <t>NATRIUM CHLORATUM BBP</t>
  </si>
  <si>
    <t>100MG/ML INJ SOL 5X10ML</t>
  </si>
  <si>
    <t>NEURONTIN 300 MG</t>
  </si>
  <si>
    <t>POR CPS DUR 100X300MG</t>
  </si>
  <si>
    <t>NICORETTE INVISIPATCH 15 MG/16 H</t>
  </si>
  <si>
    <t>DRM EMP TDR 7X15MG</t>
  </si>
  <si>
    <t>NICORETTE INVISIPATCH 25 MG/16 H</t>
  </si>
  <si>
    <t>DRM EMP TDR 7X25MG</t>
  </si>
  <si>
    <t>NIMESIL</t>
  </si>
  <si>
    <t>PORGRASUS30X100MG-S</t>
  </si>
  <si>
    <t>NITRESAN 10 MG</t>
  </si>
  <si>
    <t>NITRO POHL INFUS.</t>
  </si>
  <si>
    <t>INF 10X10ML/10MG</t>
  </si>
  <si>
    <t>NORADRENALIN LÉČIVA</t>
  </si>
  <si>
    <t>IVN INF CNC SOL 5X5ML</t>
  </si>
  <si>
    <t>NUTRYELT</t>
  </si>
  <si>
    <t>INF CNC SOL 10X10ML</t>
  </si>
  <si>
    <t>OCTENISEPT</t>
  </si>
  <si>
    <t>0,1G/100G DRM SPR SOL 1X50ML</t>
  </si>
  <si>
    <t>ONDANSETRON ACCORD</t>
  </si>
  <si>
    <t>2MG/ML INJ+INF SOL 5X4ML</t>
  </si>
  <si>
    <t>ONDANSETRON B. BRAUN 2 MG/ML</t>
  </si>
  <si>
    <t>INJ SOL 20X4ML/8MG LDPE</t>
  </si>
  <si>
    <t>ORGAMETRIL</t>
  </si>
  <si>
    <t>5MG TBL NOB 30</t>
  </si>
  <si>
    <t>OTOBACID N</t>
  </si>
  <si>
    <t>0,2MG/G+5MG/G+479,8MG/G AUR GTT SOL 1X5ML</t>
  </si>
  <si>
    <t>PAMBA</t>
  </si>
  <si>
    <t>INJ SOL 5X5ML/50MG</t>
  </si>
  <si>
    <t>PANGROL 20000</t>
  </si>
  <si>
    <t>POR TBL ENT 50 II</t>
  </si>
  <si>
    <t>PARACETAMOL ACCORD</t>
  </si>
  <si>
    <t>10MG/ML INF SOL 20X100ML</t>
  </si>
  <si>
    <t>PARACETAMOL KABI 10MG/ML</t>
  </si>
  <si>
    <t>INF SOL 10X100ML/1000MG</t>
  </si>
  <si>
    <t>PIMAFUCORT</t>
  </si>
  <si>
    <t>10MG/G+10MG/G+3,5MG/G CRM 15G</t>
  </si>
  <si>
    <t>PLASMALYTE ROZTOK</t>
  </si>
  <si>
    <t>PLASMALYTE ROZTOK S GLUKOZOU 5%</t>
  </si>
  <si>
    <t>PRESTANCE 10 MG/10 MG</t>
  </si>
  <si>
    <t>PRESTARIUM NEO COMBI 10 MG/2,5 MG</t>
  </si>
  <si>
    <t>PROPOFOL 1% MCT/LCT FRESENIUS</t>
  </si>
  <si>
    <t>INJ EML 10X100ML</t>
  </si>
  <si>
    <t>INJ EML 10X50ML</t>
  </si>
  <si>
    <t>RECTODELT 100 MG</t>
  </si>
  <si>
    <t>SUP 4X100MG</t>
  </si>
  <si>
    <t>RENNIE SPEARMINT BEZ CUKRU</t>
  </si>
  <si>
    <t>POR TBL MND 36</t>
  </si>
  <si>
    <t>RINGERŮV ROZTOK VIAFLO</t>
  </si>
  <si>
    <t>RISENDROS 35 MG</t>
  </si>
  <si>
    <t>POR TBL FLM 12X35MG</t>
  </si>
  <si>
    <t>SANORIN</t>
  </si>
  <si>
    <t>1PM NAS SPR SOL 1X10ML</t>
  </si>
  <si>
    <t>SERETIDE DISKUS</t>
  </si>
  <si>
    <t>50MCG/100MCG INH PLV DOS 1X60DÁV</t>
  </si>
  <si>
    <t>SIOFOR 850MG</t>
  </si>
  <si>
    <t>TBL FLM 60x850MG</t>
  </si>
  <si>
    <t>INJ SIC 1X250MG+4ML</t>
  </si>
  <si>
    <t>INJ SIC 1X125MG+2ML</t>
  </si>
  <si>
    <t>INJ SIC 1X1GM+16ML</t>
  </si>
  <si>
    <t>SULFASALAZIN K-EN</t>
  </si>
  <si>
    <t>TBL 100X500MG</t>
  </si>
  <si>
    <t>SUXAMETHONIUM CHLORID VUAB 100MG</t>
  </si>
  <si>
    <t>INJ/INF PLV SOL 1x100MG</t>
  </si>
  <si>
    <t>SYMBICORT 160 MIKROGRAMŮ/4,5 MIKROGRAMU</t>
  </si>
  <si>
    <t>160MCG/4,5MCG/DÁV INH SUS PSS 1X120DÁV</t>
  </si>
  <si>
    <t>TACHYBEN I.V. 50 MG INJEKČNÍ ROZTOK</t>
  </si>
  <si>
    <t>TANTUM VERDE</t>
  </si>
  <si>
    <t>1,5MG/ML GGR 240 ML</t>
  </si>
  <si>
    <t>1,5MG/ML GGR 120ML</t>
  </si>
  <si>
    <t>INJ 10X2ML/100MG</t>
  </si>
  <si>
    <t>THIOPENTAL VUAB INJ. PLV. SOL. 0,5 G</t>
  </si>
  <si>
    <t>0,5G INJ PLV SOL 1</t>
  </si>
  <si>
    <t>THIOPENTAL VUAB INJ. PLV. SOL. 1,0 G</t>
  </si>
  <si>
    <t>1G INJ PLV SOL 1 II</t>
  </si>
  <si>
    <t>TRACUTIL</t>
  </si>
  <si>
    <t>INF 5X10ML</t>
  </si>
  <si>
    <t>TRAMAL RETARD TABLETY 150 MG</t>
  </si>
  <si>
    <t>150MG TBL PRO 30 III</t>
  </si>
  <si>
    <t>150MG TBL PRO 10 III</t>
  </si>
  <si>
    <t>TRAMAL RETARD TABLETY 200 MG</t>
  </si>
  <si>
    <t>200MG TBL PRO 30 III</t>
  </si>
  <si>
    <t>TRANSTEC 70 MCG/H</t>
  </si>
  <si>
    <t>DRM EMP TDR 5X40MG</t>
  </si>
  <si>
    <t>TRIPLIXAM 10 MG/2,5 MG/10 MG</t>
  </si>
  <si>
    <t>TRIPLIXAM 5 MG/1,25 MG/5 MG</t>
  </si>
  <si>
    <t>TRITACE 5 MG</t>
  </si>
  <si>
    <t>POR TBL NOB 100X5MG</t>
  </si>
  <si>
    <t>TRITTICO AC 150</t>
  </si>
  <si>
    <t>TBL RET 60X150MG</t>
  </si>
  <si>
    <t>TROMBEX</t>
  </si>
  <si>
    <t>75MG TBL FLM 90</t>
  </si>
  <si>
    <t>TUSSIN</t>
  </si>
  <si>
    <t>ULTIBRO BREEZHALER 85 MCG/43 MCG</t>
  </si>
  <si>
    <t>INH PLV CPS DUR 30X1+INH</t>
  </si>
  <si>
    <t>URAPIDIL STRAGEN</t>
  </si>
  <si>
    <t>30MG CPS PRO 50</t>
  </si>
  <si>
    <t>VENTOLIN</t>
  </si>
  <si>
    <t>5MG/ML INH SOL 1X20ML</t>
  </si>
  <si>
    <t>TBL 100X25MG</t>
  </si>
  <si>
    <t>VIANT</t>
  </si>
  <si>
    <t>INF PLV SOL 10</t>
  </si>
  <si>
    <t>VIDISIC</t>
  </si>
  <si>
    <t>GEL OPH 3X10GM</t>
  </si>
  <si>
    <t>VitA-POS oční mast 5g</t>
  </si>
  <si>
    <t>XADOS 20 MG TABLETY</t>
  </si>
  <si>
    <t>POR TBL NOB 50X20MG</t>
  </si>
  <si>
    <t>XARELTO 15 MG</t>
  </si>
  <si>
    <t>POR TBL FLM 28X15MG</t>
  </si>
  <si>
    <t>ZOXON 4</t>
  </si>
  <si>
    <t>POR TBL NOB 90X4MG</t>
  </si>
  <si>
    <t>léky - parenterální výživa (LEK)</t>
  </si>
  <si>
    <t>AMINOPLASMAL B.BRAUN 10%</t>
  </si>
  <si>
    <t>INF SOL 10X500ML</t>
  </si>
  <si>
    <t>IR  PERIOLIMEL N4E</t>
  </si>
  <si>
    <t>INF EML 4X2000ML</t>
  </si>
  <si>
    <t>OLIMEL N7E</t>
  </si>
  <si>
    <t>INF EML4X2000ML</t>
  </si>
  <si>
    <t>OLIMEL N9</t>
  </si>
  <si>
    <t>OLIMEL N9E</t>
  </si>
  <si>
    <t>ENSURE PLUS ADVANCE BANÁNOVÁ PŘÍCHUŤ</t>
  </si>
  <si>
    <t>ENSURE PLUS ADVANCE ČOKOLÁDOVÁ PŘÍCHUŤ</t>
  </si>
  <si>
    <t>ENSURE PLUS ADVANCE VANILKA</t>
  </si>
  <si>
    <t>ENSURE PLUS PŘÍCHUŤ LESNÍ OVOCE</t>
  </si>
  <si>
    <t>GLUCERNA 1,5 KCAL KÁVOVÁ PŘÍCHUŤ</t>
  </si>
  <si>
    <t>GLUCERNA 1,5 KCAL VANILKOVÁ PŘÍCHUŤ</t>
  </si>
  <si>
    <t>POR SOL 1X500ML</t>
  </si>
  <si>
    <t>JEVITY PLUS HP</t>
  </si>
  <si>
    <t>NEPRO HP 500ml vanilková</t>
  </si>
  <si>
    <t>OSMOLITE</t>
  </si>
  <si>
    <t>OXEPA</t>
  </si>
  <si>
    <t>PULMOCARE 500 ML PŘÍCHUŤ VANILKA</t>
  </si>
  <si>
    <t>FLEBOGAMMA DIF</t>
  </si>
  <si>
    <t>50MG/ML INF SOL 1X200ML</t>
  </si>
  <si>
    <t>HAEMOCOMPLETTAN P</t>
  </si>
  <si>
    <t>20MG/ML INJ/INF PLV SOL 1X2000MG</t>
  </si>
  <si>
    <t>20MG/ML INJ/INF PLV SOL 1X1000MG</t>
  </si>
  <si>
    <t>AMIKACIN MEDOPHARM 500 MG/2 ML</t>
  </si>
  <si>
    <t>INJ+INF SOL 10X2ML/500MG</t>
  </si>
  <si>
    <t>CEFTAZIDIM KABI 2 GM</t>
  </si>
  <si>
    <t>INJ+INF PLV SOL 10X2GM</t>
  </si>
  <si>
    <t>CEFTRIAXON MEDOPHARM 1 G</t>
  </si>
  <si>
    <t>GENTAMICIN B.BRAUN INF SOL 240MG</t>
  </si>
  <si>
    <t>20X80ML 3MG/ML</t>
  </si>
  <si>
    <t>KLACID</t>
  </si>
  <si>
    <t>500MG INF PLV CSL 1</t>
  </si>
  <si>
    <t>OFLOXIN 200</t>
  </si>
  <si>
    <t>TBL OBD 10X200MG</t>
  </si>
  <si>
    <t>OFLOXIN INF</t>
  </si>
  <si>
    <t>INF SOL 10X100ML</t>
  </si>
  <si>
    <t>PIPERACILLIN/TAZOBACTAM IBIGEN - MIMOŘÁDNÝ DOVOZ</t>
  </si>
  <si>
    <t>PIPERACILLIN/TAZOBACTAM KABI 4 G/0,5 G</t>
  </si>
  <si>
    <t>INF PLV SOL 10X4.5GM</t>
  </si>
  <si>
    <t>PIPERACILLIN/TAZOBACTAM MYLAN</t>
  </si>
  <si>
    <t xml:space="preserve">INF PLV SOL 1x4G/500MG </t>
  </si>
  <si>
    <t>SUMAMED 500 MG INFUZE</t>
  </si>
  <si>
    <t>INF PLV SOL 5X500MG</t>
  </si>
  <si>
    <t>GTT OPH 5ML 3MG/1ML</t>
  </si>
  <si>
    <t>ZYVOXID</t>
  </si>
  <si>
    <t>INF SOL 10X300ML</t>
  </si>
  <si>
    <t>INF SOL 10X200ML/400MG</t>
  </si>
  <si>
    <t xml:space="preserve">ADENOCOR </t>
  </si>
  <si>
    <t>INJ SOL 6X2ML/6MG</t>
  </si>
  <si>
    <t>ARDEANUTRISOL G 40</t>
  </si>
  <si>
    <t>400G/L INF SOL 20X80ML</t>
  </si>
  <si>
    <t>BRAUNOVIDON MAST</t>
  </si>
  <si>
    <t>UNG 1X100GM-TUBA</t>
  </si>
  <si>
    <t>DRM UNG 1X250GM</t>
  </si>
  <si>
    <t>DZ BRAUNOL 1 L</t>
  </si>
  <si>
    <t>400MG TBL FLM 24</t>
  </si>
  <si>
    <t>IBUPROFEN AL 400</t>
  </si>
  <si>
    <t>400MG TBL FLM 30</t>
  </si>
  <si>
    <t>IR  NaCl 0,9% 5000 ml Careflex Duo</t>
  </si>
  <si>
    <t>for irrig. 2x5000 ml 15%</t>
  </si>
  <si>
    <t>IR  NaCl 0,9% 5000 ml vak Bieffe URO Baxter</t>
  </si>
  <si>
    <t>for irrig. 1x5000 ml 15%</t>
  </si>
  <si>
    <t>KL AQUA PURIF. KUL., FAG. 1 kg</t>
  </si>
  <si>
    <t>KL ELIXÍR NA OPTIKU</t>
  </si>
  <si>
    <t>KL ETHANOL.C.BENZINO 1 l</t>
  </si>
  <si>
    <t>KL ETHANOLUM BENZ.DENAT. 900ml /720g/</t>
  </si>
  <si>
    <t>KL ETHER LÉKOPISNÝ  500ml /357g/</t>
  </si>
  <si>
    <t>KL ETHER LÉKOPISNÝ 1000 ml Fagron, Kulich</t>
  </si>
  <si>
    <t>UN 1155</t>
  </si>
  <si>
    <t>KL Paraffinum perliq. 800g  HVLP</t>
  </si>
  <si>
    <t>KL PRIPRAVEK</t>
  </si>
  <si>
    <t>KL SOL.FORMALDEHYDI 10% 1000 g</t>
  </si>
  <si>
    <t>UN 2209</t>
  </si>
  <si>
    <t>KL SOL.HYD.PEROX.3% 100G</t>
  </si>
  <si>
    <t>KL SOL.IODI SPIR.DIL. 800 g</t>
  </si>
  <si>
    <t>KL VASELINUM ALBUM STERILNI,  10G</t>
  </si>
  <si>
    <t>KL VASELINUM ALBUM STERILNI, 20G</t>
  </si>
  <si>
    <t>LIQ 10ML 0.05%</t>
  </si>
  <si>
    <t>TACHOSIL</t>
  </si>
  <si>
    <t>DRM SPO 3.0X2.5CM</t>
  </si>
  <si>
    <t>TISSEEL (FROZ)</t>
  </si>
  <si>
    <t>EPL GKU SOL 1X2ML</t>
  </si>
  <si>
    <t>EPL GKU SOL 1X4ML</t>
  </si>
  <si>
    <t>Verdye 5mg/1ml inj - MIMOŘÁDNÝ DOVOZ!</t>
  </si>
  <si>
    <t>5x25mg</t>
  </si>
  <si>
    <t>léky - RTG diagnostika ZUL (LEK)</t>
  </si>
  <si>
    <t>GLIOLAN 30 MG/ML</t>
  </si>
  <si>
    <t>POR PLV SOL 1X1,5GMX30MG/ML</t>
  </si>
  <si>
    <t>VISIPAQUE 270 MG I/ML</t>
  </si>
  <si>
    <t>INJ SOL 10X50ML-PP</t>
  </si>
  <si>
    <t>0612 - NCHIR: lůžkové oddělení 36A</t>
  </si>
  <si>
    <t>0611 - NCHIR: lůžkové oddělení 34</t>
  </si>
  <si>
    <t>0621 - NCHIR: ambulance</t>
  </si>
  <si>
    <t>0631 - NCHIR: JIP</t>
  </si>
  <si>
    <t>0662 - NCHIR: operační sál - lokální</t>
  </si>
  <si>
    <t>A02BC02 - PANTOPRAZOL</t>
  </si>
  <si>
    <t>A04AA01 - ONDANSETRON</t>
  </si>
  <si>
    <t>A10BA02 - METFORMIN</t>
  </si>
  <si>
    <t>A10BB12 - GLIMEPIRID</t>
  </si>
  <si>
    <t>A10BX02 - REPAGLINID</t>
  </si>
  <si>
    <t>B01AA03 - WARFARIN</t>
  </si>
  <si>
    <t>B01AB06 - NADROPARIN</t>
  </si>
  <si>
    <t>B01AC04 - KLOPIDOGREL</t>
  </si>
  <si>
    <t>C01BD01 - AMIODARON</t>
  </si>
  <si>
    <t>C02AC05 - MOXONIDIN</t>
  </si>
  <si>
    <t>C02CA04 - DOXAZOSIN</t>
  </si>
  <si>
    <t>C02CA06 - URAPIDIL</t>
  </si>
  <si>
    <t>C03CA01 - FUROSEMID</t>
  </si>
  <si>
    <t>C05BA01 - ORGANO-HEPARINOID</t>
  </si>
  <si>
    <t>C07AB02 - METOPROLOL</t>
  </si>
  <si>
    <t>C07AB07 - BISOPROLOL</t>
  </si>
  <si>
    <t>C08CA01 - AMLODIPIN</t>
  </si>
  <si>
    <t>C08CA08 - NITRENDIPIN</t>
  </si>
  <si>
    <t>C08CA13 - LERKANIDIPIN</t>
  </si>
  <si>
    <t>C09AA04 - PERINDOPRIL</t>
  </si>
  <si>
    <t>C09AA05 - RAMIPRIL</t>
  </si>
  <si>
    <t>C09AA10 - TRANDOLAPRIL</t>
  </si>
  <si>
    <t>C09BB04 - PERINDOPRIL A AMLODIPIN</t>
  </si>
  <si>
    <t>C09CA01 - LOSARTAN</t>
  </si>
  <si>
    <t>C09DA01 - LOSARTAN A DIURETIKA</t>
  </si>
  <si>
    <t>C10AA05 - ATORVASTATIN</t>
  </si>
  <si>
    <t>C10AA07 - ROSUVASTATIN</t>
  </si>
  <si>
    <t>G02CB03 - KABERGOLIN</t>
  </si>
  <si>
    <t>G04CA02 - TAMSULOSIN</t>
  </si>
  <si>
    <t>H02AB04 - METHYLPREDNISOLON</t>
  </si>
  <si>
    <t>J01AA12 - TIGECYKLIN</t>
  </si>
  <si>
    <t>J01CF04 - OXACILIN</t>
  </si>
  <si>
    <t>J01DC02 - CEFUROXIM</t>
  </si>
  <si>
    <t>J01DD01 - CEFOTAXIM</t>
  </si>
  <si>
    <t>J01DD04 - CEFTRIAXON</t>
  </si>
  <si>
    <t>J01DH02 - MEROPENEM</t>
  </si>
  <si>
    <t>J01FF01 - KLINDAMYCIN</t>
  </si>
  <si>
    <t>J01GB06 - AMIKACIN</t>
  </si>
  <si>
    <t>J01MA02 - CIPROFLOXACIN</t>
  </si>
  <si>
    <t>J01XA01 - VANKOMYCIN</t>
  </si>
  <si>
    <t>J01XD01 - METRONIDAZOL</t>
  </si>
  <si>
    <t>J01XX08 - LINEZOLID</t>
  </si>
  <si>
    <t>J02AC01 - FLUKONAZOL</t>
  </si>
  <si>
    <t>J05AB01 - ACIKLOVIR</t>
  </si>
  <si>
    <t>M04AA01 - ALOPURINOL</t>
  </si>
  <si>
    <t>N01AX10 - PROPOFOL</t>
  </si>
  <si>
    <t>N02AA05 - OXYKODON</t>
  </si>
  <si>
    <t>N02AE01 - BUPRENORFIN</t>
  </si>
  <si>
    <t>N02BB02 - SODNÁ SŮL METAMIZOLU</t>
  </si>
  <si>
    <t>N02BE01 - PARACETAMOL</t>
  </si>
  <si>
    <t>N03AG01 - KYSELINA VALPROOVÁ</t>
  </si>
  <si>
    <t>N03AX09 - LAMOTRIGIN</t>
  </si>
  <si>
    <t>N03AX12 - GABAPENTIN</t>
  </si>
  <si>
    <t>N03AX14 - LEVETIRACETAM</t>
  </si>
  <si>
    <t>N05AL01 - SULPIRID</t>
  </si>
  <si>
    <t>N05AX08 - RISPERIDON</t>
  </si>
  <si>
    <t>N05BA12 - ALPRAZOLAM</t>
  </si>
  <si>
    <t>N05CD08 - MIDAZOLAM</t>
  </si>
  <si>
    <t>N05CF02 - ZOLPIDEM</t>
  </si>
  <si>
    <t>N05CM18 - DEXMEDETOMIDIN</t>
  </si>
  <si>
    <t>N06AB05 - PAROXETIN</t>
  </si>
  <si>
    <t>N06AB06 - SERTRALIN</t>
  </si>
  <si>
    <t>N06AB10 - ESCITALOPRAM</t>
  </si>
  <si>
    <t>N06AX11 - MIRTAZAPIN</t>
  </si>
  <si>
    <t>N06BX18 - VINPOCETIN</t>
  </si>
  <si>
    <t>N06DA02 - DONEPEZIL</t>
  </si>
  <si>
    <t>N07CA01 - BETAHISTIN</t>
  </si>
  <si>
    <t>R03AC02 - SALBUTAMOL</t>
  </si>
  <si>
    <t>R06AE07 - CETIRIZIN</t>
  </si>
  <si>
    <t>M05BA07 - KYSELINA RISEDRONOVÁ</t>
  </si>
  <si>
    <t>R03AK06 - SALMETEROL A FLUTIKASON</t>
  </si>
  <si>
    <t>J01CR02 - AMOXICILIN A  INHIBITOR BETA-LAKTAMASY</t>
  </si>
  <si>
    <t>N04BA02 - LEVODOPA A INHIBITOR DEKARBOXYLASY</t>
  </si>
  <si>
    <t>J01CR05 - PIPERACILIN A  INHIBITOR BETA-LAKTAMASY</t>
  </si>
  <si>
    <t>H03AA01 - SODNÁ SŮL LEVOTHYROXINU</t>
  </si>
  <si>
    <t>C01CA03 - NOREPINEFRIN</t>
  </si>
  <si>
    <t>V06XX - POTRAVINY PRO ZVLÁŠTNÍ LÉKAŘSKÉ ÚČELY (PZLÚ) (ČESKÁ ATC SKUP</t>
  </si>
  <si>
    <t>A07DA01 - ANTIPROPULZIVA</t>
  </si>
  <si>
    <t>A02BC02</t>
  </si>
  <si>
    <t>214427</t>
  </si>
  <si>
    <t>CONTROLOC</t>
  </si>
  <si>
    <t>40MG INJ PLV SOL 1</t>
  </si>
  <si>
    <t>214435</t>
  </si>
  <si>
    <t>20MG TBL ENT 100</t>
  </si>
  <si>
    <t>A07DA01</t>
  </si>
  <si>
    <t>30652</t>
  </si>
  <si>
    <t>2,5MG/0,025MG TBL NOB 20</t>
  </si>
  <si>
    <t>A10BX02</t>
  </si>
  <si>
    <t>202880</t>
  </si>
  <si>
    <t>B01AB06</t>
  </si>
  <si>
    <t>213477</t>
  </si>
  <si>
    <t>9500IU/ML INJ SOL 10X5ML</t>
  </si>
  <si>
    <t>B01AC04</t>
  </si>
  <si>
    <t>149480</t>
  </si>
  <si>
    <t>ZYLLT</t>
  </si>
  <si>
    <t>75MG TBL FLM 28</t>
  </si>
  <si>
    <t>C01CA03</t>
  </si>
  <si>
    <t>536</t>
  </si>
  <si>
    <t>1MG/ML INF CNC SOL 5X1ML</t>
  </si>
  <si>
    <t>C02AC05</t>
  </si>
  <si>
    <t>16913</t>
  </si>
  <si>
    <t>MOXOSTAD</t>
  </si>
  <si>
    <t>0,2MG TBL FLM 30</t>
  </si>
  <si>
    <t>C05BA01</t>
  </si>
  <si>
    <t>100308</t>
  </si>
  <si>
    <t>300MG/100G CRM 40G</t>
  </si>
  <si>
    <t>100311</t>
  </si>
  <si>
    <t>445MG/100G CRM 40G</t>
  </si>
  <si>
    <t>C07AB02</t>
  </si>
  <si>
    <t>231696</t>
  </si>
  <si>
    <t>231697</t>
  </si>
  <si>
    <t>C07AB07</t>
  </si>
  <si>
    <t>233559</t>
  </si>
  <si>
    <t>233579</t>
  </si>
  <si>
    <t>233584</t>
  </si>
  <si>
    <t>5MG TBL FLM 100</t>
  </si>
  <si>
    <t>C09AA04</t>
  </si>
  <si>
    <t>101205</t>
  </si>
  <si>
    <t>101227</t>
  </si>
  <si>
    <t>C09AA05</t>
  </si>
  <si>
    <t>56976</t>
  </si>
  <si>
    <t>TRITACE</t>
  </si>
  <si>
    <t>2,5MG TBL NOB 20</t>
  </si>
  <si>
    <t>C09AA10</t>
  </si>
  <si>
    <t>234730</t>
  </si>
  <si>
    <t>GOPTEN</t>
  </si>
  <si>
    <t>2MG CPS DUR 98</t>
  </si>
  <si>
    <t>C09CA01</t>
  </si>
  <si>
    <t>114065</t>
  </si>
  <si>
    <t>50MG TBL FLM 30 II</t>
  </si>
  <si>
    <t>C09DA01</t>
  </si>
  <si>
    <t>15316</t>
  </si>
  <si>
    <t>50MG/12,5MG TBL FLM 30</t>
  </si>
  <si>
    <t>C10AA05</t>
  </si>
  <si>
    <t>50309</t>
  </si>
  <si>
    <t>TULIP</t>
  </si>
  <si>
    <t>10MG TBL FLM 30X1</t>
  </si>
  <si>
    <t>93019</t>
  </si>
  <si>
    <t>SORTIS</t>
  </si>
  <si>
    <t>H02AB04</t>
  </si>
  <si>
    <t>9709</t>
  </si>
  <si>
    <t>40MG/ML INJ PSO LQF 40MG+1ML</t>
  </si>
  <si>
    <t>H03AA01</t>
  </si>
  <si>
    <t>184245</t>
  </si>
  <si>
    <t>LETROX</t>
  </si>
  <si>
    <t>75MCG TBL NOB 100</t>
  </si>
  <si>
    <t>J01AA12</t>
  </si>
  <si>
    <t>26127</t>
  </si>
  <si>
    <t>TYGACIL</t>
  </si>
  <si>
    <t>50MG INF PLV SOL 10</t>
  </si>
  <si>
    <t>J01CF04</t>
  </si>
  <si>
    <t>233016</t>
  </si>
  <si>
    <t>PROSTAPHLIN</t>
  </si>
  <si>
    <t>1000MG INJ PLV SOL 1</t>
  </si>
  <si>
    <t>J01CR02</t>
  </si>
  <si>
    <t>5951</t>
  </si>
  <si>
    <t>875MG/125MG TBL FLM 14</t>
  </si>
  <si>
    <t>85525</t>
  </si>
  <si>
    <t>AMOKSIKLAV 625 MG</t>
  </si>
  <si>
    <t>500MG/125MG TBL FLM 21</t>
  </si>
  <si>
    <t>J01DC02</t>
  </si>
  <si>
    <t>64831</t>
  </si>
  <si>
    <t>AXETINE</t>
  </si>
  <si>
    <t>1,5G INJ/INF PLV SOL 10</t>
  </si>
  <si>
    <t>J01DD01</t>
  </si>
  <si>
    <t>206563</t>
  </si>
  <si>
    <t>J01DH02</t>
  </si>
  <si>
    <t>156835</t>
  </si>
  <si>
    <t>MEROPENEM KABI</t>
  </si>
  <si>
    <t>173750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</si>
  <si>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</si>
  <si>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</si>
  <si>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</si>
  <si>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</si>
  <si>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</si>
  <si>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</si>
  <si>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J01MA02</t>
  </si>
  <si>
    <t>96039</t>
  </si>
  <si>
    <t>CIPRINOL</t>
  </si>
  <si>
    <t>J01XA01</t>
  </si>
  <si>
    <t>166269</t>
  </si>
  <si>
    <t>VANCOMYCIN MYLAN</t>
  </si>
  <si>
    <t>1000MG INF PLV SOL 1</t>
  </si>
  <si>
    <t>J01XD01</t>
  </si>
  <si>
    <t>224407</t>
  </si>
  <si>
    <t>5MG/ML INF SOL 10X100ML I</t>
  </si>
  <si>
    <t>J01XX08</t>
  </si>
  <si>
    <t>197699</t>
  </si>
  <si>
    <t>LINEZOLID SANDOZ</t>
  </si>
  <si>
    <t>600MG TBL FLM 10</t>
  </si>
  <si>
    <t>216704</t>
  </si>
  <si>
    <t>J02AC01</t>
  </si>
  <si>
    <t>64942</t>
  </si>
  <si>
    <t>DIFLUCAN</t>
  </si>
  <si>
    <t>100MG CPS DUR 28 I</t>
  </si>
  <si>
    <t>M04AA01</t>
  </si>
  <si>
    <t>127263</t>
  </si>
  <si>
    <t>127272</t>
  </si>
  <si>
    <t>N02AA05</t>
  </si>
  <si>
    <t>180367</t>
  </si>
  <si>
    <t>N02BB02</t>
  </si>
  <si>
    <t>55823</t>
  </si>
  <si>
    <t>55824</t>
  </si>
  <si>
    <t>500MG/ML INJ SOL 5X5ML</t>
  </si>
  <si>
    <t>7981</t>
  </si>
  <si>
    <t>500MG/ML INJ SOL 10X2ML</t>
  </si>
  <si>
    <t>N03AX12</t>
  </si>
  <si>
    <t>84398</t>
  </si>
  <si>
    <t>NEURONTIN</t>
  </si>
  <si>
    <t>100MG CPS DUR 100</t>
  </si>
  <si>
    <t>84399</t>
  </si>
  <si>
    <t>300MG CPS DUR 50</t>
  </si>
  <si>
    <t>N03AX14</t>
  </si>
  <si>
    <t>174681</t>
  </si>
  <si>
    <t>TRUND</t>
  </si>
  <si>
    <t>250MG TBL FLM 50</t>
  </si>
  <si>
    <t>N05BA12</t>
  </si>
  <si>
    <t>91788</t>
  </si>
  <si>
    <t>NEUROL</t>
  </si>
  <si>
    <t>0,25MG TBL NOB 30</t>
  </si>
  <si>
    <t>N05CF02</t>
  </si>
  <si>
    <t>233360</t>
  </si>
  <si>
    <t>10MG TBL FLM 20</t>
  </si>
  <si>
    <t>233366</t>
  </si>
  <si>
    <t>N06AB06</t>
  </si>
  <si>
    <t>53950</t>
  </si>
  <si>
    <t>ZOLOFT</t>
  </si>
  <si>
    <t>50MG TBL FLM 28</t>
  </si>
  <si>
    <t>53951</t>
  </si>
  <si>
    <t>100MG TBL FLM 28</t>
  </si>
  <si>
    <t>N06AB10</t>
  </si>
  <si>
    <t>134513</t>
  </si>
  <si>
    <t>ELICEA</t>
  </si>
  <si>
    <t>20MG TBL FLM 28</t>
  </si>
  <si>
    <t>N06BX18</t>
  </si>
  <si>
    <t>10252</t>
  </si>
  <si>
    <t>10MG TBL NOB 30</t>
  </si>
  <si>
    <t>N07CA01</t>
  </si>
  <si>
    <t>229646</t>
  </si>
  <si>
    <t>BETASERC</t>
  </si>
  <si>
    <t>16MG TBL NOB 60</t>
  </si>
  <si>
    <t>R03AC02</t>
  </si>
  <si>
    <t>231956</t>
  </si>
  <si>
    <t>31934</t>
  </si>
  <si>
    <t>V06XX</t>
  </si>
  <si>
    <t>33850</t>
  </si>
  <si>
    <t>A10BA02</t>
  </si>
  <si>
    <t>208204</t>
  </si>
  <si>
    <t>SIOFOR</t>
  </si>
  <si>
    <t>500MG TBL FLM 60 II</t>
  </si>
  <si>
    <t>A10BB12</t>
  </si>
  <si>
    <t>163085</t>
  </si>
  <si>
    <t>AMARYL</t>
  </si>
  <si>
    <t>B01AA03</t>
  </si>
  <si>
    <t>94113</t>
  </si>
  <si>
    <t>WARFARIN ORION</t>
  </si>
  <si>
    <t>3MG TBL NOB 100</t>
  </si>
  <si>
    <t>213480</t>
  </si>
  <si>
    <t>19000IU/ML INJ SOL ISP 10X0,6ML</t>
  </si>
  <si>
    <t>213482</t>
  </si>
  <si>
    <t>19000IU/ML INJ SOL ISP 10X0,8ML</t>
  </si>
  <si>
    <t>213489</t>
  </si>
  <si>
    <t>9500IU/ML INJ SOL ISP 10X0,6ML</t>
  </si>
  <si>
    <t>149483</t>
  </si>
  <si>
    <t>75MG TBL FLM 56</t>
  </si>
  <si>
    <t>16932</t>
  </si>
  <si>
    <t>0,4MG TBL FLM 30</t>
  </si>
  <si>
    <t>C03CA01</t>
  </si>
  <si>
    <t>56804</t>
  </si>
  <si>
    <t>FURORESE</t>
  </si>
  <si>
    <t>40MG TBL NOB 50</t>
  </si>
  <si>
    <t>233600</t>
  </si>
  <si>
    <t>C08CA01</t>
  </si>
  <si>
    <t>2945</t>
  </si>
  <si>
    <t>AGEN</t>
  </si>
  <si>
    <t>2954</t>
  </si>
  <si>
    <t>C08CA08</t>
  </si>
  <si>
    <t>111902</t>
  </si>
  <si>
    <t>NITRESAN</t>
  </si>
  <si>
    <t>20MG TBL NOB 30</t>
  </si>
  <si>
    <t>C08CA13</t>
  </si>
  <si>
    <t>169623</t>
  </si>
  <si>
    <t>KAPIDIN</t>
  </si>
  <si>
    <t>10MG TBL FLM 30 II</t>
  </si>
  <si>
    <t>169654</t>
  </si>
  <si>
    <t>20MG TBL FLM 30 II</t>
  </si>
  <si>
    <t>15864</t>
  </si>
  <si>
    <t>122632</t>
  </si>
  <si>
    <t>80MG TBL FLM 30</t>
  </si>
  <si>
    <t>G04CA02</t>
  </si>
  <si>
    <t>14439</t>
  </si>
  <si>
    <t>0,4MG CPS RDR 30</t>
  </si>
  <si>
    <t>169714</t>
  </si>
  <si>
    <t>125MCG TBL NOB 100</t>
  </si>
  <si>
    <t>172044</t>
  </si>
  <si>
    <t>150MCG TBL NOB 100</t>
  </si>
  <si>
    <t>243131</t>
  </si>
  <si>
    <t>243134</t>
  </si>
  <si>
    <t>243138</t>
  </si>
  <si>
    <t>50MCG TBL NOB 100 II</t>
  </si>
  <si>
    <t>243140</t>
  </si>
  <si>
    <t>150MCG TBL NOB 100 II</t>
  </si>
  <si>
    <t>69191</t>
  </si>
  <si>
    <t>134595</t>
  </si>
  <si>
    <t>MEDOCLAV</t>
  </si>
  <si>
    <t>1000MG/200MG INJ/INF PLV SOL 10</t>
  </si>
  <si>
    <t>201030</t>
  </si>
  <si>
    <t>SEFOTAK</t>
  </si>
  <si>
    <t>166265</t>
  </si>
  <si>
    <t>500MG INF PLV SOL 1</t>
  </si>
  <si>
    <t>242332</t>
  </si>
  <si>
    <t>5MG/ML INF SOL 20X100ML I</t>
  </si>
  <si>
    <t>164401</t>
  </si>
  <si>
    <t>FLUCONAZOL KABI</t>
  </si>
  <si>
    <t>2MG/ML INF SOL 10X100ML</t>
  </si>
  <si>
    <t>J05AB01</t>
  </si>
  <si>
    <t>237620</t>
  </si>
  <si>
    <t>ZOVIRAX</t>
  </si>
  <si>
    <t>200MG TBL NOB 25</t>
  </si>
  <si>
    <t>N03AG01</t>
  </si>
  <si>
    <t>44997</t>
  </si>
  <si>
    <t>DEPAKINE CHRONO 500 MG SÉCABLE</t>
  </si>
  <si>
    <t>500MG TBL RET 100</t>
  </si>
  <si>
    <t>N03AX09</t>
  </si>
  <si>
    <t>237772</t>
  </si>
  <si>
    <t>50MG TBL NOB 42 I</t>
  </si>
  <si>
    <t>174700</t>
  </si>
  <si>
    <t>500MG TBL FLM 100</t>
  </si>
  <si>
    <t>N04BA02</t>
  </si>
  <si>
    <t>88498</t>
  </si>
  <si>
    <t>100MG/25MG TBL NOB 100</t>
  </si>
  <si>
    <t>N05AL01</t>
  </si>
  <si>
    <t>54432</t>
  </si>
  <si>
    <t>PROSULPIN</t>
  </si>
  <si>
    <t>50MG TBL NOB 30</t>
  </si>
  <si>
    <t>N05AX08</t>
  </si>
  <si>
    <t>172734</t>
  </si>
  <si>
    <t>RISPERIDON ACTAVIS</t>
  </si>
  <si>
    <t>2MG TBL FLM 60</t>
  </si>
  <si>
    <t>N06AB05</t>
  </si>
  <si>
    <t>107847</t>
  </si>
  <si>
    <t>N06AX11</t>
  </si>
  <si>
    <t>235822</t>
  </si>
  <si>
    <t>MIRTAZAPIN MYLAN</t>
  </si>
  <si>
    <t>30MG POR TBL DIS 30</t>
  </si>
  <si>
    <t>N06DA02</t>
  </si>
  <si>
    <t>148748</t>
  </si>
  <si>
    <t>DONEPEZIL MYLAN</t>
  </si>
  <si>
    <t>10MG POR TBL DIS 28</t>
  </si>
  <si>
    <t>R06AE07</t>
  </si>
  <si>
    <t>66030</t>
  </si>
  <si>
    <t>90044</t>
  </si>
  <si>
    <t>40MG/ML INJ SUS 1X1ML</t>
  </si>
  <si>
    <t>A04AA01</t>
  </si>
  <si>
    <t>187607</t>
  </si>
  <si>
    <t>ONDANSETRON B. BRAUN</t>
  </si>
  <si>
    <t>2MG/ML INJ SOL 20X4ML II</t>
  </si>
  <si>
    <t>208207</t>
  </si>
  <si>
    <t>850MG TBL FLM 60 II</t>
  </si>
  <si>
    <t>C01BD01</t>
  </si>
  <si>
    <t>107938</t>
  </si>
  <si>
    <t>150MG/3ML INJ SOL 6X3ML</t>
  </si>
  <si>
    <t>13768</t>
  </si>
  <si>
    <t>200MG TBL NOB 60</t>
  </si>
  <si>
    <t>216900</t>
  </si>
  <si>
    <t>1MG/ML INF CNC SOL 5X5ML</t>
  </si>
  <si>
    <t>16923</t>
  </si>
  <si>
    <t>0,3MG TBL FLM 30</t>
  </si>
  <si>
    <t>C02CA04</t>
  </si>
  <si>
    <t>107794</t>
  </si>
  <si>
    <t>ZOXON</t>
  </si>
  <si>
    <t>4MG TBL NOB 90</t>
  </si>
  <si>
    <t>C02CA06</t>
  </si>
  <si>
    <t>215474</t>
  </si>
  <si>
    <t>EBRANTIL</t>
  </si>
  <si>
    <t>50MG INJ SOL 5X10ML</t>
  </si>
  <si>
    <t>214036</t>
  </si>
  <si>
    <t>239807</t>
  </si>
  <si>
    <t>56805</t>
  </si>
  <si>
    <t>40MG TBL NOB 100</t>
  </si>
  <si>
    <t>231689</t>
  </si>
  <si>
    <t>231691</t>
  </si>
  <si>
    <t>100MG TBL PRO 30</t>
  </si>
  <si>
    <t>231703</t>
  </si>
  <si>
    <t>111898</t>
  </si>
  <si>
    <t>56983</t>
  </si>
  <si>
    <t>5MG TBL NOB 100</t>
  </si>
  <si>
    <t>C09BB04</t>
  </si>
  <si>
    <t>124129</t>
  </si>
  <si>
    <t>PRESTANCE</t>
  </si>
  <si>
    <t>10MG/10MG TBL NOB 30</t>
  </si>
  <si>
    <t>C10AA07</t>
  </si>
  <si>
    <t>145849</t>
  </si>
  <si>
    <t>G02CB03</t>
  </si>
  <si>
    <t>207274</t>
  </si>
  <si>
    <t>94882</t>
  </si>
  <si>
    <t>62,5MG/ML INJ PSO LQF 250MG+4ML</t>
  </si>
  <si>
    <t>9710</t>
  </si>
  <si>
    <t>62,5MG/ML INJ PSO LQF 125MG+2ML</t>
  </si>
  <si>
    <t>9712</t>
  </si>
  <si>
    <t>62,5MG/ML INJ PSO LQF 1000MG+15,6ML</t>
  </si>
  <si>
    <t>187427</t>
  </si>
  <si>
    <t>100MCG TBL NOB 100</t>
  </si>
  <si>
    <t>J01CR05</t>
  </si>
  <si>
    <t>113453</t>
  </si>
  <si>
    <t>PIPERACILLIN/TAZOBACTAM KABI</t>
  </si>
  <si>
    <t>141263</t>
  </si>
  <si>
    <t>4G/500MG INF PLV SOL 1</t>
  </si>
  <si>
    <t>J01DD04</t>
  </si>
  <si>
    <t>182977</t>
  </si>
  <si>
    <t>CEFTRIAXON MEDOPHARM</t>
  </si>
  <si>
    <t>J01GB06</t>
  </si>
  <si>
    <t>195147</t>
  </si>
  <si>
    <t>AMIKACIN MEDOPHARM</t>
  </si>
  <si>
    <t>500MG/2ML INJ/INF SOL 10X2ML</t>
  </si>
  <si>
    <t>3708</t>
  </si>
  <si>
    <t>2MG/ML INF SOL 10X300ML I</t>
  </si>
  <si>
    <t>164407</t>
  </si>
  <si>
    <t>2MG/ML INF SOL 10X200ML</t>
  </si>
  <si>
    <t>127260</t>
  </si>
  <si>
    <t>M05BA07</t>
  </si>
  <si>
    <t>105178</t>
  </si>
  <si>
    <t>RISENDROS</t>
  </si>
  <si>
    <t>35MG TBL FLM 12</t>
  </si>
  <si>
    <t>N01AX10</t>
  </si>
  <si>
    <t>18172</t>
  </si>
  <si>
    <t>PROPOFOL MCT/LCT FRESENIUS</t>
  </si>
  <si>
    <t>10MG/ML INJ/INF EML 10X50ML</t>
  </si>
  <si>
    <t>18175</t>
  </si>
  <si>
    <t>10MG/ML INJ/INF EML 10X100ML</t>
  </si>
  <si>
    <t>N02AE01</t>
  </si>
  <si>
    <t>42761</t>
  </si>
  <si>
    <t>TRANSTEC</t>
  </si>
  <si>
    <t>70MCG/H TDR EMP 5</t>
  </si>
  <si>
    <t>N02BE01</t>
  </si>
  <si>
    <t>157875</t>
  </si>
  <si>
    <t>PARACETAMOL KABI</t>
  </si>
  <si>
    <t>10MG/ML INF SOL 10X100ML</t>
  </si>
  <si>
    <t>237626</t>
  </si>
  <si>
    <t>DEPAKINE</t>
  </si>
  <si>
    <t>400MG/4ML INJ PSO LQF 1+1X4ML</t>
  </si>
  <si>
    <t>92034</t>
  </si>
  <si>
    <t>DEPAKINE CHRONO 300 MG SÉCABLE</t>
  </si>
  <si>
    <t>300MG TBL RET 100</t>
  </si>
  <si>
    <t>84400</t>
  </si>
  <si>
    <t>300MG CPS DUR 100</t>
  </si>
  <si>
    <t>N05CD08</t>
  </si>
  <si>
    <t>127738</t>
  </si>
  <si>
    <t>MIDAZOLAM ACCORD</t>
  </si>
  <si>
    <t>5MG/ML INJ/INF SOL 10X3ML</t>
  </si>
  <si>
    <t>239965</t>
  </si>
  <si>
    <t>N05CM18</t>
  </si>
  <si>
    <t>136755</t>
  </si>
  <si>
    <t>136759</t>
  </si>
  <si>
    <t>123264</t>
  </si>
  <si>
    <t>CIPRALEX</t>
  </si>
  <si>
    <t>20MG/ML POR GTT SOL 1X15ML</t>
  </si>
  <si>
    <t>134502</t>
  </si>
  <si>
    <t>10MG TBL FLM 28</t>
  </si>
  <si>
    <t>187330</t>
  </si>
  <si>
    <t>MIRAKLIDE</t>
  </si>
  <si>
    <t>10MG TBL FLM 28 I</t>
  </si>
  <si>
    <t>4063</t>
  </si>
  <si>
    <t>5MG TBL NOB 50</t>
  </si>
  <si>
    <t>237705</t>
  </si>
  <si>
    <t>R03AK06</t>
  </si>
  <si>
    <t>237692</t>
  </si>
  <si>
    <t>Přehled plnění pozitivního listu - spotřeba léčivých přípravků - orientační přehled</t>
  </si>
  <si>
    <t>06 - NCHIR: Neurochirurgická klinika</t>
  </si>
  <si>
    <t xml:space="preserve">0631 - NCHIR: JIP </t>
  </si>
  <si>
    <t>Neurochirurgická klinika</t>
  </si>
  <si>
    <t>HVLP</t>
  </si>
  <si>
    <t>PZT</t>
  </si>
  <si>
    <t>6</t>
  </si>
  <si>
    <t>89301061</t>
  </si>
  <si>
    <t>Standardní lůžková péče Celkem</t>
  </si>
  <si>
    <t>89301062</t>
  </si>
  <si>
    <t>Všeobecná ambulance Celkem</t>
  </si>
  <si>
    <t>89301063</t>
  </si>
  <si>
    <t>Lůžkové oddělení intenzivní péče Celkem</t>
  </si>
  <si>
    <t>89301065</t>
  </si>
  <si>
    <t>Amb.-léčba bolest.stavů při neurochirurg Celkem</t>
  </si>
  <si>
    <t>Neurochirurgická klinika Celkem</t>
  </si>
  <si>
    <t>* Legenda</t>
  </si>
  <si>
    <t>DIAPZT = Pomůcky pro diabetiky, jejichž název začíná slovem "Pumpa"</t>
  </si>
  <si>
    <t>Gabryš Martin</t>
  </si>
  <si>
    <t>Halaj Matej</t>
  </si>
  <si>
    <t>Hampl Martin</t>
  </si>
  <si>
    <t>Jablonský Jakub</t>
  </si>
  <si>
    <t>Kalita Ondřej</t>
  </si>
  <si>
    <t>Krahulík David</t>
  </si>
  <si>
    <t>Novák Vlastimil</t>
  </si>
  <si>
    <t>Pohlodek Daniel</t>
  </si>
  <si>
    <t>Stejskal Přemysl</t>
  </si>
  <si>
    <t>Šoustal Stanislav</t>
  </si>
  <si>
    <t>Trnka Štefan</t>
  </si>
  <si>
    <t>Wanek Tomáš</t>
  </si>
  <si>
    <t>Jiná</t>
  </si>
  <si>
    <t>5003293</t>
  </si>
  <si>
    <t>KOMPAKTNÍ BEDERNÍ PÁS LOMBASKIN 0871</t>
  </si>
  <si>
    <t>ZADNÍ DLAHY, VÝŠKA 21 CM, 5 VELIKOSTÍ</t>
  </si>
  <si>
    <t>5007822</t>
  </si>
  <si>
    <t>CERVIKÁLNÍ ORTÉZA ORTEL C4 VARIO T49280</t>
  </si>
  <si>
    <t>VPŘEDU NASTAVITELNÁ VÝŠKA 9-16 CM, UNIVERZÁLNÍ VELIKOST</t>
  </si>
  <si>
    <t>5003281</t>
  </si>
  <si>
    <t>KOMPAKTNÍ BEDERNÍ PÁS LOMBASKIN 0870</t>
  </si>
  <si>
    <t>ZADNÍ DLAHY, VÝŠKA 26 CM, 5 VELIKOSTÍ</t>
  </si>
  <si>
    <t>5005649</t>
  </si>
  <si>
    <t>OPĚRNÝ ZÁDOVO-BEDERNÍ PÁS LOMBAX IMMO 0846</t>
  </si>
  <si>
    <t>VYSOKÝ PÁS, VÝŠKA 35 CM, 6 VELIKOSTI, PŘÍDAVNÉ TAHY A PELOTA</t>
  </si>
  <si>
    <t>5006800</t>
  </si>
  <si>
    <t>BERLE PODPAŽNÍ THUASNE W2010</t>
  </si>
  <si>
    <t>KRÁTKÁ/STŘEDNÍ/DLOUHÁ, STAVITELNÁ 135 -195 CM, HMOTNOST PACIENTA MAX. 130 KG</t>
  </si>
  <si>
    <t>5000316</t>
  </si>
  <si>
    <t>BERLE PŘEDLOKETNÍ SPECIÁLNÍ DURALOVÁ VERA</t>
  </si>
  <si>
    <t>VYMĚKČENÁ RUKOJEŤ,NOSNOST 150KG</t>
  </si>
  <si>
    <t>ALOPURINOL</t>
  </si>
  <si>
    <t>107869</t>
  </si>
  <si>
    <t>APO-ALLOPURINOL</t>
  </si>
  <si>
    <t>ATORVASTATIN</t>
  </si>
  <si>
    <t>204682</t>
  </si>
  <si>
    <t>TORVACARD NEO</t>
  </si>
  <si>
    <t>20MG TBL FLM 90</t>
  </si>
  <si>
    <t>BISOPROLOL</t>
  </si>
  <si>
    <t>176913</t>
  </si>
  <si>
    <t>RIVOCOR</t>
  </si>
  <si>
    <t>5MG TBL FLM 90</t>
  </si>
  <si>
    <t>DESLORATADIN</t>
  </si>
  <si>
    <t>168838</t>
  </si>
  <si>
    <t>DASSELTA</t>
  </si>
  <si>
    <t>26329</t>
  </si>
  <si>
    <t>AERIUS</t>
  </si>
  <si>
    <t>178675</t>
  </si>
  <si>
    <t>JOVESTO</t>
  </si>
  <si>
    <t>5MG TBL FLM 90 I</t>
  </si>
  <si>
    <t>DEXAMETHASON A ANTIINFEKTIVA</t>
  </si>
  <si>
    <t>180988</t>
  </si>
  <si>
    <t>GENTADEX</t>
  </si>
  <si>
    <t>5MG/ML+1MG/ML OPH GTT SOL 1X5ML</t>
  </si>
  <si>
    <t>DIKLOFENAK</t>
  </si>
  <si>
    <t>119672</t>
  </si>
  <si>
    <t>DICLOFENAC DUO PHARMASWISS</t>
  </si>
  <si>
    <t>75MG CPS RDR 30 I</t>
  </si>
  <si>
    <t>75631</t>
  </si>
  <si>
    <t>100MG TBL PRO 20</t>
  </si>
  <si>
    <t>75633</t>
  </si>
  <si>
    <t>DIOSMIN, KOMBINACE</t>
  </si>
  <si>
    <t>201992</t>
  </si>
  <si>
    <t>500MG TBL FLM 120</t>
  </si>
  <si>
    <t>230582</t>
  </si>
  <si>
    <t>230583</t>
  </si>
  <si>
    <t>500MG TBL FLM 180</t>
  </si>
  <si>
    <t>DROSPIRENON A ETHINYLESTRADIOL</t>
  </si>
  <si>
    <t>132994</t>
  </si>
  <si>
    <t>JANGEE</t>
  </si>
  <si>
    <t>0,02MG/3MG TBL FLM 3X28(21+7)</t>
  </si>
  <si>
    <t>ERDOSTEIN</t>
  </si>
  <si>
    <t>199680</t>
  </si>
  <si>
    <t>300MG CPS DUR 60</t>
  </si>
  <si>
    <t>ESCITALOPRAM</t>
  </si>
  <si>
    <t>20132</t>
  </si>
  <si>
    <t>GABAPENTIN</t>
  </si>
  <si>
    <t>INOSIN PRANOBEX</t>
  </si>
  <si>
    <t>107676</t>
  </si>
  <si>
    <t>ISOPRINOSINE</t>
  </si>
  <si>
    <t>500MG TBL NOB 50</t>
  </si>
  <si>
    <t>JINÁ ANTIBIOTIKA PRO LOKÁLNÍ APLIKACI</t>
  </si>
  <si>
    <t>1066</t>
  </si>
  <si>
    <t>250IU/G+5,2MG/G UNG 10G</t>
  </si>
  <si>
    <t>KLARITHROMYCIN</t>
  </si>
  <si>
    <t>216196</t>
  </si>
  <si>
    <t>250MG TBL FLM 14</t>
  </si>
  <si>
    <t>KLOPIDOGREL</t>
  </si>
  <si>
    <t>169252</t>
  </si>
  <si>
    <t>KODEIN</t>
  </si>
  <si>
    <t>56993</t>
  </si>
  <si>
    <t>30MG TBL NOB 10</t>
  </si>
  <si>
    <t>KYSELINA ACETYLSALICYLOVÁ</t>
  </si>
  <si>
    <t>125114</t>
  </si>
  <si>
    <t>100MG TBL NOB 60(3X20)</t>
  </si>
  <si>
    <t>203564</t>
  </si>
  <si>
    <t>87680</t>
  </si>
  <si>
    <t>400MG TBL NOB 10</t>
  </si>
  <si>
    <t>LOSARTAN A DIURETIKA</t>
  </si>
  <si>
    <t>15317</t>
  </si>
  <si>
    <t>50MG/12,5MG TBL FLM 90</t>
  </si>
  <si>
    <t>MEFENOXALON</t>
  </si>
  <si>
    <t>85656</t>
  </si>
  <si>
    <t>200MG TBL NOB 30</t>
  </si>
  <si>
    <t>MIRTAZAPIN</t>
  </si>
  <si>
    <t>107639</t>
  </si>
  <si>
    <t>MIRTAZAPIN SANDOZ</t>
  </si>
  <si>
    <t>15MG TBL FLM 30</t>
  </si>
  <si>
    <t>NAPROXEN</t>
  </si>
  <si>
    <t>207253</t>
  </si>
  <si>
    <t>NALGESIN</t>
  </si>
  <si>
    <t>550MG TBL FLM 30</t>
  </si>
  <si>
    <t>NIMESULID</t>
  </si>
  <si>
    <t>12892</t>
  </si>
  <si>
    <t>12895</t>
  </si>
  <si>
    <t>100MG POR GRA SUS 30 I</t>
  </si>
  <si>
    <t>OMEPRAZOL</t>
  </si>
  <si>
    <t>215606</t>
  </si>
  <si>
    <t>HELICID</t>
  </si>
  <si>
    <t>20MG CPS ETD 90 I</t>
  </si>
  <si>
    <t>PREDNISON</t>
  </si>
  <si>
    <t>269</t>
  </si>
  <si>
    <t>PREDNISON LÉČIVA</t>
  </si>
  <si>
    <t>5MG TBL NOB 20</t>
  </si>
  <si>
    <t>RABEPRAZOL</t>
  </si>
  <si>
    <t>157139</t>
  </si>
  <si>
    <t>ZULBEX</t>
  </si>
  <si>
    <t>20MG TBL ENT 28</t>
  </si>
  <si>
    <t>ROSUVASTATIN</t>
  </si>
  <si>
    <t>145574</t>
  </si>
  <si>
    <t>ROSUMOP</t>
  </si>
  <si>
    <t>20MG TBL FLM 100</t>
  </si>
  <si>
    <t>SALBUTAMOL</t>
  </si>
  <si>
    <t>SILDENAFIL</t>
  </si>
  <si>
    <t>143431</t>
  </si>
  <si>
    <t>SILDENAFIL SANDOZ</t>
  </si>
  <si>
    <t>100MG TBL NOB 16 I</t>
  </si>
  <si>
    <t>SODNÁ SŮL METAMIZOLU</t>
  </si>
  <si>
    <t>SULFAMETHOXAZOL A TRIMETHOPRIM</t>
  </si>
  <si>
    <t>203954</t>
  </si>
  <si>
    <t>SUMATRIPTAN</t>
  </si>
  <si>
    <t>107758</t>
  </si>
  <si>
    <t>ROSEMIG</t>
  </si>
  <si>
    <t>20MG NAS SPR SOL 2X0,1ML</t>
  </si>
  <si>
    <t>TOBRAMYCIN</t>
  </si>
  <si>
    <t>86264</t>
  </si>
  <si>
    <t>3MG/ML OPH GTT SOL 1X5ML</t>
  </si>
  <si>
    <t>TOLPERISON</t>
  </si>
  <si>
    <t>57525</t>
  </si>
  <si>
    <t>MYDOCALM</t>
  </si>
  <si>
    <t>150MG TBL FLM 30</t>
  </si>
  <si>
    <t>TRAMADOL</t>
  </si>
  <si>
    <t>178235</t>
  </si>
  <si>
    <t>TRAMADOL MYLAN</t>
  </si>
  <si>
    <t>100MG TBL PRO 30 II</t>
  </si>
  <si>
    <t>FOSFOMYCIN</t>
  </si>
  <si>
    <t>213944</t>
  </si>
  <si>
    <t>URIFOS</t>
  </si>
  <si>
    <t>3G POR GRA SOL 1</t>
  </si>
  <si>
    <t>ORFENADRIN, KOMBINACE</t>
  </si>
  <si>
    <t>230353</t>
  </si>
  <si>
    <t>230352</t>
  </si>
  <si>
    <t>75MG/30MG INF SOL 1X250ML</t>
  </si>
  <si>
    <t>AMOXICILIN A  INHIBITOR BETA-LAKTAMASY</t>
  </si>
  <si>
    <t>12494</t>
  </si>
  <si>
    <t>AUGMENTIN 1 G</t>
  </si>
  <si>
    <t>875MG/125MG TBL FLM 14 I</t>
  </si>
  <si>
    <t>SODNÁ SŮL LEVOTHYROXINU</t>
  </si>
  <si>
    <t>97186</t>
  </si>
  <si>
    <t>100MCG TBL NOB 100 I</t>
  </si>
  <si>
    <t>NATRIUM-PIKOSULFÁT, KOMBINACE</t>
  </si>
  <si>
    <t>160806</t>
  </si>
  <si>
    <t>PICOPREP</t>
  </si>
  <si>
    <t>10MG/3,5G/12G POR PLV SOL 2</t>
  </si>
  <si>
    <t>HOŘČÍK (KOMBINACE RŮZNÝCH SOLÍ)</t>
  </si>
  <si>
    <t>215978</t>
  </si>
  <si>
    <t>234736</t>
  </si>
  <si>
    <t>5010850</t>
  </si>
  <si>
    <t>50P21 ORTÉZA ZÁPĚSTÍ A PALCE MANU AREXA POLLEX, VEL. S -L</t>
  </si>
  <si>
    <t>CETIRIZIN</t>
  </si>
  <si>
    <t>99600</t>
  </si>
  <si>
    <t>10MG TBL FLM 90</t>
  </si>
  <si>
    <t>CIPROFLOXACIN</t>
  </si>
  <si>
    <t>15658</t>
  </si>
  <si>
    <t>CIPLOX</t>
  </si>
  <si>
    <t>28839</t>
  </si>
  <si>
    <t>0,5MG/ML POR SOL 120ML+LŽ</t>
  </si>
  <si>
    <t>DEXAMETHASON</t>
  </si>
  <si>
    <t>243143</t>
  </si>
  <si>
    <t>FORTECORTIN</t>
  </si>
  <si>
    <t>KYSELINA LISTOVÁ</t>
  </si>
  <si>
    <t>76064</t>
  </si>
  <si>
    <t>ACIDUM FOLICUM LÉČIVA</t>
  </si>
  <si>
    <t>10MG TBL OBD 30</t>
  </si>
  <si>
    <t>243014</t>
  </si>
  <si>
    <t>10MG TBL OBD 45</t>
  </si>
  <si>
    <t>NADROPARIN</t>
  </si>
  <si>
    <t>17187</t>
  </si>
  <si>
    <t>100MG POR GRA SUS 30</t>
  </si>
  <si>
    <t>25366</t>
  </si>
  <si>
    <t>PERINDOPRIL</t>
  </si>
  <si>
    <t>177322</t>
  </si>
  <si>
    <t>PERINDOPRIL MYLAN</t>
  </si>
  <si>
    <t>SERTRALIN</t>
  </si>
  <si>
    <t>SULTAMICILIN</t>
  </si>
  <si>
    <t>17149</t>
  </si>
  <si>
    <t>375MG TBL FLM 12</t>
  </si>
  <si>
    <t>URAPIDIL</t>
  </si>
  <si>
    <t>205392</t>
  </si>
  <si>
    <t>5005628</t>
  </si>
  <si>
    <t>BEDERNÍ PÁS ELASTICKÝ</t>
  </si>
  <si>
    <t>VÝŠKA 27CM, SUCHÝ ZIP, BARVA BÉŽOVÁ</t>
  </si>
  <si>
    <t>KLINDAMYCIN</t>
  </si>
  <si>
    <t>100339</t>
  </si>
  <si>
    <t>DALACIN C</t>
  </si>
  <si>
    <t>300MG CPS DUR 16</t>
  </si>
  <si>
    <t>KANDESARTAN A AMLODIPIN</t>
  </si>
  <si>
    <t>203397</t>
  </si>
  <si>
    <t>BIMATOPROST</t>
  </si>
  <si>
    <t>27543</t>
  </si>
  <si>
    <t>LUMIGAN</t>
  </si>
  <si>
    <t>0,3MG/ML OPH GTT SOL 3X3ML</t>
  </si>
  <si>
    <t>ALPRAZOLAM</t>
  </si>
  <si>
    <t>AMOXICILIN</t>
  </si>
  <si>
    <t>32559</t>
  </si>
  <si>
    <t>OSPAMOX</t>
  </si>
  <si>
    <t>1000MG TBL FLM 14</t>
  </si>
  <si>
    <t>AZITHROMYCIN</t>
  </si>
  <si>
    <t>45010</t>
  </si>
  <si>
    <t>AZITROMYCIN SANDOZ</t>
  </si>
  <si>
    <t>500MG TBL FLM 3</t>
  </si>
  <si>
    <t>BETAMETHASON</t>
  </si>
  <si>
    <t>19757</t>
  </si>
  <si>
    <t>0,5MG/G UNG 30G</t>
  </si>
  <si>
    <t>DESMOPRESIN</t>
  </si>
  <si>
    <t>18563</t>
  </si>
  <si>
    <t>MINIRIN MELT</t>
  </si>
  <si>
    <t>60MCG POR LYO 30</t>
  </si>
  <si>
    <t>52335</t>
  </si>
  <si>
    <t>134505</t>
  </si>
  <si>
    <t>10MG TBL FLM 56</t>
  </si>
  <si>
    <t>187350</t>
  </si>
  <si>
    <t>10MG TBL FLM 56 I</t>
  </si>
  <si>
    <t>CHOLEKALCIFEROL</t>
  </si>
  <si>
    <t>12023</t>
  </si>
  <si>
    <t>VIGANTOL</t>
  </si>
  <si>
    <t>0,5MG/ML POR GTT SOL 1X10ML</t>
  </si>
  <si>
    <t>103788</t>
  </si>
  <si>
    <t>KLINDAMYCIN, KOMBINACE</t>
  </si>
  <si>
    <t>169740</t>
  </si>
  <si>
    <t>DUAC</t>
  </si>
  <si>
    <t>10MG/G+50MG/G GEL 15G</t>
  </si>
  <si>
    <t>213485</t>
  </si>
  <si>
    <t>9500IU/ML INJ SOL ISP 10X0,8ML</t>
  </si>
  <si>
    <t>NIMODIPIN</t>
  </si>
  <si>
    <t>154078</t>
  </si>
  <si>
    <t>25365</t>
  </si>
  <si>
    <t>20MG CPS ETD 28 I</t>
  </si>
  <si>
    <t>PAROXETIN</t>
  </si>
  <si>
    <t>107848</t>
  </si>
  <si>
    <t>ZOPIKLON</t>
  </si>
  <si>
    <t>102590</t>
  </si>
  <si>
    <t>ZOPITIN</t>
  </si>
  <si>
    <t>7,5MG TBL FLM 10</t>
  </si>
  <si>
    <t>KODEIN A PARACETAMOL</t>
  </si>
  <si>
    <t>109797</t>
  </si>
  <si>
    <t>500MG/30MG TBL NOB 10</t>
  </si>
  <si>
    <t>203097</t>
  </si>
  <si>
    <t>875MG/125MG TBL FLM 21</t>
  </si>
  <si>
    <t>4000005</t>
  </si>
  <si>
    <t>ORTÉZA TRUPU INDIV. ZHOTOVENÁ</t>
  </si>
  <si>
    <t>OD 19 LET</t>
  </si>
  <si>
    <t>AMLODIPIN</t>
  </si>
  <si>
    <t>15379</t>
  </si>
  <si>
    <t>10MG TBL NOB 90</t>
  </si>
  <si>
    <t>163111</t>
  </si>
  <si>
    <t>ZOREM</t>
  </si>
  <si>
    <t>10MG TBL NOB 100</t>
  </si>
  <si>
    <t>225168</t>
  </si>
  <si>
    <t>225172</t>
  </si>
  <si>
    <t>TOBRADEX</t>
  </si>
  <si>
    <t>3MG/ML+1MG/ML OPH GTT SUS 1X5ML</t>
  </si>
  <si>
    <t>58425</t>
  </si>
  <si>
    <t>DOLMINA</t>
  </si>
  <si>
    <t>50MG TBL FLM 30</t>
  </si>
  <si>
    <t>89025</t>
  </si>
  <si>
    <t>DICLOFENAC AL</t>
  </si>
  <si>
    <t>50MG TBL ENT 50</t>
  </si>
  <si>
    <t>ERYTHROMYCIN, KOMBINACE</t>
  </si>
  <si>
    <t>173198</t>
  </si>
  <si>
    <t>ZINERYT</t>
  </si>
  <si>
    <t>40MG/ML+12MG/ML DRM PLQ SOL 1+1X70ML</t>
  </si>
  <si>
    <t>INDOMETACIN</t>
  </si>
  <si>
    <t>93724</t>
  </si>
  <si>
    <t>INDOMETACIN BERLIN-CHEMIE</t>
  </si>
  <si>
    <t>100MG SUP 10</t>
  </si>
  <si>
    <t>JODOVANÝ POVIDON</t>
  </si>
  <si>
    <t>62320</t>
  </si>
  <si>
    <t>100MG/G UNG 20G</t>
  </si>
  <si>
    <t>216199</t>
  </si>
  <si>
    <t>500MG TBL FLM 14</t>
  </si>
  <si>
    <t>KOMBINACE RŮZNÝCH ANTIBIOTIK</t>
  </si>
  <si>
    <t>1076</t>
  </si>
  <si>
    <t>OPH UNG 5G</t>
  </si>
  <si>
    <t>LANSOPRAZOL</t>
  </si>
  <si>
    <t>17122</t>
  </si>
  <si>
    <t>LANZUL</t>
  </si>
  <si>
    <t>30MG CPS DUR 56</t>
  </si>
  <si>
    <t>LEVETIRACETAM</t>
  </si>
  <si>
    <t>215819</t>
  </si>
  <si>
    <t>LEVELANZ</t>
  </si>
  <si>
    <t>500MG TBL FLM 98 II</t>
  </si>
  <si>
    <t>LEVOCETIRIZIN</t>
  </si>
  <si>
    <t>124346</t>
  </si>
  <si>
    <t>CEZERA</t>
  </si>
  <si>
    <t>MELOXIKAM</t>
  </si>
  <si>
    <t>112562</t>
  </si>
  <si>
    <t>RECOXA</t>
  </si>
  <si>
    <t>15MG TBL NOB 60</t>
  </si>
  <si>
    <t>NIFUROXAZID</t>
  </si>
  <si>
    <t>214593</t>
  </si>
  <si>
    <t>ERCEFURYL</t>
  </si>
  <si>
    <t>200MG CPS DUR 14</t>
  </si>
  <si>
    <t>NITROFURANTOIN</t>
  </si>
  <si>
    <t>207280</t>
  </si>
  <si>
    <t>FUROLIN</t>
  </si>
  <si>
    <t>PITOFENON A ANALGETIKA</t>
  </si>
  <si>
    <t>176954</t>
  </si>
  <si>
    <t>500MG/ML+5MG/ML POR GTT SOL 1X50ML</t>
  </si>
  <si>
    <t>PSEUDOEFEDRIN, KOMBINACE</t>
  </si>
  <si>
    <t>216104</t>
  </si>
  <si>
    <t>CLARINASE REPETABS</t>
  </si>
  <si>
    <t>5MG/120MG TBL PRO 14</t>
  </si>
  <si>
    <t>216736</t>
  </si>
  <si>
    <t>METAMIZOL STADA</t>
  </si>
  <si>
    <t>500MG TBL NOB 60</t>
  </si>
  <si>
    <t>234945</t>
  </si>
  <si>
    <t>SUMATRIPTAN MYLAN</t>
  </si>
  <si>
    <t>50MG TBL FLM 6</t>
  </si>
  <si>
    <t>TRAMADOL A PARACETAMOL</t>
  </si>
  <si>
    <t>179327</t>
  </si>
  <si>
    <t>DORETA</t>
  </si>
  <si>
    <t>75MG/650MG TBL FLM 30 I</t>
  </si>
  <si>
    <t>147458</t>
  </si>
  <si>
    <t>112MCG TBL NOB 100 II</t>
  </si>
  <si>
    <t>75632</t>
  </si>
  <si>
    <t>100MG TBL PRO 50</t>
  </si>
  <si>
    <t>FENOXYMETHYLPENICILIN</t>
  </si>
  <si>
    <t>45998</t>
  </si>
  <si>
    <t>OSPEN</t>
  </si>
  <si>
    <t>1,5MIU TBL FLM 30</t>
  </si>
  <si>
    <t>216195</t>
  </si>
  <si>
    <t>250MG/5ML POR GRA SUS 100ML</t>
  </si>
  <si>
    <t>216192</t>
  </si>
  <si>
    <t>125MG/5ML POR GRA SUS 100ML</t>
  </si>
  <si>
    <t>KYSELINA FUSIDOVÁ</t>
  </si>
  <si>
    <t>88746</t>
  </si>
  <si>
    <t>FUCIDIN</t>
  </si>
  <si>
    <t>20MG/G UNG 1X15G</t>
  </si>
  <si>
    <t>NYSTATIN, KOMBINACE</t>
  </si>
  <si>
    <t>92490</t>
  </si>
  <si>
    <t>MACMIROR COMPLEX</t>
  </si>
  <si>
    <t>500MG/200000IU VAG CPS MOL 8</t>
  </si>
  <si>
    <t>PŘÍPRAVKY PRO LÉČBU BRADAVIC A KUŘÍCH OK</t>
  </si>
  <si>
    <t>60890</t>
  </si>
  <si>
    <t>VERRUMAL</t>
  </si>
  <si>
    <t>5MG/G+100MG/G DRM SOL 13ML</t>
  </si>
  <si>
    <t>179325</t>
  </si>
  <si>
    <t>75MG/650MG TBL FLM 10 I</t>
  </si>
  <si>
    <t>179333</t>
  </si>
  <si>
    <t>75MG/650MG TBL FLM 90 I</t>
  </si>
  <si>
    <t>201609</t>
  </si>
  <si>
    <t>132872</t>
  </si>
  <si>
    <t>37,5MG/325MG TBL FLM 30</t>
  </si>
  <si>
    <t>5005538</t>
  </si>
  <si>
    <t>ORTÉZA ZÁPĚSTÍ LIGAFLEX CLASSIC ZAVŘENÁ 2435</t>
  </si>
  <si>
    <t>1 DLAHA, PRAVÁ/LEVÁ, 4 VELIKOSTI</t>
  </si>
  <si>
    <t>50316</t>
  </si>
  <si>
    <t>20MG TBL FLM 30X1</t>
  </si>
  <si>
    <t>3801</t>
  </si>
  <si>
    <t>CONCOR COR</t>
  </si>
  <si>
    <t>2,5MG TBL FLM 28</t>
  </si>
  <si>
    <t>CEFUROXIM</t>
  </si>
  <si>
    <t>18547</t>
  </si>
  <si>
    <t>XORIMAX</t>
  </si>
  <si>
    <t>187335</t>
  </si>
  <si>
    <t>10MG TBL FLM 98 I</t>
  </si>
  <si>
    <t>FEBUXOSTAT</t>
  </si>
  <si>
    <t>208439</t>
  </si>
  <si>
    <t>ADENURIC</t>
  </si>
  <si>
    <t>80MG TBL FLM 28 II</t>
  </si>
  <si>
    <t>45996</t>
  </si>
  <si>
    <t>0,5MIU TBL FLM 30</t>
  </si>
  <si>
    <t>243240</t>
  </si>
  <si>
    <t>216183</t>
  </si>
  <si>
    <t>KYANOKOBALAMIN</t>
  </si>
  <si>
    <t>641</t>
  </si>
  <si>
    <t>VITAMIN B12 LÉČIVA</t>
  </si>
  <si>
    <t>300MCG INJ SOL 5X1ML</t>
  </si>
  <si>
    <t>METRONIDAZOL</t>
  </si>
  <si>
    <t>2427</t>
  </si>
  <si>
    <t>250MG TBL NOB 20</t>
  </si>
  <si>
    <t>MOXONIDIN</t>
  </si>
  <si>
    <t>213494</t>
  </si>
  <si>
    <t>9500IU/ML INJ SOL ISP 10X0,4ML</t>
  </si>
  <si>
    <t>213479</t>
  </si>
  <si>
    <t>19000IU/ML INJ SOL ISP 2X0,6ML</t>
  </si>
  <si>
    <t>132723</t>
  </si>
  <si>
    <t>195351</t>
  </si>
  <si>
    <t>OMEPRAZOL FARMAX</t>
  </si>
  <si>
    <t>20MG CPS ETD 100</t>
  </si>
  <si>
    <t>PANTOPRAZOL</t>
  </si>
  <si>
    <t>PERINDOPRIL A AMLODIPIN</t>
  </si>
  <si>
    <t>148070</t>
  </si>
  <si>
    <t>ROSUCARD</t>
  </si>
  <si>
    <t>SÍRAN HOŘEČNATÝ</t>
  </si>
  <si>
    <t>498</t>
  </si>
  <si>
    <t>MAGNESIUM SULFURICUM BIOTIKA</t>
  </si>
  <si>
    <t>196018</t>
  </si>
  <si>
    <t>500MG/ML POR GTT SOL 1X100ML</t>
  </si>
  <si>
    <t>75023</t>
  </si>
  <si>
    <t>800MG/160MG TBL NOB 20</t>
  </si>
  <si>
    <t>14134</t>
  </si>
  <si>
    <t>50MG TBL FLM 6 I</t>
  </si>
  <si>
    <t>205396</t>
  </si>
  <si>
    <t>60MG CPS PRO 50</t>
  </si>
  <si>
    <t>VITAMIN B1 V KOMBINACI S VITAMINEM B6 A/NEBO B12</t>
  </si>
  <si>
    <t>42475</t>
  </si>
  <si>
    <t>50MG/250MCG TBL OBD 20</t>
  </si>
  <si>
    <t>JINÉ MINERÁLNÍ PŘÍPRAVKY</t>
  </si>
  <si>
    <t>14713</t>
  </si>
  <si>
    <t>OSTEOGENON</t>
  </si>
  <si>
    <t>830MG TBL FLM 40</t>
  </si>
  <si>
    <t>5005626</t>
  </si>
  <si>
    <t>PÁNEVNÍ PÁS ORTEL P 2740</t>
  </si>
  <si>
    <t>VÝŠKA PÁSU 10 CM, 6 VELIKOSTÍ</t>
  </si>
  <si>
    <t>86656</t>
  </si>
  <si>
    <t>1MG TBL NOB 30</t>
  </si>
  <si>
    <t>ANTITUSIKA A EXPEKTORANCIA</t>
  </si>
  <si>
    <t>95459</t>
  </si>
  <si>
    <t>0,004G/0,1G TBL NOB 20</t>
  </si>
  <si>
    <t>5496</t>
  </si>
  <si>
    <t>10MG TBL FLM 60</t>
  </si>
  <si>
    <t>132793</t>
  </si>
  <si>
    <t>MAITALON</t>
  </si>
  <si>
    <t>3MG/0,03MG TBL FLM 3X21</t>
  </si>
  <si>
    <t>JINÁ ANTIHISTAMINIKA PRO SYSTÉMOVOU APLIKACI</t>
  </si>
  <si>
    <t>2479</t>
  </si>
  <si>
    <t>2MG TBL NOB 20</t>
  </si>
  <si>
    <t>214526</t>
  </si>
  <si>
    <t>40MG TBL ENT 100 I</t>
  </si>
  <si>
    <t>PROMETHAZIN</t>
  </si>
  <si>
    <t>172476</t>
  </si>
  <si>
    <t>PROTHAZIN</t>
  </si>
  <si>
    <t>25MG TBL FLM 20X1</t>
  </si>
  <si>
    <t>109799</t>
  </si>
  <si>
    <t>500MG/30MG TBL NOB 30</t>
  </si>
  <si>
    <t>5005600</t>
  </si>
  <si>
    <t>PEVNÝ KRČNÍ LÍMEC ORTEL C4 RIGID 2396</t>
  </si>
  <si>
    <t>VÝŠKA 8,5 CM, 3 VELIKOSTI</t>
  </si>
  <si>
    <t>Všeobecná ambulance</t>
  </si>
  <si>
    <t>Standardní lůžková péče</t>
  </si>
  <si>
    <t>Amb.-léčba bolest.stavů při neurochirurg</t>
  </si>
  <si>
    <t>Lůžkové oddělení intenzivní péče</t>
  </si>
  <si>
    <t>Preskripce a záchyt receptů a poukazů - orientační přehled</t>
  </si>
  <si>
    <t>Přehled plnění pozitivního listu (PL) - 
   preskripce léčivých přípravků dle objemu Kč mimo PL</t>
  </si>
  <si>
    <t>R06AX27 - DESLORATADIN</t>
  </si>
  <si>
    <t>N02AJ13 - TRAMADOL A PARACETAMOL</t>
  </si>
  <si>
    <t>J01FA10 - AZITHROMYCIN</t>
  </si>
  <si>
    <t>A02BC03 - LANSOPRAZOL</t>
  </si>
  <si>
    <t>J05AX05 - INOSIN PRANOBEX</t>
  </si>
  <si>
    <t>M01AC06 - MELOXIKAM</t>
  </si>
  <si>
    <t>J01FA10</t>
  </si>
  <si>
    <t>A02BC03</t>
  </si>
  <si>
    <t>M01AC06</t>
  </si>
  <si>
    <t>N02AJ13</t>
  </si>
  <si>
    <t>Jiný</t>
  </si>
  <si>
    <t>J05AX05</t>
  </si>
  <si>
    <t>R06AX27</t>
  </si>
  <si>
    <t>Přehled plnění PL - Preskripce léčivých přípravků - orientační přehled</t>
  </si>
  <si>
    <t>50115004 - IUTN - kovové (Z506)</t>
  </si>
  <si>
    <t>50115005 - IUTN - neurostimulace (Z511)</t>
  </si>
  <si>
    <t>50115006 - IUTN - neuromodulace-DBS (Z508)</t>
  </si>
  <si>
    <t>50115011 - IUTN - ostat.nákl.PZT (Z515)</t>
  </si>
  <si>
    <t>50115020 - laboratorní diagnostika-LEK (Z501)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</si>
  <si>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</si>
  <si>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</si>
  <si>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</si>
  <si>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</si>
  <si>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</si>
  <si>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</si>
  <si>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</si>
  <si>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</si>
  <si>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50115068 - ZPr - čidla ICP (Z522)</t>
  </si>
  <si>
    <t>50115070 - ZPr - katetry ostatní (Z513)</t>
  </si>
  <si>
    <t>50115077 - ZPr - stenty lékové (Z540)</t>
  </si>
  <si>
    <t>50115079 - ZPr - internzivní péče (Z542)</t>
  </si>
  <si>
    <t>50115080 - ZPr - staplery, extraktory, endoskop.mat. (Z523)</t>
  </si>
  <si>
    <t>50115089 - ZPr - katetry PICC/MIDLINE (Z554)</t>
  </si>
  <si>
    <t>50115030</t>
  </si>
  <si>
    <t>ZPr. - ostatní (testy) - COVID19 (Z556)</t>
  </si>
  <si>
    <t>ZS149</t>
  </si>
  <si>
    <t>Sada testovacĂ­ Disposable Virus Specimen Collection Tube VS202012S</t>
  </si>
  <si>
    <t>50115050</t>
  </si>
  <si>
    <t>obvazový materiál (Z502)</t>
  </si>
  <si>
    <t>ZA459</t>
  </si>
  <si>
    <t>Kompresa AB 10 x 20 cm/1 ks sterilnĂ­ NT savĂˇ (1230114021) 1327115021</t>
  </si>
  <si>
    <t>ZC845</t>
  </si>
  <si>
    <t>Kompresa NT 10 x 20 cm/5 ks sterilnĂ­ 26621</t>
  </si>
  <si>
    <t>ZA643</t>
  </si>
  <si>
    <t>Kompresa vliwasoft 10 x 20 nesterilnĂ­ Ăˇ 100 ks 12070</t>
  </si>
  <si>
    <t>ZD482</t>
  </si>
  <si>
    <t>KrytĂ­ filmovĂ© transparentnĂ­ Opsite spray 240 ml bal. Ăˇ 12 ks 66004980</t>
  </si>
  <si>
    <t>ZN814</t>
  </si>
  <si>
    <t>KrytĂ­ gelovĂ© na rĂˇny ActiMaris bal. Ăˇ 20g 3097749</t>
  </si>
  <si>
    <t>ZA547</t>
  </si>
  <si>
    <t>KrytĂ­ inadine nepĹ™ilnavĂ© 9,5 x 9,5 cm 1/10 SYS01512EE</t>
  </si>
  <si>
    <t>ZE396</t>
  </si>
  <si>
    <t>KrytĂ­ mastnĂ˝ tyl grassolind 7,5 x 10 cm bal. Ăˇ 10 ks 499313</t>
  </si>
  <si>
    <t>ZA443</t>
  </si>
  <si>
    <t>Ĺ Ăˇtek trojcĂ­pĂ˝ NT 136 x 96 x 96 cm 20002</t>
  </si>
  <si>
    <t>ZA562</t>
  </si>
  <si>
    <t>NĂˇplast cosmopor i. v. 6 x 8 cm bal. Ăˇ 50 ks 9008054</t>
  </si>
  <si>
    <t>ZA471</t>
  </si>
  <si>
    <t>NĂˇplast curaplast poinjekÄŤnĂ­ bal. Ăˇ 250 ks 30625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</si>
  <si>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</si>
  <si>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</si>
  <si>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</si>
  <si>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</si>
  <si>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</si>
  <si>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</si>
  <si>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</si>
  <si>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</si>
  <si>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ZH012</t>
  </si>
  <si>
    <t>NĂˇplast micropore 2,50 cm x 9,10 m 840W-1</t>
  </si>
  <si>
    <t>ZS112</t>
  </si>
  <si>
    <t>NĂˇplast micropore 2,50 cm x 9,10 m bal. Ăˇ 12 ks 1530-1</t>
  </si>
  <si>
    <t>ZQ117</t>
  </si>
  <si>
    <t>NĂˇplast transparentnĂ­ Airoplast cĂ­vka 2,5 cm x 9,14 m (nĂˇhrada za transpore) P-AIRO2591</t>
  </si>
  <si>
    <t>ZF352</t>
  </si>
  <si>
    <t>NĂˇplast transpore bĂ­lĂˇ 2,50 cm x 9,14 m bal. Ăˇ 12 ks 1534-1</t>
  </si>
  <si>
    <t>ZN477</t>
  </si>
  <si>
    <t>Obinadlo elastickĂ© universal 12 cm x 5 m 1323100314</t>
  </si>
  <si>
    <t>ZA338</t>
  </si>
  <si>
    <t>Obinadlo hydrofilnĂ­   6 cm x   5 m 13005</t>
  </si>
  <si>
    <t>ZA340</t>
  </si>
  <si>
    <t>Obinadlo hydrofilnĂ­ 12 cm x   5 m 13008</t>
  </si>
  <si>
    <t>ZL996</t>
  </si>
  <si>
    <t>Obinadlo hyrofilnĂ­ sterilnĂ­  8 cm x 5 m  004310182</t>
  </si>
  <si>
    <t>ZL997</t>
  </si>
  <si>
    <t>Obinadlo hyrofilnĂ­ sterilnĂ­ 10 cm x 5 m  004310174</t>
  </si>
  <si>
    <t>ZN321</t>
  </si>
  <si>
    <t>Obvaz elastickĂ˝ sĂ­ĹĄovĂ˝ CareFix Head velikost L bal. Ăˇ 10 ks 0170 L</t>
  </si>
  <si>
    <t>ZN091</t>
  </si>
  <si>
    <t>Obvaz elastickĂ˝ sĂ­ĹĄovĂ˝ CareFix Tube k zajiĹˇtÄ›nĂ­ a ochranÄ› fixace IV kanyl vel. M bal. Ăˇ 15 ks 0151 M</t>
  </si>
  <si>
    <t>ZP212</t>
  </si>
  <si>
    <t>Obvaz elastickĂ˝ sĂ­ĹĄovĂ˝ pruban Tg-fix vel. C paĹľe, noha, loket 25 m 24252</t>
  </si>
  <si>
    <t>ZL789</t>
  </si>
  <si>
    <t>Obvaz sterilnĂ­ hotovĂ˝ ÄŤ. 2 A4091360</t>
  </si>
  <si>
    <t>ZL790</t>
  </si>
  <si>
    <t>Obvaz sterilnĂ­ hotovĂ˝ ÄŤ. 3 A4101144</t>
  </si>
  <si>
    <t>ZD232</t>
  </si>
  <si>
    <t>Podkolenky antitrombotickĂ© pro imobilnĂ­ pacienty mediven thrombexin L normĂˇlnĂ­ VENOSAN SG 57004 (26935)</t>
  </si>
  <si>
    <t>ZA593</t>
  </si>
  <si>
    <t>Tampon sterilnĂ­ stĂˇÄŤenĂ˝ 20 x 20 cm / 5 ks 28003+</t>
  </si>
  <si>
    <t>ZQ569</t>
  </si>
  <si>
    <t>Vata buniÄŤitĂˇ dÄ›lenĂˇ cellin 2 role / 500 ks 40 x 50 mm 1230206310</t>
  </si>
  <si>
    <t>50115060</t>
  </si>
  <si>
    <t>ZPr - ostatní (Z503)</t>
  </si>
  <si>
    <t>ZB772</t>
  </si>
  <si>
    <t>AdaptĂ©r pĹ™echodka luer 450070</t>
  </si>
  <si>
    <t>ZD212</t>
  </si>
  <si>
    <t>BrĂ˝le kyslĂ­kovĂ© pro dospÄ›lĂ© 1,8 m standard 1161000/L</t>
  </si>
  <si>
    <t>ZB771</t>
  </si>
  <si>
    <t>DrĹľĂˇk jehly zĂˇkladnĂ­ 450201</t>
  </si>
  <si>
    <t>ZA737</t>
  </si>
  <si>
    <t>Filtr mini spike modrĂ˝ 4550234</t>
  </si>
  <si>
    <t>ZQ248</t>
  </si>
  <si>
    <t>HadiÄŤka spojovacĂ­ HS 1,8 x 450 mm LL DEPH free 2200 045 ND</t>
  </si>
  <si>
    <t>ZL717</t>
  </si>
  <si>
    <t>Kanyla introcan safety 3 modrĂˇ 22G bal. Ăˇ 50 ks 4251128-01</t>
  </si>
  <si>
    <t>ZL718</t>
  </si>
  <si>
    <t>Kanyla introcan safety 3 rĹŻĹľovĂˇ 20G bal. Ăˇ 50 ks 4251130-01</t>
  </si>
  <si>
    <t>ZD809</t>
  </si>
  <si>
    <t>Kanyla vasofix 20G rĹŻĹľovĂˇ safety 4269110S-01</t>
  </si>
  <si>
    <t>ZD808</t>
  </si>
  <si>
    <t>Kanyla vasofix 22G modrĂˇ safety 4269098S-01</t>
  </si>
  <si>
    <t>ZH816</t>
  </si>
  <si>
    <t>Katetr moÄŤovĂ˝ foley CH14 180605-000140</t>
  </si>
  <si>
    <t>ZH817</t>
  </si>
  <si>
    <t>Katetr moÄŤovĂ˝ foley CH18 180605-000180</t>
  </si>
  <si>
    <t>ZN409</t>
  </si>
  <si>
    <t>Katetr moÄŤovĂ˝ nelaton 14CH Silasil balĂłnkovĂ˝ 28 dnĂ­ bal. Ăˇ 10 ks 186005-000140</t>
  </si>
  <si>
    <t>ZN410</t>
  </si>
  <si>
    <t>Katetr moÄŤovĂ˝ nelaton 16CH Silasil balĂłnkovĂ˝ 28 dnĂ­ bal. Ăˇ 10 ks 186005-000160</t>
  </si>
  <si>
    <t>ZN412</t>
  </si>
  <si>
    <t>Katetr moÄŤovĂ˝ nelaton 20CH Silasil balĂłnkovĂ˝ 28 dnĂ­ bal. Ăˇ 10 ks 186005-000200</t>
  </si>
  <si>
    <t>ZM085</t>
  </si>
  <si>
    <t>Konektor bezjehlovĂ˝ k vakĹŻm Viaflo SPIKE bal. Ăˇ 100 ks EMC1402 (GMC7405)</t>
  </si>
  <si>
    <t>ZO372</t>
  </si>
  <si>
    <t>Konektor bezjehlovĂ˝ OptiSyte JIM:JSM4001</t>
  </si>
  <si>
    <t>ZP300</t>
  </si>
  <si>
    <t>Ĺ krtidlo se sponou pro dospÄ›lĂ© bez latexu modrĂ© dĂ©lka 400 mm 09820-B</t>
  </si>
  <si>
    <t>ZR946</t>
  </si>
  <si>
    <t>Lanceta bezpeÄŤnostnĂ­ Sarstedt MINI vel. 28G/hloubka vpichu 1,6 mm, bal. Ăˇ 200 ks modrĂˇ 85.1015</t>
  </si>
  <si>
    <t>ZK501</t>
  </si>
  <si>
    <t>ManĹľeta TK k tonometru Omron dospÄ›lĂˇ ĹˇĂ­Ĺ™ka 14 cm,obvod paĹľe 22 cm - 32 cm 101 00038</t>
  </si>
  <si>
    <t>ZE159</t>
  </si>
  <si>
    <t>NĂˇdoba na kontaminovanĂ˝ odpad 2 l 15-0003</t>
  </si>
  <si>
    <t>ZL105</t>
  </si>
  <si>
    <t>NĂˇstavec pro odbÄ›r moÄŤe ke zkumavce vacuete 450251</t>
  </si>
  <si>
    <t>ZJ673</t>
  </si>
  <si>
    <t>PohĂˇr na moÄŤ 100 ml UH GAMA204808</t>
  </si>
  <si>
    <t>ZJ672</t>
  </si>
  <si>
    <t>PohĂˇr na moÄŤ 250 ml UH GAMA204809</t>
  </si>
  <si>
    <t>ZL688</t>
  </si>
  <si>
    <t>ProuĹľky diagnostickĂ© Accu-Check Inform II Strip 50 EU1 Ăˇ 50 ks 05942861041</t>
  </si>
  <si>
    <t>ZA883</t>
  </si>
  <si>
    <t>Rourka rektĂˇlnĂ­ CH18 dĂ©lka 40 cm 19-18.100</t>
  </si>
  <si>
    <t>ZL689</t>
  </si>
  <si>
    <t>Roztok Accu-Check Performa IntÂ´l Controls 1+2 level 04861736001</t>
  </si>
  <si>
    <t>ZQ968</t>
  </si>
  <si>
    <t>SĂˇÄŤek moÄŤovĂ˝ s kĹ™Ă­Ĺľovou vĂ˝pustĂ­ 2000 ml s hadiÄŤkou 150 cm bal. Ăˇ 10 ks ZARWMD2000-150</t>
  </si>
  <si>
    <t>ZB249</t>
  </si>
  <si>
    <t>SĂˇÄŤek moÄŤovĂ˝ s kĹ™Ă­Ĺľovou vĂ˝pustĂ­ 2000 ml s hadiÄŤkou 90 cm ZAR-TNU201601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</si>
  <si>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</si>
  <si>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</si>
  <si>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</si>
  <si>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</si>
  <si>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</si>
  <si>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</si>
  <si>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</si>
  <si>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</si>
  <si>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ZQ967</t>
  </si>
  <si>
    <t>StĹ™Ă­kaÄŤka inzulĂ­novĂˇ 0,5 ml s jehlou 29 G sterilnĂ­ bal. Ăˇ 100 ks IS0529G</t>
  </si>
  <si>
    <t>ZQ040</t>
  </si>
  <si>
    <t>StĹ™Ă­kaÄŤka inzulĂ­novĂˇ 1 ml s jehlou 29 G bal. Ăˇ 100 ks IS1029G</t>
  </si>
  <si>
    <t>ZR290</t>
  </si>
  <si>
    <t>TyÄŤinka vatovĂˇ zvlhÄŤujĂ­cĂ­ na hygienu dutiny ĂşstnĂ­ 10 cm dlouhĂˇ bal. Ăˇ 75 ks 32.000.00.020</t>
  </si>
  <si>
    <t>ZK799</t>
  </si>
  <si>
    <t>ZĂˇtka combi ÄŤervenĂˇ 4495101</t>
  </si>
  <si>
    <t>ZB756</t>
  </si>
  <si>
    <t>Zkumavka 3 ml K3 edta fialovĂˇ 454086</t>
  </si>
  <si>
    <t>ZB757</t>
  </si>
  <si>
    <t>Zkumavka 6 ml K3 edta fialovĂˇ 456036</t>
  </si>
  <si>
    <t>ZB777</t>
  </si>
  <si>
    <t>Zkumavka ÄŤervenĂˇ 3,5 ml gel 454071</t>
  </si>
  <si>
    <t>ZB774</t>
  </si>
  <si>
    <t>Zkumavka ÄŤervenĂˇ 5 ml gel 456071</t>
  </si>
  <si>
    <t>ZB763</t>
  </si>
  <si>
    <t>Zkumavka ÄŤervenĂˇ 9 ml 455092</t>
  </si>
  <si>
    <t>ZI167</t>
  </si>
  <si>
    <t>Zkumavka EmptyTube bĂ­lĂˇ ostatnĂ­ tekutĂ© vzorky PFPM913S</t>
  </si>
  <si>
    <t>ZB775</t>
  </si>
  <si>
    <t>Zkumavka koagulace modrĂˇ Quick 4,5 ml modrĂˇ 454329</t>
  </si>
  <si>
    <t>ZO939</t>
  </si>
  <si>
    <t>Zkumavka liquor PP 10 ml 15,3 x 92 ml ĹˇroubovacĂ­ vĂ­ÄŤko sterilnĂ­ s popisem bal.Ăˇ 100 ks 62.610.018</t>
  </si>
  <si>
    <t>ZI182</t>
  </si>
  <si>
    <t>Zkumavka moÄŤovĂˇ + aplikĂˇtor s chem.stabilizĂˇtorem UriSwab ĹľlutĂˇ 802CE.A</t>
  </si>
  <si>
    <t>ZG515</t>
  </si>
  <si>
    <t>Zkumavka moÄŤovĂˇ vacuette 10,5 ml bal. Ăˇ 50 ks 455007</t>
  </si>
  <si>
    <t>ZI179</t>
  </si>
  <si>
    <t>Zkumavka s mediem+ flovakovanĂ˝ tampon eSwab rĹŻĹľovĂ˝ (nos,krk,vagina,koneÄŤnĂ­k,rĂˇny,fekĂˇlnĂ­ vzo) 490CE.A</t>
  </si>
  <si>
    <t>50115063</t>
  </si>
  <si>
    <t>ZPr - vaky, sety (Z528)</t>
  </si>
  <si>
    <t>ZA715</t>
  </si>
  <si>
    <t>Set infuznĂ­ intrafix primeline classic 150 cm 4062957</t>
  </si>
  <si>
    <t>50115065</t>
  </si>
  <si>
    <t>ZPr - vpichovací materiál (Z530)</t>
  </si>
  <si>
    <t>ZA835</t>
  </si>
  <si>
    <t>Jehla injekÄŤnĂ­ 0,6 x 25 mm modrĂˇ 4657667</t>
  </si>
  <si>
    <t>ZA834</t>
  </si>
  <si>
    <t>Jehla injekÄŤnĂ­ 0,7 x 40 mm ÄŤernĂˇ 4660021</t>
  </si>
  <si>
    <t>ZA833</t>
  </si>
  <si>
    <t>Jehla injekÄŤnĂ­ 0,8 x 40 mm zelenĂˇ 4657527</t>
  </si>
  <si>
    <t>ZB556</t>
  </si>
  <si>
    <t>Jehla injekÄŤnĂ­ 1,2 x 40 mm rĹŻĹľovĂˇ 4665120</t>
  </si>
  <si>
    <t>ZB288</t>
  </si>
  <si>
    <t>Jehla spinĂˇlnĂ­ spinocan 20 G x 88 mm ĹľlutĂˇ bal. 25 ks 4509900</t>
  </si>
  <si>
    <t>ZB768</t>
  </si>
  <si>
    <t>Jehla vakuovĂˇ 216/38 mm zelenĂˇ 450076</t>
  </si>
  <si>
    <t>50115067</t>
  </si>
  <si>
    <t>ZPr - rukavice (Z532)</t>
  </si>
  <si>
    <t>ZN130</t>
  </si>
  <si>
    <t>Rukavice operaÄŤnĂ­ latex bez pudru sterilnĂ­  PF ansell gammex vel. 6,0 330048060</t>
  </si>
  <si>
    <t>ZN041</t>
  </si>
  <si>
    <t>Rukavice operaÄŤnĂ­ latex bez pudru sterilnĂ­  PF ansell gammex vel. 6,5 330048065</t>
  </si>
  <si>
    <t>ZN108</t>
  </si>
  <si>
    <t>Rukavice operaÄŤnĂ­ latex bez pudru sterilnĂ­  PF ansell gammex vel. 8,0 330048080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</si>
  <si>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</si>
  <si>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</si>
  <si>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</si>
  <si>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</si>
  <si>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Rukavice vyĹˇetĹ™ovacĂ­ nitril nesterilnĂ­ basic bez pudru modrĂ© L bal. Ăˇ 200 ks 44752</t>
  </si>
  <si>
    <t>Rukavice vyĹˇetĹ™ovacĂ­ nitril nesterilnĂ­ basic bez pudru modrĂ© M bal. Ăˇ 200 ks 44751</t>
  </si>
  <si>
    <t>50115079</t>
  </si>
  <si>
    <t>ZPr - internzivní péče (Z542)</t>
  </si>
  <si>
    <t>ZC698</t>
  </si>
  <si>
    <t>Maska kyslĂ­kovĂˇ + hadiÄŤka pro dosp.(1105000) 1135015</t>
  </si>
  <si>
    <t>50115040</t>
  </si>
  <si>
    <t>laboratorní materiál (Z505)</t>
  </si>
  <si>
    <t>ZC081</t>
  </si>
  <si>
    <t>MoÄŤomÄ›r bez teplomÄ›ru 710363</t>
  </si>
  <si>
    <t>Kompresa AB 10 x 20 cm/1 ks sterilnĂ­ NT savĂˇ (1230114021) 1327114021</t>
  </si>
  <si>
    <t>ZD668</t>
  </si>
  <si>
    <t>Kompresa gĂˇza 10 x 10 cm/5 ks sterilnĂ­ 1325019275</t>
  </si>
  <si>
    <t>ZN815</t>
  </si>
  <si>
    <t>KrytĂ­ roztok k ÄŤiĹˇtÄ›nĂ­ a hojennĂ­ ran ActiMaris Forte 300 ml 3098077</t>
  </si>
  <si>
    <t>ZK646</t>
  </si>
  <si>
    <t>KrytĂ­ tegaderm CHG 8,5 cm x 11,5 cm na CĹ˝K-antibakt. bal. Ăˇ 25 ks 1657R</t>
  </si>
  <si>
    <t>ZA451</t>
  </si>
  <si>
    <t>NĂˇplast omniplast 5,0 cm x 9,2 m 9004540 (900429)</t>
  </si>
  <si>
    <t>ZN476</t>
  </si>
  <si>
    <t>Obinadlo elastickĂ© universal 15 cm x 5 m 1323100315</t>
  </si>
  <si>
    <t>ZA425</t>
  </si>
  <si>
    <t>Obinadlo hydrofilnĂ­ 10 cm x   5 m 13007</t>
  </si>
  <si>
    <t>ZP221</t>
  </si>
  <si>
    <t>Obvaz elastickĂ˝ sĂ­ĹĄovĂ˝ pruban Tg-fix vel. D vÄ›tĹˇĂ­ hlava, slabĹˇĂ­ trup 25 m 24253</t>
  </si>
  <si>
    <t>ZF662</t>
  </si>
  <si>
    <t>Omnistrip 3 x 76 mm bal. Ăˇ 250 ks 540681</t>
  </si>
  <si>
    <t>ZA446</t>
  </si>
  <si>
    <t>Vata buniÄŤitĂˇ pĹ™Ă­Ĺ™ezy 20 x 30 cm 1230200129</t>
  </si>
  <si>
    <t>ZN618</t>
  </si>
  <si>
    <t>BrĂ˝le kyslĂ­kovĂ© pro dospÄ›lĂ© bal. Ăˇ 100 ks A0100</t>
  </si>
  <si>
    <t>ZC498</t>
  </si>
  <si>
    <t>DrĹľĂˇk moÄŤovĂ˝ch sĂˇÄŤkĹŻ UH 800800100</t>
  </si>
  <si>
    <t>ZA738</t>
  </si>
  <si>
    <t>Filtr mini spike zelenĂ˝ 4550242</t>
  </si>
  <si>
    <t>ZB889</t>
  </si>
  <si>
    <t>Filtr stĹ™Ă­kaÄŤkovĂ˝ RowePhil 25 0,2um plocha 4 cm2  A-6332</t>
  </si>
  <si>
    <t>ZA707</t>
  </si>
  <si>
    <t>Katetr moÄŤovĂ˝ foley 12CH bal. Ăˇ 12 ks 1125-02</t>
  </si>
  <si>
    <t>ZN411</t>
  </si>
  <si>
    <t>Katetr moÄŤovĂ˝ nelaton 18CH Silasil balĂłnkovĂ˝ 28 dnĂ­ bal. Ăˇ 10 ks 186005-000180</t>
  </si>
  <si>
    <t>ZK884</t>
  </si>
  <si>
    <t>Kohout trojcestnĂ˝ discofix modrĂ˝ 4095111</t>
  </si>
  <si>
    <t>ZD211</t>
  </si>
  <si>
    <t>Kohout trojcestnĂ˝ modrĂ˝ bal. Ăˇ 75 ks, RO 301- pouze pro KNM</t>
  </si>
  <si>
    <t>ZB553</t>
  </si>
  <si>
    <t>LĂˇhev redon hi-vac 400 ml-kompletnĂ­ 05.000.22.803</t>
  </si>
  <si>
    <t>ZN691</t>
  </si>
  <si>
    <t>Lanceta bezpeÄŤnostnĂ­ Solace zelenĂˇ  21G/2,2 mm bal. Ăˇ 100 ks NT-PA21-100 - nahrazuje ZR947</t>
  </si>
  <si>
    <t>ZB690</t>
  </si>
  <si>
    <t>Lanceta bezpeÄŤnostnĂ­ Welion vel. 23G bal. Ăˇ 200 ks modrĂˇ WEL-223</t>
  </si>
  <si>
    <t>ZR343</t>
  </si>
  <si>
    <t>ManĹľeta TK k tonometru Omron I IntelliC ÄŤernĂˇ ĹˇĂ­Ĺ™ka 15 cm dospÄ›lĂˇ obvod paĹľe 22 cm - 42 cm M6c, pro tonometry OMRON HEM 7321-E, HEM  7322T-E(koncovky souÄŤĂˇstĂ­) 101 00015</t>
  </si>
  <si>
    <t>ZA897</t>
  </si>
  <si>
    <t>NĹŻĹľ na stehy sterilnĂ­  krĂˇtkĂ˝ bal. Ăˇ 100 ks 11.000.00.010</t>
  </si>
  <si>
    <t>ZA688</t>
  </si>
  <si>
    <t>SĂˇÄŤek moÄŤovĂ˝ s hodinovou diurĂ©zou curity 400, 2000 ml, hadiÄŤka 150 cm 8150</t>
  </si>
  <si>
    <t>ZA965</t>
  </si>
  <si>
    <t>StĹ™Ă­kaÄŤka inzulĂ­novĂˇ omnican 1 ml 100j s jehlou 30 G bal. Ăˇ 100 ks 9151141S</t>
  </si>
  <si>
    <t>ZB066</t>
  </si>
  <si>
    <t>StĹ™Ă­kaÄŤka janett 3-dĂ­lnĂˇ 100 ml sterilnĂ­ vyplachovacĂ­ adaptĂ©r TS-100ML( PLS1710)</t>
  </si>
  <si>
    <t>ZA791</t>
  </si>
  <si>
    <t>StĹ™Ă­kaÄŤka janett 3-dĂ­lnĂˇ 150 ml sterilnĂ­ vyplachovacĂ­ KDM870822</t>
  </si>
  <si>
    <t>ZB395</t>
  </si>
  <si>
    <t>Tampon odbÄ›rovĂ˝ transystem Amies pĹŻda plastovĂˇ tyÄŤinka 48 hod. mikrobiologickĂ© vyĹˇetĹ™enĂ­ 1601</t>
  </si>
  <si>
    <t>ZA993</t>
  </si>
  <si>
    <t>Vzduchovod ĂşstnĂ­ ÄŤ. 3 ĹľlutĂ˝ vel. 9 jednorĂˇzovĂ˝ sterilnĂ­ bal. Ăˇ 25 ks 73.900.00.300</t>
  </si>
  <si>
    <t>ZB549</t>
  </si>
  <si>
    <t>Vzduchovod ĂşstnĂ­ ÄŤ. 5 oranĹľovavĂ˝ vel. 11 jednorĂˇzovĂ˝ sterilnĂ­ bal. Ăˇ 25 ks 73.900.00.500</t>
  </si>
  <si>
    <t>Zkumavka s mediem + flovakovanĂ˝ tampon eSwab rĹŻĹľovĂ˝ (nos,krk,vagina,koneÄŤnĂ­k,rĂˇny,fekĂˇlnĂ­ vzo) 490CE.A</t>
  </si>
  <si>
    <t>ZN126</t>
  </si>
  <si>
    <t>Rukavice operaÄŤnĂ­ latex bez pudru sterilnĂ­  PF ansell gammex vel. 7,0 330048070</t>
  </si>
  <si>
    <t>ZK477</t>
  </si>
  <si>
    <t>Rukavice operaÄŤnĂ­ latex s pudrem sterilnĂ­ ansell, vasco surgical powderet vel. 8 6035542 (303506EU)</t>
  </si>
  <si>
    <t>ZP946</t>
  </si>
  <si>
    <t>Rukavice vyĹˇetĹ™ovacĂ­ nitril basic bez pudru modrĂ© S bal. Ăˇ 200 ks 44750</t>
  </si>
  <si>
    <t>ZB173</t>
  </si>
  <si>
    <t>Maska kyslĂ­kovĂˇ dospÄ›lĂˇ s hadiÄŤkou a nosnĂ­ svorkou (OS/100) H-103013</t>
  </si>
  <si>
    <t>ZA464</t>
  </si>
  <si>
    <t>Kompresa NT 10 x 10 cm/2 ks sterilnĂ­ 26520</t>
  </si>
  <si>
    <t>ZA463</t>
  </si>
  <si>
    <t>Kompresa NT 10 x 20 cm/2 ks sterilnĂ­ 26620</t>
  </si>
  <si>
    <t>ZA544</t>
  </si>
  <si>
    <t>KrytĂ­ inadine nepĹ™ilnavĂ© 5,0 x 5,0 cm 1/10 SYS01481EE</t>
  </si>
  <si>
    <t>ZN366</t>
  </si>
  <si>
    <t>NĂˇplast poinjekÄŤnĂ­ elastickĂˇ tkanĂˇ jednotl. baleno 19 mm x 72 mm P-CURE1972ELAST</t>
  </si>
  <si>
    <t>ZA329</t>
  </si>
  <si>
    <t>Obinadlo fixa crep   6 cm x 4 m 1323100102</t>
  </si>
  <si>
    <t>ZF159</t>
  </si>
  <si>
    <t>NĂˇdoba na kontaminovanĂ˝ odpad 1 l 15-0002</t>
  </si>
  <si>
    <t>NĂˇdoba na kontaminovanĂ˝ odpad 1 l 15-0002/2</t>
  </si>
  <si>
    <t>ZB798</t>
  </si>
  <si>
    <t>StĹ™Ă­kaÄŤka injekÄŤnĂ­ 2-dĂ­lnĂˇ 20 ml LL Inject Solo 4606736V</t>
  </si>
  <si>
    <t>ZB762</t>
  </si>
  <si>
    <t>Zkumavka ÄŤervenĂˇ 6 ml 456092</t>
  </si>
  <si>
    <t>ZS137</t>
  </si>
  <si>
    <t>Zkumavka s mediem 8110131+ flovakovanĂ˝ tampon 550040, virologickĂ© transportnĂ­ mĂ©dium VPM 3 ml (eSwab) 8110131+550040</t>
  </si>
  <si>
    <t>ZB764</t>
  </si>
  <si>
    <t>Zkumavka zelenĂˇ 4 ml 454051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</si>
  <si>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</si>
  <si>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</si>
  <si>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</si>
  <si>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</si>
  <si>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</si>
  <si>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</si>
  <si>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DH594</t>
  </si>
  <si>
    <t>Cartridge complete k tromboelastografu ROTEM (20 ks v balenĂ­)</t>
  </si>
  <si>
    <t>DG395</t>
  </si>
  <si>
    <t>DiagnostickĂˇ souprava AB0 set monoklonĂˇlnĂ­ na 30</t>
  </si>
  <si>
    <t>ZC054</t>
  </si>
  <si>
    <t>VĂˇlec odmÄ›rnĂ˝ vysokĂ˝ sklo 100 ml d713880 - nahrazuje ZC584</t>
  </si>
  <si>
    <t>ZL410</t>
  </si>
  <si>
    <t>KrytĂ­ gelovĂ© Hemagel 100 g A2681147</t>
  </si>
  <si>
    <t>ZA469</t>
  </si>
  <si>
    <t>KrytĂ­ hydroclean advance (tenderwet 24 active-609211+ pĹŻv. VZP 0081100)  5,5 cm bal. Ăˇ 10 ks 6097662</t>
  </si>
  <si>
    <t>ZG612</t>
  </si>
  <si>
    <t>KrytĂ­ mepilex 10 x 10 cm bal. Ăˇ 5 ks 294100</t>
  </si>
  <si>
    <t>ZE108</t>
  </si>
  <si>
    <t>KrytĂ­ mepilex lite 10 x 10 cm bal. Ăˇ 5 ks 284100-01</t>
  </si>
  <si>
    <t>ZN895</t>
  </si>
  <si>
    <t>KrytĂ­ reston nesterilnĂ­ 10,0 cm x 5,0 cm x 5 m role 1563L</t>
  </si>
  <si>
    <t>ZA513</t>
  </si>
  <si>
    <t>KrytĂ­ s mastĂ­ atrauman AG 10 x 10 cm bal. Ăˇ 10 ks 499573</t>
  </si>
  <si>
    <t>ZQ513</t>
  </si>
  <si>
    <t>KrytĂ­ silikonovĂ© pÄ›novĂ© mepilex border heel 22 x 23 cm bal. Ăˇ 6 ks 282750</t>
  </si>
  <si>
    <t>ZA476</t>
  </si>
  <si>
    <t>KrytĂ­ silikonovĂ© pÄ›novĂ© mepilex border lite 10 x 10 cm bal. Ăˇ 5 ks 281300-00</t>
  </si>
  <si>
    <t>ZN676</t>
  </si>
  <si>
    <t>KrytĂ­ silikonovĂ© pÄ›novĂ© mepilex border post-op sterilnĂ­ 10 x 25 cm bal. Ăˇ 10 ks 496450</t>
  </si>
  <si>
    <t>ZM952</t>
  </si>
  <si>
    <t>KrytĂ­ silikonovĂ© pÄ›novĂ© mepilex border post-op sterilnĂ­ 9 x 15 cm bal. Ăˇ 10 ks 495300</t>
  </si>
  <si>
    <t>ZD633</t>
  </si>
  <si>
    <t>KrytĂ­ silikonovĂ© pÄ›novĂ© mepilex border sacrum 18 x 18 cm bal. Ăˇ 5 ks 282000-01 jiĹľ se nevyrĂˇbĂ­</t>
  </si>
  <si>
    <t>ZD634</t>
  </si>
  <si>
    <t>KrytĂ­ silikonovĂ© pÄ›novĂ© mepilex border sacrum 23 x 23 cm bal. Ăˇ 5 ks 282400-01 - jiĹľ se nevyrĂˇbĂ­</t>
  </si>
  <si>
    <t>ZB404</t>
  </si>
  <si>
    <t>NĂˇplast cosmos 8 cm x 1 m 5403353</t>
  </si>
  <si>
    <t>ZI602</t>
  </si>
  <si>
    <t>NĂˇplast curapor 10 x 34 cm 32918 ( nĂˇhrada za cosmopor )</t>
  </si>
  <si>
    <t>ZA418</t>
  </si>
  <si>
    <t>NĂˇplast metaline pod TS 8 x 9 cm 23094</t>
  </si>
  <si>
    <t>ZA540</t>
  </si>
  <si>
    <t>NĂˇplast omnifix E 15 cm x 10 m 9006513</t>
  </si>
  <si>
    <t>ZD104</t>
  </si>
  <si>
    <t>NĂˇplast omniplast 10,0 cm x 10,0 m 9004472 (900535)</t>
  </si>
  <si>
    <t>ZA542</t>
  </si>
  <si>
    <t>NĂˇplast wet pruf voduvzd. 1,25 cm x 9,14 m bal. Ăˇ 24 ks K00-3063C</t>
  </si>
  <si>
    <t>ZF716</t>
  </si>
  <si>
    <t>Obinadlo fixaÄŤnĂ­ peha-haft 6cm Ăˇ 20 m 9324471</t>
  </si>
  <si>
    <t>ZN322</t>
  </si>
  <si>
    <t>Obvaz elastickĂ˝ sĂ­ĹĄovĂ˝ CareFix Head velikost XL bal. Ăˇ 10 ks 0170 XL</t>
  </si>
  <si>
    <t>ZA598</t>
  </si>
  <si>
    <t>Set na malĂ© zĂˇkroky sterilnĂ­ pro ĹľilnĂ­ katetrizaci Mediset bal. 15 ks 4552722 nahrazuje ZD010</t>
  </si>
  <si>
    <t>ZA572</t>
  </si>
  <si>
    <t>Set na malĂ© zĂˇkroky sterilnĂ­ pro pĹ™evaz rĂˇny Mediset 4706322</t>
  </si>
  <si>
    <t>ZD159</t>
  </si>
  <si>
    <t>Sprej linovera 30 ml prevence dekubitu 468156</t>
  </si>
  <si>
    <t>ZA615</t>
  </si>
  <si>
    <t>TampĂłn cavilon 1 ml bal. Ăˇ 25 ks 3343E</t>
  </si>
  <si>
    <t>ZA444</t>
  </si>
  <si>
    <t>Tampon nesterilnĂ­ stĂˇÄŤenĂ˝ 20 x 19 cm bez RTG nitĂ­ bal. Ăˇ 100 ks 1320300404</t>
  </si>
  <si>
    <t>ZE053</t>
  </si>
  <si>
    <t>Tampon sterilnĂ­ stĂˇÄŤenĂ˝ 20 x 19 cm / 3 ks karton Ăˇ 300 ks 1230110414</t>
  </si>
  <si>
    <t>ZA617</t>
  </si>
  <si>
    <t>Tampon TC-OC k oĹˇetĹ™enĂ­ dutiny ĂşstnĂ­ Ăˇ 250 ks 12240</t>
  </si>
  <si>
    <t>ZA467</t>
  </si>
  <si>
    <t>TyÄŤinka vatovĂˇ nesterilnĂ­ 15 cm bal. Ăˇ 100 ks 9679369</t>
  </si>
  <si>
    <t>ZJ117</t>
  </si>
  <si>
    <t>AdaptĂ©r jednorĂˇzovĂ˝ k senzoru CO2 Ăˇ 20 ks 415036-001</t>
  </si>
  <si>
    <t>ZD223</t>
  </si>
  <si>
    <t>ÄŚidlo prĹŻtoku vzduchu-flow senzor 281637(279331)</t>
  </si>
  <si>
    <t>ZI239</t>
  </si>
  <si>
    <t>ÄŚidlo saturaÄŤnĂ­ na ÄŤelo oxi-max bal. Ăˇ 24 ks od 10 kg MAX-FAST-I</t>
  </si>
  <si>
    <t>ZC748</t>
  </si>
  <si>
    <t>BrĂ˝le kyslĂ­kovĂ© 210 cm, Ăˇ 50 ks, 1104</t>
  </si>
  <si>
    <t>ZK977</t>
  </si>
  <si>
    <t>CĂ©vka odsĂˇvacĂ­ CH14 s pĹ™eruĹˇovaÄŤem sĂˇnĂ­, dĂ©lka 50 cm, P01173a</t>
  </si>
  <si>
    <t>ZK978</t>
  </si>
  <si>
    <t>CĂ©vka odsĂˇvacĂ­ CH16 s pĹ™eruĹˇovaÄŤem sĂˇnĂ­, dĂ©lka 50 cm, P01175a</t>
  </si>
  <si>
    <t>ZP287</t>
  </si>
  <si>
    <t>DrĹľĂˇk pro tlakovĂ© pĹ™evodnĂ­ky TCLIP05 bal. Ăˇ 5 ks</t>
  </si>
  <si>
    <t>ZI496</t>
  </si>
  <si>
    <t>Elektroda defibrilaÄŤnĂ­ pro dospÄ›lĂ© QC 11996-000017</t>
  </si>
  <si>
    <t>ZB424</t>
  </si>
  <si>
    <t>Elektroda EKG H34SG 31.1946.21</t>
  </si>
  <si>
    <t>ZB295</t>
  </si>
  <si>
    <t>Filtr iso-gard hepa ÄŤistĂ˝ bal. Ăˇ 20 ks (6 dennĂ­) 28012</t>
  </si>
  <si>
    <t>Filtr iso-gard hepa ÄŤistĂ˝ bal. Ăˇ 20 ks 28012</t>
  </si>
  <si>
    <t>ZD454</t>
  </si>
  <si>
    <t>Filtr pro dospÄ›lĂ© s HME a portem bal. Ăˇ 50 ks 038-41-355</t>
  </si>
  <si>
    <t>ZQ249</t>
  </si>
  <si>
    <t>HadiÄŤka spojovacĂ­ HS 1,8 x 1800 mm LL DEPH free 2200 180 ND</t>
  </si>
  <si>
    <t>ZB816</t>
  </si>
  <si>
    <t>HadiÄŤka spojovacĂ­ perfusor 150 cm ÄŤernĂˇ bal. Ăˇ 100 ks 8722919</t>
  </si>
  <si>
    <t>ZB497</t>
  </si>
  <si>
    <t>HadiÄŤka spojovacĂ­ vysokotlakĂˇ Combidyn PVC, dĂ©lka 20 cm, prĹŻmÄ›r 1,5 x 2,7 mm, tlak 8 bar, LUER male/female, ABS, ÄŤervenĂ© pruhy(arterial)  bal. Ăˇ 50 ks 5204941</t>
  </si>
  <si>
    <t>ZD730</t>
  </si>
  <si>
    <t>Kanyla ET 7,5 s manĹľetou bal. Ăˇ 10 ks 112482-000075</t>
  </si>
  <si>
    <t>ZB310</t>
  </si>
  <si>
    <t>Kanyla ET 8,0 s manĹľetou bal. Ăˇ 20 ks 100/199/080</t>
  </si>
  <si>
    <t>ZB311</t>
  </si>
  <si>
    <t>Kanyla ET 8,5 s manĹľetou bal. Ăˇ 20 ks 100/199/085</t>
  </si>
  <si>
    <t>ZR228</t>
  </si>
  <si>
    <t>Kanyla intravenoznĂ­ INTROCAN SAFETY, PUR 18 G, dĂ©lka 64 mm, prĹŻm. katetru 1,3 mm, prĹŻtok 85 ml/min, zelenĂˇ, sterilnĂ­, bal. Ăˇ 50 ks 4251620-01</t>
  </si>
  <si>
    <t>ZA725</t>
  </si>
  <si>
    <t>Kanyla TS 8,0 s manĹľetou bal. Ăˇ 10 ks 100/860/080</t>
  </si>
  <si>
    <t>ZC982</t>
  </si>
  <si>
    <t>Kanyla TS 8,5 s manĹľetou bal. Ăˇ 10 ks 100/860/085</t>
  </si>
  <si>
    <t>ZF514</t>
  </si>
  <si>
    <t>KolĂ©nko-konektor dvojitÄ› otoÄŤnĂ© s ods. portem 010-645</t>
  </si>
  <si>
    <t>ZP078</t>
  </si>
  <si>
    <t>Kontejner 25 ml PP ĹˇroubovĂ˝ sterilnĂ­ uzĂˇvÄ›r 2680/EST/SG</t>
  </si>
  <si>
    <t>ZB495</t>
  </si>
  <si>
    <t>Krytka expir.ventilu 151228</t>
  </si>
  <si>
    <t>ZB103</t>
  </si>
  <si>
    <t>LĂˇhev k odsĂˇvaÄŤce flovac 2l hadice 1,8 m 000-036-021</t>
  </si>
  <si>
    <t>ZK849</t>
  </si>
  <si>
    <t>LĹľĂ­ce laryngoskopickĂˇ 3 bal. Ăˇ 10 ks 670150-000030</t>
  </si>
  <si>
    <t>ZK850</t>
  </si>
  <si>
    <t>LĹľĂ­ce laryngoskopickĂˇ 4 bal. Ăˇ 10 ks 670150-000040</t>
  </si>
  <si>
    <t>ZH300</t>
  </si>
  <si>
    <t>LĹľĂ­ce laryngoskopickĂˇ 4 bal. Ăˇ 10 ks 670150-100040</t>
  </si>
  <si>
    <t>ZB794</t>
  </si>
  <si>
    <t>LĹľĂ­ce laryngoskopickĂˇ 4 bal. Ăˇ 10 ks DS.2940.150.25</t>
  </si>
  <si>
    <t>ZF668</t>
  </si>
  <si>
    <t>ManĹľeta pĹ™etlakovĂˇ 500 ml classic P01268</t>
  </si>
  <si>
    <t>ZJ266</t>
  </si>
  <si>
    <t>ManĹľeta TK k monitoru Datex dvouhadiÄŤkovĂˇ NIBP 25-35 cm dospÄ›lĂˇ U1880ND (Y0004B)</t>
  </si>
  <si>
    <t>ZA825</t>
  </si>
  <si>
    <t>ManĹľeta TK k monitoru MacLab dvouhadiÄŤkovĂˇ DURA-CUF pro obĂ©znĂ­ pacienty 30 - 40 cm SFT-F1-2A</t>
  </si>
  <si>
    <t>ZB948</t>
  </si>
  <si>
    <t>MikronebulizĂ©r MicroMist bal. Ăˇ 50 ks 41891</t>
  </si>
  <si>
    <t>ZF192</t>
  </si>
  <si>
    <t>NĂˇdoba na kontaminovanĂ˝ odpad 4 l 15-0004</t>
  </si>
  <si>
    <t>ZA896</t>
  </si>
  <si>
    <t>NĹŻĹľ na stehy sterilnĂ­ dlouhĂ˝ bal. Ăˇ 100 ks 11.000.00.020</t>
  </si>
  <si>
    <t>ZA170</t>
  </si>
  <si>
    <t>PĂˇsek k TS kanyle pÄ›novĂ˝ 520000</t>
  </si>
  <si>
    <t>ZA691</t>
  </si>
  <si>
    <t>Rampa 3 kohouty discofix 16600C/4085434/</t>
  </si>
  <si>
    <t>ZQ252</t>
  </si>
  <si>
    <t>SĂˇÄŤek moÄŤovĂ˝ s hodinovou diurĂ©zou urine meter 500 ml, 2000 ml, hadiÄŤka 150 cm V2 bal. Ăˇ 20 ks S-1227</t>
  </si>
  <si>
    <t>ZO815</t>
  </si>
  <si>
    <t>Sada expiraÄŤnĂ­ho ventilu pro opakovanĂ© pouĹľitĂ­ ( pĹ™Ă­stroj Hamilton G5, S1) 151972</t>
  </si>
  <si>
    <t>ZR471</t>
  </si>
  <si>
    <t>Skalpel jednorĂˇzovĂ˝ prazisa sterilnĂ­ vel. ÄŤepelky 11 bal. Ăˇ 10 ks 11.000.00.511</t>
  </si>
  <si>
    <t>ZJ695</t>
  </si>
  <si>
    <t>Sonda ĹľaludeÄŤnĂ­ CH14 1200 mm s RTG linkou bal. Ăˇ 50 ks 412014</t>
  </si>
  <si>
    <t>ZJ312</t>
  </si>
  <si>
    <t>Sonda ĹľaludeÄŤnĂ­ CH16 1200 mm s RTG linkou bal. Ăˇ 50 ks 412016</t>
  </si>
  <si>
    <t>ZB543</t>
  </si>
  <si>
    <t>Souprava odbÄ›rovĂˇ tracheĂˇlnĂ­ na odbÄ›r sekretu G05206</t>
  </si>
  <si>
    <t>ZD458</t>
  </si>
  <si>
    <t>Spojka vrapovanĂˇ roztaĹľ.rovnĂˇ 15F bal. Ăˇ 50 ks 038-61-311</t>
  </si>
  <si>
    <t>ZB488</t>
  </si>
  <si>
    <t>Sprej cavilon 28 ml bal. Ăˇ 12 ks 3346E</t>
  </si>
  <si>
    <t>ZA749</t>
  </si>
  <si>
    <t>StĹ™Ă­kaÄŤka injekÄŤnĂ­ 3-dĂ­lnĂˇ 50 ml LL Omnifix Solo 4617509F</t>
  </si>
  <si>
    <t>ZN854</t>
  </si>
  <si>
    <t>StĹ™Ă­kaÄŤka injekÄŤnĂ­ arteriĂˇlnĂ­ 3 ml bez jehly s heparinem bal. Ăˇ 100 ks safePICO Aspirator 956-622</t>
  </si>
  <si>
    <t>ZO543</t>
  </si>
  <si>
    <t>StĹ™Ă­kaÄŤka injekÄŤnĂ­ pĹ™edplnÄ›nĂˇ 0,9% NaCl 10 ml BD PosiFlush SP EMA bal. Ăˇ 30 ks 306585</t>
  </si>
  <si>
    <t>ZB041</t>
  </si>
  <si>
    <t>SystĂ©m hrudnĂ­ drenĂˇĹľe atrium 1 cestnĂ˝ 3600-100</t>
  </si>
  <si>
    <t>ZO050</t>
  </si>
  <si>
    <t>SystĂ©m odsĂˇvacĂ­ uzavĹ™enĂ˝ pro endotracheĂˇlnĂ­ odsĂˇvĂˇnĂ­ 72 hod 14F x 54 cm bal. Ăˇ 15 ks 3720001-F14</t>
  </si>
  <si>
    <t>ZO051</t>
  </si>
  <si>
    <t>SystĂ©m odsĂˇvacĂ­ uzavĹ™enĂ˝ pro tracheostomickĂ© odsĂˇvĂˇnĂ­ 72 hod 14F x 30,5 cm bal. Ăˇ 15 ks 3720006-F14</t>
  </si>
  <si>
    <t>ZI949</t>
  </si>
  <si>
    <t>TeplomÄ›r digitĂˇlnĂ­ TOP4 s pevnĂ˝m hrotem P03283</t>
  </si>
  <si>
    <t>ZB801</t>
  </si>
  <si>
    <t>Transofix krĂˇtkĂ˝ trn Ăˇ 50 ks 4090500</t>
  </si>
  <si>
    <t>ZQ398</t>
  </si>
  <si>
    <t>Videolaryngoskop Airtraq lĹľĂ­ce Avant Regular vel.3 bal. Ăˇ 10 ks A-511</t>
  </si>
  <si>
    <t>ZB525</t>
  </si>
  <si>
    <t>ZavadÄ›ÄŤ ETK 10F bal. Ăˇ 25 ks 5-15103</t>
  </si>
  <si>
    <t>ZP077</t>
  </si>
  <si>
    <t>Zkumavka 15 ml PP 101/16,5 mm bĂ­lĂ˝ ĹˇroubovĂ˝ uzĂˇvÄ›r sterilnĂ­ jednotlivÄ› balenĂˇ, tekutĂ˝ materiĂˇl na bakteriolog. vyĹˇetĹ™enĂ­ 10362/MO/SG/CS</t>
  </si>
  <si>
    <t>ZB759</t>
  </si>
  <si>
    <t>Zkumavka ÄŤervenĂˇ 8 ml gel 455071</t>
  </si>
  <si>
    <t>ZB773</t>
  </si>
  <si>
    <t>Zkumavka ĹˇedĂˇ-glykemie 454085</t>
  </si>
  <si>
    <t>ZI180</t>
  </si>
  <si>
    <t>Zkumavka s mediem+ flovakovanĂ˝ tampon eSwab minitip oranĹľovĂ˝ (oko,ucho,krk,nos,dutiny,urogenitĂˇlnĂ­ tra) 491CE.A</t>
  </si>
  <si>
    <t>ZQ499</t>
  </si>
  <si>
    <t>Set na malĂ© zĂˇkroky sterilnĂ­ pro ĹˇitĂ­ ran Mediset (1 x rouĹˇka s otvorem 48 x 48 cm, 4 x tampon netkanĂ˝ vel. 3 Ĺˇvestka, 1 x nĹŻĹľky hrotnatĂ©, kov, 1 x pinzeta Adson chir. rovnĂˇ, kov, 1 x jehelec Mayo-Hegar 14 cm, kov) 4756331</t>
  </si>
  <si>
    <t>ZE079</t>
  </si>
  <si>
    <t>Set transfĂşznĂ­ non PVC s odvzduĹˇnÄ›nĂ­m a bakteriĂˇlnĂ­m filtrem ZAR-I-TS</t>
  </si>
  <si>
    <t>ZB352</t>
  </si>
  <si>
    <t>Jehla spinĂˇlnĂ­ spinocan 19 G x 88 mm slonĂ­ kost bal. Ăˇ 25 ks 4501195</t>
  </si>
  <si>
    <t>ZF431</t>
  </si>
  <si>
    <t>Rukavice operaÄŤnĂ­ latex bez pudru chlorovanĂ© sterilnĂ­ ansell gammex PF sensitive vel. 7,5 bal. Ăˇ 50 pĂˇrĹŻ 330051075</t>
  </si>
  <si>
    <t>ZF432</t>
  </si>
  <si>
    <t>Rukavice operaÄŤnĂ­ latex bez pudru chlorovanĂ© sterilnĂ­ ansell gammex PF sensitive vel. 8,0 bal. Ăˇ 50 pĂˇrĹŻ 330051080</t>
  </si>
  <si>
    <t>ZL346</t>
  </si>
  <si>
    <t>Rukavice operaÄŤnĂ­ latex bez pudru chlorovanĂ© sterilnĂ­ ansell gammex PF sensitive vel. 8,5 bal. Ăˇ 50 pĂˇrĹŻ 330051085</t>
  </si>
  <si>
    <t>ZN040</t>
  </si>
  <si>
    <t>Rukavice operaÄŤnĂ­ latex bez pudru sterilnĂ­  PF ansell gammex vel. 8,5 330048085</t>
  </si>
  <si>
    <t>ZN125</t>
  </si>
  <si>
    <t>Rukavice operaÄŤnĂ­ latex bez pudru sterilnĂ­  PF ansell gammex vel.7,5 330048075</t>
  </si>
  <si>
    <t>ZK475</t>
  </si>
  <si>
    <t>Rukavice operaÄŤnĂ­ latex s pudrem sterilnĂ­ ansell, vasco surgical powderet vel. 7 6035526 (303504EU)</t>
  </si>
  <si>
    <t>ZP949</t>
  </si>
  <si>
    <t>Rukavice vyĹˇetĹ™ovacĂ­ nitril basic bez pudru modrĂ© XL bal. Ăˇ 170 ks 44753</t>
  </si>
  <si>
    <t>Rukavice vyĹˇetĹ™ovacĂ­ nitril nesterilnĂ­ basic bez pudru modrĂ© S bal. Ăˇ 200 ks 44750</t>
  </si>
  <si>
    <t>Rukavice vyĹˇetĹ™ovacĂ­ nitril nesterilnĂ­ basic bez pudru modrĂ© XL bal. Ăˇ 170 ks 44753</t>
  </si>
  <si>
    <t>50115068</t>
  </si>
  <si>
    <t>ZPr - čidla ICP (Z522)</t>
  </si>
  <si>
    <t>ZD053</t>
  </si>
  <si>
    <t>ÄŚidlo ICP neurovent pro mÄ›Ĺ™enĂ­ nitrolebnĂ­ho tlaku 092946</t>
  </si>
  <si>
    <t>ZB802</t>
  </si>
  <si>
    <t>ÄŚidlo ICP neurovent PTO 5F multiparametrovĂ© 095008</t>
  </si>
  <si>
    <t>ZQ985</t>
  </si>
  <si>
    <t>Ĺ roub a vrtĂˇk lebeÄŤnĂ­ Bolt Drill Kit CH5 (pro ÄŤidlo ICP neurovent pro mÄ›Ĺ™enĂ­ nitrolebnĂ­ho tlaku) 091888</t>
  </si>
  <si>
    <t>50115070</t>
  </si>
  <si>
    <t>ZPr - katetry ostatní (Z513)</t>
  </si>
  <si>
    <t>ZC637</t>
  </si>
  <si>
    <t>Katetr arteriĂˇlnĂ­ set Arteriofix, pro radiĂˇlnĂ­ pĹ™Ă­stup, 20 G/80 mm, set: katetr+zavĂˇdÄ›cĂ­ vodiÄŤ+zav. punkÄŤnĂ­ jehla,  bal. Ăˇ 20 ks  5206324</t>
  </si>
  <si>
    <t>ZC615</t>
  </si>
  <si>
    <t>Katetr CVC 3 lumen 7 Fr x 20 cm certofix trio V720 s antimikr.Ăşpravou bal. Ăˇ 10 ks 4163214P-07</t>
  </si>
  <si>
    <t>ZD403</t>
  </si>
  <si>
    <t>Hadice odsĂˇvacĂ­ 2 kohouty 8/10, dĂ©lka 270 cm Softub TA 8271</t>
  </si>
  <si>
    <t>ZB233</t>
  </si>
  <si>
    <t>Maska anesteziologickĂˇ ÄŤ.5 EcoMask ( s prouĹľky ) 7095</t>
  </si>
  <si>
    <t>ZN621</t>
  </si>
  <si>
    <t>Nos umÄ›lĂ˝ s portem pro odsĂˇvĂˇnĂ­ bal. Ăˇ 30 ks B0300(6000)</t>
  </si>
  <si>
    <t>ZD457</t>
  </si>
  <si>
    <t>Okruh dĂ˝chacĂ­ anesteziologickĂ˝ 1,6 m hadice 0,8 m, vak 2 l 038-01-110</t>
  </si>
  <si>
    <t>ZC366</t>
  </si>
  <si>
    <t>PĹ™evodnĂ­k tlakovĂ˝ PX260 150 cm 1 linka bal. Ăˇ 10 ks (T100209A, T100209B) PX260</t>
  </si>
  <si>
    <t>PĹ™evodnĂ­k tlakovĂ˝ PX260 150 cm 1 linka bal. Ăˇ 10 ks (T100209A, T100209B) PX260 - lze nahradit ZT144</t>
  </si>
  <si>
    <t>ZC262</t>
  </si>
  <si>
    <t>PĹ™evodnĂ­k tlakovĂ˝ PX2X2 +uzavĹ™enĂ˝ odbÄ›rovĂ˝ set VMP172 dvojitĂ˝ bal. Ăˇ 10 ks T001741A</t>
  </si>
  <si>
    <t>ZN623</t>
  </si>
  <si>
    <t>UzĂˇvÄ›r katetrovĂ˝ s rukojetĂ­ bal. Ăˇ 100 ks D0600(8400.1182)</t>
  </si>
  <si>
    <t>50115004</t>
  </si>
  <si>
    <t>IUTN - kovové (Z506)</t>
  </si>
  <si>
    <t>KK244</t>
  </si>
  <si>
    <t>adapter na aplikaci cementu kostnĂ­ho CPS 1006020600</t>
  </si>
  <si>
    <t>ZS017</t>
  </si>
  <si>
    <t>Dlaha Mini pĹ™Ă­mĂˇ 16 otvorĹŻ, k fixaci kostnĂ­ zĂˇklopky po kraniotomiĂ­ch, ĹˇĂ­Ĺ™ka 1,0 mm, bez zĂˇmku 20-ST-016R</t>
  </si>
  <si>
    <t>ZS110</t>
  </si>
  <si>
    <t>Dlaha Mini pĹ™Ă­mĂˇ 16 otvorĹŻ, k fixaci kostnĂ­ zĂˇklopky po kraniotomiĂ­ch, ĹˇĂ­Ĺ™ka 1,0 mm, se zĂˇmkem 242.50ST16.01</t>
  </si>
  <si>
    <t>ZS002</t>
  </si>
  <si>
    <t>Dlaha Mini pĹ™Ă­mĂˇ 20 otvorĹŻ, k fixaci kostnĂ­ zĂˇklopky po karniotomiĂ­ch, ĹˇĂ­Ĺ™ka 1,0 mm Locking, Regular, Gold, 242.50ST20.01</t>
  </si>
  <si>
    <t>KH677</t>
  </si>
  <si>
    <t>dlaha occipitĂˇlnĂ­ 4,5 x 50 mm 04.161.011</t>
  </si>
  <si>
    <t>KE683</t>
  </si>
  <si>
    <t>dlaha okcipitĂˇlnĂ­ 4,5 x  5 mm 04.161.001</t>
  </si>
  <si>
    <t>KM296</t>
  </si>
  <si>
    <t>dlaha RapidSorb 851.002.01S</t>
  </si>
  <si>
    <t>KG897</t>
  </si>
  <si>
    <t>KG909</t>
  </si>
  <si>
    <t>dlaha RapidSorb 851.008.01S</t>
  </si>
  <si>
    <t>KE805</t>
  </si>
  <si>
    <t>dlaha vectra 04.613.014</t>
  </si>
  <si>
    <t>KE857</t>
  </si>
  <si>
    <t>dlaha vectra 04.613.018</t>
  </si>
  <si>
    <t>KE864</t>
  </si>
  <si>
    <t>dlaha vectra 04.613.134</t>
  </si>
  <si>
    <t>KD523</t>
  </si>
  <si>
    <t>dlaha vectra 04.613.136</t>
  </si>
  <si>
    <t>KE818</t>
  </si>
  <si>
    <t>dlaha vectra 04.613.138</t>
  </si>
  <si>
    <t>KE867</t>
  </si>
  <si>
    <t>dlaha vectra 04.613.144</t>
  </si>
  <si>
    <t>KJ059</t>
  </si>
  <si>
    <t>implantĂˇt  spinĂˇlnĂ­ nĂˇhrada meziobratlovĂˇ klec ALIF titanovĂˇ fusion cage 25 x 30 x 13,5 mm 100301000</t>
  </si>
  <si>
    <t>KJ060</t>
  </si>
  <si>
    <t>implantĂˇt  spinĂˇlnĂ­ nĂˇhrada meziobratlovĂˇ klec ALIF titanovĂˇ fusion cage 25 x 30 x 15 mm 100302000</t>
  </si>
  <si>
    <t>KJ061</t>
  </si>
  <si>
    <t>implantĂˇt  spinĂˇlnĂ­ nĂˇhrada meziobratlovĂˇ klec ALIF titanovĂˇ fusion cage 25 x 30 x 17 mm 100303000</t>
  </si>
  <si>
    <t>KJ049</t>
  </si>
  <si>
    <t>implantĂˇt  spinĂˇlnĂ­ nĂˇhrada meziobratlovĂˇ klec krÄŤnĂ­ fusion cage klĂ­novĂˇ 12,5 x 15 x 4 mm 100101000</t>
  </si>
  <si>
    <t>KJ050</t>
  </si>
  <si>
    <t>implantĂˇt  spinĂˇlnĂ­ nĂˇhrada meziobratlovĂˇ klec krÄŤnĂ­ fusion cage klĂ­novĂˇ 12,5 x 15 x 5 mm 100103000</t>
  </si>
  <si>
    <t>KJ051</t>
  </si>
  <si>
    <t>implantĂˇt  spinĂˇlnĂ­ nĂˇhrada meziobratlovĂˇ klec krÄŤnĂ­ fusion cage klĂ­novĂˇ 12,5 x 15 x 6 mm 100105000</t>
  </si>
  <si>
    <t>KL401</t>
  </si>
  <si>
    <t>implantĂˇt  spinĂˇlnĂ­ nĂˇhrada meziobratlovĂˇ klec krÄŤnĂ­ fusion cage klĂ­novĂˇ 12,5 x 15 x 6,5 mm 100106000</t>
  </si>
  <si>
    <t>KJ052</t>
  </si>
  <si>
    <t>implantĂˇt  spinĂˇlnĂ­ nĂˇhrada meziobratlovĂˇ klec krÄŤnĂ­ fusion cage klĂ­novĂˇ 12,5 x 15 x 7 mm 100117000</t>
  </si>
  <si>
    <t>KJ053</t>
  </si>
  <si>
    <t>implantĂˇt  spinĂˇlnĂ­ nĂˇhrada meziobratlovĂˇ klec krÄŤnĂ­ fusion cage klĂ­novĂˇ 12,5 x 15 x 8,5 mm 100118000</t>
  </si>
  <si>
    <t>KJ054</t>
  </si>
  <si>
    <t>implantĂˇt  spinĂˇlnĂ­ nĂˇhrada meziobratlovĂˇ klec krÄŤnĂ­ fusion cage obloukovĂˇ 12,5 x 15 x 4 mm 100201000</t>
  </si>
  <si>
    <t>KJ055</t>
  </si>
  <si>
    <t>implantĂˇt  spinĂˇlnĂ­ nĂˇhrada meziobratlovĂˇ klec krÄŤnĂ­ fusion cage obloukovĂˇ 12,5 x 15 x 5 mm 100203000</t>
  </si>
  <si>
    <t>KJ056</t>
  </si>
  <si>
    <t>implantĂˇt  spinĂˇlnĂ­ nĂˇhrada meziobratlovĂˇ klec krÄŤnĂ­ fusion cage obloukovĂˇ 12,5 x 15 x 6 mm 100205000</t>
  </si>
  <si>
    <t>KJ064</t>
  </si>
  <si>
    <t>implantĂˇt  spinĂˇlnĂ­ nĂˇhrada meziobratlovĂˇ klec PLIF fusion cage, expandibilnĂ­ 23 x 11 x 11 mm 100902000</t>
  </si>
  <si>
    <t>KJ063</t>
  </si>
  <si>
    <t>implantĂˇt  spinĂˇlnĂ­ nĂˇhrada meziobratlovĂˇ klec PLIF fusion cage, expandibilnĂ­ 23 x 11 x 9 mm 100901000</t>
  </si>
  <si>
    <t>KH634</t>
  </si>
  <si>
    <t>implantĂˇt kostnĂ­ pro vertebroplastiku jehla 10G s boÄŤnĂ˝m otevĹ™enĂ­m  sada 2ks 03.702.218S</t>
  </si>
  <si>
    <t>KI278</t>
  </si>
  <si>
    <t>implantĂˇt kostnĂ­ pro vertebroplastiku jehla 8G s boÄŤnĂ˝m otevĹ™enĂ­m bal. Ăˇ 2 ks 03.702.216S</t>
  </si>
  <si>
    <t>ZQ466</t>
  </si>
  <si>
    <t>ImplantĂˇt maxillofaciĂˇlnĂ­ CMF Ĺˇroub samoĹ™eznĂ˝ 1,5 mm x 4,0 mm bal. Ăˇ 5 ks 95-6104</t>
  </si>
  <si>
    <t>ZQ777</t>
  </si>
  <si>
    <t>ImplantĂˇt maxillofaciĂˇlnĂ­ CMF Ĺˇroub samoĹ™eznĂ˝ 1,65 mm x 5,0 mm bal. Ăˇ 5 ks 95-6105</t>
  </si>
  <si>
    <t>KM454</t>
  </si>
  <si>
    <t>implantĂˇt maxillofaciĂˇlnĂ­ Ĺˇroub Matrix midface 4 mm 04.503.224.01C</t>
  </si>
  <si>
    <t>KM450</t>
  </si>
  <si>
    <t>implantĂˇt pro kranioplastiku dlaha Matrix NEURO tvarovatelnĂˇ  04.503.057</t>
  </si>
  <si>
    <t>KL747</t>
  </si>
  <si>
    <t>implantĂˇt spinĂˇln Synapse Ĺˇroub spongiĂłznĂ­  Ă 3,5 mm, dĂ©lka 18 mm Titan 04.614.018</t>
  </si>
  <si>
    <t>KL748</t>
  </si>
  <si>
    <t>implantĂˇt spinĂˇln Synapse Ĺˇroub spongiĂłznĂ­  Ă 4,0 mm, dĂ©lka 22 mm Titan 04.614.122</t>
  </si>
  <si>
    <t>KL749</t>
  </si>
  <si>
    <t>implantĂˇt spinĂˇln Synapse Ĺˇroub spongiĂłznĂ­  Ă 4,0 mm, dĂ©lka 24 mm Titan 04.614.124</t>
  </si>
  <si>
    <t>KL751</t>
  </si>
  <si>
    <t>implantĂˇt spinĂˇln Synapse Ĺˇroub spongiĂłznĂ­  Ă 4,0 mm, dĂ©lka 30 mm Titan 04.614.130</t>
  </si>
  <si>
    <t>KA139</t>
  </si>
  <si>
    <t>implantĂˇt spinĂˇlnĂ­ Axon Ĺˇroub zajiĹˇĹĄovacĂ­ 406.104</t>
  </si>
  <si>
    <t>KL176</t>
  </si>
  <si>
    <t>implantĂˇt spinĂˇlnĂ­ CASPAR dlaha krÄŤnĂ­ 34 mm FG434T</t>
  </si>
  <si>
    <t>KL584</t>
  </si>
  <si>
    <t>implantĂˇt spinĂˇlnĂ­ CASPAR dlaha krÄŤnĂ­ 50 mm, fy. B/Braun FG450T</t>
  </si>
  <si>
    <t>KL036</t>
  </si>
  <si>
    <t>implantĂˇt spinĂˇlnĂ­ CASPAR dlaha krÄŤnĂ­ HVS 48 mm FG448T</t>
  </si>
  <si>
    <t>KG826</t>
  </si>
  <si>
    <t>implantĂˇt spinĂˇlnĂ­ CASPAR Dlaha krÄŤnĂ­ HWS 24 mm FG424T</t>
  </si>
  <si>
    <t>KG642</t>
  </si>
  <si>
    <t>implantĂˇt spinĂˇlnĂ­ CASPAR Dlaha krÄŤnĂ­ HWS 26 mm FG426T</t>
  </si>
  <si>
    <t>KK485</t>
  </si>
  <si>
    <t>implantĂˇt spinĂˇlnĂ­ CASPAR dlaha krÄŤnĂ­ HWS 30 mm FG430T</t>
  </si>
  <si>
    <t>KL033</t>
  </si>
  <si>
    <t>implantĂˇt spinĂˇlnĂ­ CASPAR dlaha krÄŤnĂ­ HWS 32 mm FG432T</t>
  </si>
  <si>
    <t>KG644</t>
  </si>
  <si>
    <t>implantĂˇt spinĂˇlnĂ­ CASPAR dlaha krÄŤnĂ­ HWS 36 mm FG436T</t>
  </si>
  <si>
    <t>KG645</t>
  </si>
  <si>
    <t>implantĂˇt spinĂˇlnĂ­ CASPAR Dlaha krÄŤnĂ­ HWS 42 mm FG442T</t>
  </si>
  <si>
    <t>KG647</t>
  </si>
  <si>
    <t>implantĂˇt spinĂˇlnĂ­ CASPAR dlaha krÄŤnĂ­ HWS 46 mm FG446T</t>
  </si>
  <si>
    <t>KL389</t>
  </si>
  <si>
    <t>implantĂˇt spinĂˇlnĂ­ CASPAR dlaha krÄŤnĂ­ HWS 57 mm  FG457T</t>
  </si>
  <si>
    <t>KL062</t>
  </si>
  <si>
    <t>ImplantĂˇt spinĂˇlnĂ­ CASPAR dlaha krÄŤnĂ­ HWS 66 mm FG466T</t>
  </si>
  <si>
    <t>KM107</t>
  </si>
  <si>
    <t>implantĂˇt spinĂˇlnĂ­ CDH SOLERA Ĺˇroub COCR TI multiaxiĂˇlnĂ­ dvouzĂˇvitovĂ˝ 6,5 x 50 mm 55840006550</t>
  </si>
  <si>
    <t>KM105</t>
  </si>
  <si>
    <t>implantĂˇt spinĂˇlnĂ­ CDH SOLERA Ĺˇroub zamykacĂ­ samoodlamovacĂ­ dvouzĂˇvitovĂ˝ 5,5 mm TI 5540030</t>
  </si>
  <si>
    <t>KM106</t>
  </si>
  <si>
    <t>implantĂˇt spinĂˇlnĂ­ CDH SOLERA tyÄŤ pĹ™edohnutĂˇ 5,5 mm x 40 mm 1553201040</t>
  </si>
  <si>
    <t>KM108</t>
  </si>
  <si>
    <t>implantĂˇt spinĂˇlnĂ­ CDH x 10 CROSSLINK Ĺˇroub zamykacĂ­ odlamovacĂ­ 8110855</t>
  </si>
  <si>
    <t>KE771</t>
  </si>
  <si>
    <t>implantĂˇt spinĂˇlnĂ­ CDH x 10 CROSSLINK svorka fixaÄŤnĂ­ pĹ™Ă­ÄŤnĂˇ stavitelnĂˇ 45 - 58 mm x 10 multi 8115545</t>
  </si>
  <si>
    <t>KJ036</t>
  </si>
  <si>
    <t>implantĂˇt spinĂˇlnĂ­ fixaÄŤnĂ­ systĂ©m FJR Ĺˇroub schanzĹŻv frakturnĂ­ dvojzĂˇvitovĂ˝  5,0 x 35 040207000</t>
  </si>
  <si>
    <t>KJ037</t>
  </si>
  <si>
    <t>implantĂˇt spinĂˇlnĂ­ fixaÄŤnĂ­ systĂ©m FJR Ĺˇroub schanzĹŻv frakturnĂ­ dvojzĂˇvitovĂ˝  6,0 x 40 040208000</t>
  </si>
  <si>
    <t>KJ038</t>
  </si>
  <si>
    <t>implantĂˇt spinĂˇlnĂ­ fixaÄŤnĂ­ systĂ©m FJR Ĺˇroub schanzĹŻv frakturnĂ­ dvojzĂˇvitovĂ˝  6,5 x 50 040212000</t>
  </si>
  <si>
    <t>KJ039</t>
  </si>
  <si>
    <t>implantĂˇt spinĂˇlnĂ­ fixaÄŤnĂ­ systĂ©m FJR svorka frakturnĂ­ 040301000</t>
  </si>
  <si>
    <t>KJ043</t>
  </si>
  <si>
    <t>implantĂˇt spinĂˇlnĂ­ fixaÄŤnĂ­ systĂ©m FJR tyÄŤ 6,0 x 100 011906100</t>
  </si>
  <si>
    <t>KJ041</t>
  </si>
  <si>
    <t>implantĂˇt spinĂˇlnĂ­ fixaÄŤnĂ­ systĂ©m FJR tyÄŤ 6,0 x 50 011901100</t>
  </si>
  <si>
    <t>KJ042</t>
  </si>
  <si>
    <t>implantĂˇt spinĂˇlnĂ­ fixaÄŤnĂ­ systĂ©m FJR tyÄŤ 6,0 x 80 011904100</t>
  </si>
  <si>
    <t>KJ975</t>
  </si>
  <si>
    <t>implantĂˇt spinĂˇlnĂ­ fixaÄŤnĂ­ systĂ©m FJR tyÄŤ ohnutĂˇ 5,5 x 45 mm 020652100</t>
  </si>
  <si>
    <t>KK234</t>
  </si>
  <si>
    <t>implantĂˇt spinĂˇlnĂ­ fixaÄŤnĂ­ systĂ©m FJR tyÄŤ ohnutĂˇ 5,5 x 60 mm 020611100</t>
  </si>
  <si>
    <t>KK348</t>
  </si>
  <si>
    <t>implantĂˇt spinĂˇlnĂ­ fixaÄŤnĂ­ systĂ©m FJS tyÄŤ ohnutĂˇ 5,5 x 100 mm 020613100</t>
  </si>
  <si>
    <t>KK354</t>
  </si>
  <si>
    <t>implantĂˇt spinĂˇlnĂ­ fixaÄŤnĂ­ systĂ©m FJS tyÄŤ ohnutĂˇ 5,5 x 40 mm 020653100</t>
  </si>
  <si>
    <t>KK505</t>
  </si>
  <si>
    <t>implantĂˇt spinĂˇlnĂ­ fixaÄŤnĂ­ systĂ©m FJS tyÄŤ ohnutĂˇ 5,5 x 50 mm 020632100</t>
  </si>
  <si>
    <t>KK504</t>
  </si>
  <si>
    <t>implantĂˇt spinĂˇlnĂ­ fixaÄŤnĂ­ systĂ©m FJS tyÄŤ ohnutĂˇ 5,5 x 70 mm 020628100</t>
  </si>
  <si>
    <t>KK511</t>
  </si>
  <si>
    <t>implantĂˇt spinĂˇlnĂ­ fixaÄŤnĂ­ systĂ©m FJS tyÄŤ ohnutĂˇ 5,5 x 80 mm 020612100</t>
  </si>
  <si>
    <t>KK349</t>
  </si>
  <si>
    <t>implantĂˇt spinĂˇlnĂ­ fixaÄŤnĂ­ systĂ©m FJS tyÄŤ ohnutĂˇ 5,5 x 90 mm 020626100</t>
  </si>
  <si>
    <t>KL662</t>
  </si>
  <si>
    <t>implantĂˇt spinĂˇlnĂ­ fixaÄŤnĂ­ systĂ©m FJS tyÄŤ rovnĂˇ 400 mm 020624100</t>
  </si>
  <si>
    <t>KK246</t>
  </si>
  <si>
    <t>implantĂˇt spinĂˇlnĂ­ fixaÄŤnĂ­ systĂ©m FJS tyÄŤ rovnĂˇ 5,5  x 120 mm 020614100</t>
  </si>
  <si>
    <t>KK245</t>
  </si>
  <si>
    <t>implantĂˇt spinĂˇlnĂ­ fixaÄŤnĂ­ systĂ©m FJS tyÄŤ rovnĂˇ 5,5  x 150 mm 020615100</t>
  </si>
  <si>
    <t>KK263</t>
  </si>
  <si>
    <t>implantĂˇt spinĂˇlnĂ­ fixaÄŤnĂ­ systĂ©m FJS tyÄŤ rovnĂˇ 5,5  x 200 mm 020618100</t>
  </si>
  <si>
    <t>KJ004</t>
  </si>
  <si>
    <t>implantĂˇt spinĂˇlnĂ­ fixaÄŤnĂ­ systĂ©m PS hrud/bed zadnĂ­ pĹ™Ă­stup Ĺˇroub polyaxiĂˇlnĂ­ 6,5 x 50 mm TM-6550</t>
  </si>
  <si>
    <t>KJ024</t>
  </si>
  <si>
    <t>implantĂˇt spinĂˇlnĂ­ fixaÄŤnĂ­ systĂ©m PS hrud/bed zadnĂ­ pĹ™Ă­stup tyÄŤ 6,0 x 50 mm TR-0050</t>
  </si>
  <si>
    <t>KJ023</t>
  </si>
  <si>
    <t>implantĂˇt spinĂˇlnĂ­ fixaÄŤnĂ­ systĂ©m PS zajiĹˇĹĄovacĂ­ TS-0010</t>
  </si>
  <si>
    <t>KK225</t>
  </si>
  <si>
    <t>implantĂˇt spinĂˇlnĂ­ fixaÄŤnĂ­ systĂ©m Venus Ĺˇroub 2T pedikulĂˇrnĂ­ perforovanĂ˝ 5,5 x 40 mm 4000045540</t>
  </si>
  <si>
    <t>KK226</t>
  </si>
  <si>
    <t>implantĂˇt spinĂˇlnĂ­ fixaÄŤnĂ­ systĂ©m Venus Ĺˇroub 2T pedikulĂˇrnĂ­ perforovanĂ˝ 5,5 x 45 mm 4000045545</t>
  </si>
  <si>
    <t>KK228</t>
  </si>
  <si>
    <t>implantĂˇt spinĂˇlnĂ­ fixaÄŤnĂ­ systĂ©m Venus Ĺˇroub 2T pedikulĂˇrnĂ­ perforovanĂ˝ 6,5 x 40 mm 4000046540</t>
  </si>
  <si>
    <t>KK229</t>
  </si>
  <si>
    <t>implantĂˇt spinĂˇlnĂ­ fixaÄŤnĂ­ systĂ©m Venus Ĺˇroub 2T pedikulĂˇrnĂ­ perforovanĂ˝ 6,5 x 45 mm 4000046545</t>
  </si>
  <si>
    <t>KK230</t>
  </si>
  <si>
    <t>implantĂˇt spinĂˇlnĂ­ fixaÄŤnĂ­ systĂ©m Venus Ĺˇroub 2T pedikulĂˇrnĂ­ perforovanĂ˝ 6,5 x 50 mm 4000046550</t>
  </si>
  <si>
    <t>KK231</t>
  </si>
  <si>
    <t>implantĂˇt spinĂˇlnĂ­ fixaÄŤnĂ­ systĂ©m Venus Ĺˇroub 2T pedikulĂˇrnĂ­ perforovanĂ˝ 6,5 x 55 mm 4000046555</t>
  </si>
  <si>
    <t>KL771</t>
  </si>
  <si>
    <t>implantĂˇt spinĂˇlnĂ­ fixaÄŤnĂ­ systĂ©m Venus Ĺˇroub 2T pedikulĂˇrnĂ­ perforovanĂ˝ 7,2 x 45 mm 4000047245</t>
  </si>
  <si>
    <t>KL772</t>
  </si>
  <si>
    <t>implantĂˇt spinĂˇlnĂ­ fixaÄŤnĂ­ systĂ©m Venus Ĺˇroub 2T pedikulĂˇrnĂ­ perforovanĂ˝ 7,2 x 50 mm 4000047250</t>
  </si>
  <si>
    <t>KM391</t>
  </si>
  <si>
    <t>implantĂˇt spinĂˇlnĂ­ fixaÄŤnĂ­ systĂ©m Venus Ĺˇroub 2T pedikulĂˇrnĂ­ perforovanĂ˝ 7,2 x 55 mm 4000047255</t>
  </si>
  <si>
    <t>KK224</t>
  </si>
  <si>
    <t>implantĂˇt spinĂˇlnĂ­ fixaÄŤnĂ­ systĂ©m Venus Ĺˇroub zajiĹˇĹĄovacĂ­ pro konektor pĹ™Ă­ÄŤnĂ˝ VL-PMS</t>
  </si>
  <si>
    <t>KM248</t>
  </si>
  <si>
    <t>implantĂˇt spinĂˇlnĂ­ FJQ-b dlaha krÄŤnĂ­ pĹ™ednĂ­ pĹ™Ă­stup 22,5 mm 081001002</t>
  </si>
  <si>
    <t>KM249</t>
  </si>
  <si>
    <t>implantĂˇt spinĂˇlnĂ­ FJQ-b dlaha krÄŤnĂ­ pĹ™ednĂ­ pĹ™Ă­stup 25 mm 081002002</t>
  </si>
  <si>
    <t>KM410</t>
  </si>
  <si>
    <t>implantĂˇt spinĂˇlnĂ­ FJQ-b dlaha krÄŤnĂ­ pĹ™ednĂ­ pĹ™Ă­stup 27,5 mm 081003002</t>
  </si>
  <si>
    <t>KM378</t>
  </si>
  <si>
    <t>implantĂˇt spinĂˇlnĂ­ FJQ-b dlaha krÄŤnĂ­ pĹ™ednĂ­ pĹ™Ă­stup 30 mm 081004002</t>
  </si>
  <si>
    <t>KM315</t>
  </si>
  <si>
    <t>implantĂˇt spinĂˇlnĂ­ FJQ-b dlaha krÄŤnĂ­ PĹ™ednĂ­ pĹ™Ă­stup 35 mm 081006002</t>
  </si>
  <si>
    <t>KM282</t>
  </si>
  <si>
    <t>implantĂˇt spinĂˇlnĂ­ FJQ-b dlaha krÄŤnĂ­ PĹ™ednĂ­ pĹ™Ă­stup 37,5 mm 081007002</t>
  </si>
  <si>
    <t>KM316</t>
  </si>
  <si>
    <t>implantĂˇt spinĂˇlnĂ­ FJQ-b dlaha krÄŤnĂ­ PĹ™ednĂ­ pĹ™Ă­stup 42,5 mm 081009002</t>
  </si>
  <si>
    <t>KM260</t>
  </si>
  <si>
    <t>implantĂˇt spinĂˇlnĂ­ FJQ-b dlaha krÄŤnĂ­ pĹ™ednĂ­ pĹ™Ă­stup 45 mm 081010002</t>
  </si>
  <si>
    <t>KM390</t>
  </si>
  <si>
    <t>implantĂˇt spinĂˇlnĂ­ FJQ-b dlaha krÄŤnĂ­ pĹ™ednĂ­ pĹ™Ă­stup 47,5 mm 081011002</t>
  </si>
  <si>
    <t>KM283</t>
  </si>
  <si>
    <t>implantĂˇt spinĂˇlnĂ­ FJQ-b Ĺˇroub 4.5x20 mm samoĹ™eznĂ˝ krÄŤnĂ­ PĹ™ednĂ­ pĹ™Ă­stup 081206000</t>
  </si>
  <si>
    <t>KM250</t>
  </si>
  <si>
    <t>implantĂˇt spinĂˇlnĂ­ FJQ-b Ĺˇroub samoĹ™eznĂ˝ prĹŻm. 4,00 x 18 mm 081106000</t>
  </si>
  <si>
    <t>KM251</t>
  </si>
  <si>
    <t>implantĂˇt spinĂˇlnĂ­ FJQ-b Ĺˇroub samoĹ™eznĂ˝ prĹŻm. 4,00 x 20 mm 081107000</t>
  </si>
  <si>
    <t>KM252</t>
  </si>
  <si>
    <t>implantĂˇt spinĂˇlnĂ­ FJQ-b Ĺˇroub samoĹ™eznĂ˝ prĹŻm. 4,00 x 22 mm 081108000</t>
  </si>
  <si>
    <t>KM253</t>
  </si>
  <si>
    <t>implantĂˇt spinĂˇlnĂ­ FJQ-b Ĺˇroub samoĹ™eznĂ˝ prĹŻm. 4,00 x 24 mm 081109000</t>
  </si>
  <si>
    <t>KM411</t>
  </si>
  <si>
    <t>implantĂˇt spinĂˇlnĂ­ FJQ-b Ĺˇroub samoĹ™eznĂ˝ prĹŻm. 4.0 x 16 mm krÄŤnĂ­ PĹ™ednĂ­ pĹ™Ă­stup 081105000</t>
  </si>
  <si>
    <t>KM379</t>
  </si>
  <si>
    <t>implantĂˇt spinĂˇlnĂ­ FJQ-b Ĺˇroub samoĹ™eznĂ˝ prĹŻm. 4.00 x 21 mm krÄŤnĂ­ PĹ™ednĂ­ pĹ™Ă­stup 081107500</t>
  </si>
  <si>
    <t>KM380</t>
  </si>
  <si>
    <t>implantĂˇt spinĂˇlnĂ­ FJQ-b Ĺˇroub samoĹ™eznĂ˝ prĹŻm. 4.00 x 23 mm krÄŤnĂ­ PĹ™ednĂ­ pĹ™Ă­stup 081108500</t>
  </si>
  <si>
    <t>KM421</t>
  </si>
  <si>
    <t>implantĂˇt spinĂˇlnĂ­ FJQ-b Ĺˇroub samoĹ™eznĂ˝ prĹŻm. 4.5 x 18 mm krÄŤnĂ­ PĹ™ednĂ­ pĹ™Ă­stup 081205000</t>
  </si>
  <si>
    <t>implantĂˇt spinĂˇlnĂ­ FJQ-b Ĺˇroub samoĹ™eznĂ˝ prĹŻm. 4.50 x 20 mm krÄŤnĂ­ PĹ™ednĂ­ pĹ™Ă­stup 081206000</t>
  </si>
  <si>
    <t>KF141</t>
  </si>
  <si>
    <t>implantĂˇt spinĂˇlnĂ­ fusion tyÄŤ okcipitalnĂ­ pĹ™edohnutĂˇ pr.     dĂ©lka     Titan 04.161.032</t>
  </si>
  <si>
    <t>KJ217</t>
  </si>
  <si>
    <t>implantĂˇt spinĂˇlnĂ­ Ĺˇroub bikortikĂˇlnĂ­ 3,5 x 16 mm systĂ©m Caspar krÄŤnĂ­ pĹ™ednĂ­ pĹ™Ă­stup  LB456T</t>
  </si>
  <si>
    <t>KG648</t>
  </si>
  <si>
    <t>implantĂˇt spinĂˇlnĂ­ Ĺˇroub bikortikĂˇlnĂ­ 3,5 x 18 mm systĂ©m Caspar krÄŤnĂ­ pĹ™ednĂ­ pĹ™Ă­stup LB458T</t>
  </si>
  <si>
    <t>KG650</t>
  </si>
  <si>
    <t>implantĂˇt spinĂˇlnĂ­ Ĺˇroub bikortikĂˇlnĂ­ 3,5 x 19 mm systĂ©m Caspar krÄŤnĂ­ pĹ™ednĂ­ pĹ™Ă­stup LB459T</t>
  </si>
  <si>
    <t>KG651</t>
  </si>
  <si>
    <t>implantĂˇt spinĂˇlnĂ­ Ĺˇroub bikortikĂˇlnĂ­ 3,5 x 20 mm systĂ©m Caspar krÄŤnĂ­ pĹ™ednĂ­ pĹ™Ă­stup LB460T</t>
  </si>
  <si>
    <t>KJ242</t>
  </si>
  <si>
    <t>implantĂˇt spinĂˇlnĂ­ Ĺˇroub bikortikĂˇlnĂ­ 3,5 x 21 mm systĂ©m Caspar krÄŤnĂ­ pĹ™ednĂ­ pĹ™Ă­stup LB461T</t>
  </si>
  <si>
    <t>KH260</t>
  </si>
  <si>
    <t>implantĂˇt spinĂˇlnĂ­ Ĺˇroub bikortikĂˇlnĂ­ 3,5 x 22 mm systĂ©m Caspar krÄŤnĂ­ pĹ™ednĂ­ pĹ™Ă­stup LB462T</t>
  </si>
  <si>
    <t>KG652</t>
  </si>
  <si>
    <t>implantĂˇt spinĂˇlnĂ­ Ĺˇroub bikortikĂˇlnĂ­ 3,5 x 23 mm systĂ©m Caspar krÄŤnĂ­ pĹ™ednĂ­ pĹ™Ă­stup LB463T</t>
  </si>
  <si>
    <t>KJ147</t>
  </si>
  <si>
    <t>implantĂˇt spinĂˇlnĂ­ Ĺˇroub bikortikĂˇlnĂ­ 3,5 x 24 mm systĂ©m Caspar krÄŤnĂ­ pĹ™ednĂ­ pĹ™Ă­stup  LB464T</t>
  </si>
  <si>
    <t>KL030</t>
  </si>
  <si>
    <t>implantĂˇt spinĂˇlnĂ­ Ĺˇroub bikortikĂˇlnĂ­ 3,5 x 25 mm systĂ©m Caspar krÄŤnĂ­ pĹ™ednĂ­ pĹ™Ă­stup LB465T</t>
  </si>
  <si>
    <t>KL031</t>
  </si>
  <si>
    <t>implantĂˇt spinĂˇlnĂ­ Ĺˇroub bikortikĂˇlnĂ­ 3,5 x 26 mm systĂ©m Caspar krÄŤnĂ­ pĹ™ednĂ­ pĹ™Ă­stup LB466T</t>
  </si>
  <si>
    <t>KL263</t>
  </si>
  <si>
    <t>implantĂˇt spinĂˇlnĂ­ Ĺˇroub bikortikĂˇlnĂ­ 4,5 x 17 mm systĂ©m Caspar krÄŤnĂ­ pĹ™ednĂ­ pĹ™Ă­stup LA017T</t>
  </si>
  <si>
    <t>KL269</t>
  </si>
  <si>
    <t>implantĂˇt spinĂˇlnĂ­ Ĺˇroub bikortikĂˇlnĂ­ 4,5 x 26 mm systĂ©m Caspar krÄŤnĂ­ pĹ™ednĂ­ pĹ™Ă­stup LA026T</t>
  </si>
  <si>
    <t>KL135</t>
  </si>
  <si>
    <t>implantĂˇt spinĂˇlnĂ­ Ĺˇroub krÄŤnĂ­ reviznĂ­ 4,5 x 24 mm systĂ©m CASPAR krÄŤnĂ­ pĹ™ednĂ­ pĹ™Ă­stup LA024T</t>
  </si>
  <si>
    <t>KG654</t>
  </si>
  <si>
    <t>implantĂˇt spinĂˇlnĂ­ Ĺˇroub reviznĂ­ 4,5 x 18 mm systĂ©m Caspar krÄŤnĂ­ pĹ™ednĂ­ pĹ™Ă­stup  LA018T</t>
  </si>
  <si>
    <t>KK585</t>
  </si>
  <si>
    <t>implantĂˇt spinĂˇlnĂ­ Ĺˇroub reviznĂ­ 4,5 x 19 mm systĂ©m Caspar krÄŤnĂ­ pĹ™ednĂ­ pĹ™Ă­stup LA019T</t>
  </si>
  <si>
    <t>KK584</t>
  </si>
  <si>
    <t>implantĂˇt spinĂˇlnĂ­ Ĺˇroub reviznĂ­ 4,5 x 20 mm systĂ©m Caspar krÄŤnĂ­ pĹ™ednĂ­ pĹ™Ă­stup LA020T</t>
  </si>
  <si>
    <t>KK780</t>
  </si>
  <si>
    <t>implantĂˇt spinĂˇlnĂ­ Ĺˇroub reviznĂ­ 4,5 x 21 mm systĂ©m Caspar krÄŤnĂ­ pĹ™ednĂ­ pĹ™Ă­stup LA021T</t>
  </si>
  <si>
    <t>KL186</t>
  </si>
  <si>
    <t>implantĂˇt spinĂˇlnĂ­ Ĺˇroub reviznĂ­ 4,5 x 22 mm systĂ©m CASPAR krÄŤnĂ­ pĹ™ednĂ­ pĹ™Ă­stup LA022T</t>
  </si>
  <si>
    <t>KL390</t>
  </si>
  <si>
    <t>implantĂˇt spinĂˇlnĂ­ Ĺˇroub unikortikĂˇlnĂ­ 4,0 x 28 mm systĂ©m CASPAR krÄŤnĂ­ pĹ™ednĂ­ pĹ™Ă­stup LB468T</t>
  </si>
  <si>
    <t>KJ838</t>
  </si>
  <si>
    <t>implantĂˇt spinĂˇlnĂ­ nĂˇhrada meziobratlovĂˇ klec krÄŤnĂ­ fusion cage klĂ­novĂˇ 12,5 x 15 x 10 mm 100119000</t>
  </si>
  <si>
    <t>KJ241</t>
  </si>
  <si>
    <t>implantĂˇt spinĂˇlnĂ­ nĂˇhrada meziobratlovĂˇ klec PLIF fusion cage, expandibilnĂ­ 23 x 11 x 7 mm 100901700</t>
  </si>
  <si>
    <t>KK615</t>
  </si>
  <si>
    <t>implantĂˇt spinĂˇlnĂ­ nĂˇhrada meziobratlovĂˇ LUMIR boÄŤnĂ­ lumbĂˇlnĂ­ expandibilnĂ­ klec s dlahou 40 x 20 mm, 10 - 14 mm 100902002</t>
  </si>
  <si>
    <t>KK618</t>
  </si>
  <si>
    <t>implantĂˇt spinĂˇlnĂ­ nĂˇhrada meziobratlovĂˇ LUMIR boÄŤnĂ­ lumbĂˇlnĂ­ expandibilnĂ­ klec s dlahou 45 x 20 mm, 10 - 14 mm 100905002</t>
  </si>
  <si>
    <t>KK952</t>
  </si>
  <si>
    <t>implantĂˇt spinĂˇlnĂ­ nĂˇhrada meziobratlovĂˇ LUMIR boÄŤnĂ­ lumbĂˇlnĂ­ expandibilnĂ­ klec s dlahou 50 x 20 mm 10-14 mm 100908002</t>
  </si>
  <si>
    <t>KK614</t>
  </si>
  <si>
    <t>implantĂˇt spinĂˇlnĂ­ nĂˇhrada meziobratlovĂˇ LUMIR kostnĂ­ Ĺˇroub 35 mm 100914002</t>
  </si>
  <si>
    <t>KD177</t>
  </si>
  <si>
    <t>implantĂˇt spinĂˇlnĂ­ nĂˇhrada meziobratlovĂˇ pyramesh TI krk/hruÄŹ/bedra pĹ™edoboÄŤnĂ­ 905-133</t>
  </si>
  <si>
    <t>KE277</t>
  </si>
  <si>
    <t>implantĂˇt spinĂˇlnĂ­ nĂˇhrada meziobratlovĂˇ pyramesh TI krk/hruÄŹ/bedra pĹ™edoboÄŤnĂ­ 905-255</t>
  </si>
  <si>
    <t>KA376</t>
  </si>
  <si>
    <t>implantĂˇt spinĂˇlnĂ­ nĂˇhrada meziobratlovĂˇ pyramesh TI krk/hruÄŹ/bedra pĹ™edoboÄŤnĂ­ 905-299</t>
  </si>
  <si>
    <t>KE922</t>
  </si>
  <si>
    <t>implantĂˇt spinĂˇlnĂ­ nĂˇhrada meziobratlovĂˇ pyramesh TI krk/hruÄŹ/bedra pĹ™edoboÄŤnĂ­ 905-399</t>
  </si>
  <si>
    <t>KJ389</t>
  </si>
  <si>
    <t>implantĂˇt spinĂˇlnĂ­ nĂˇhrada tÄ›la obratle BIOLIGN VBR  tÄ›lo expandibilnĂ­ SMALL 30 - 45 mm VT03045</t>
  </si>
  <si>
    <t>KJ392</t>
  </si>
  <si>
    <t>implantĂˇt spinĂˇlnĂ­ nĂˇhrada tÄ›la obratle BIOLIGN VBR destiÄŤka koncovĂˇ 24 mm 5Â° EP2405</t>
  </si>
  <si>
    <t>KK331</t>
  </si>
  <si>
    <t>implantĂˇt spinĂˇlnĂ­ nĂˇhrada tÄ›la obratle BIOLIGN VBR destiÄŤka koncovĂˇ 24 mm OÂ° EP2400</t>
  </si>
  <si>
    <t>KJ871</t>
  </si>
  <si>
    <t>implantĂˇt spinĂˇlnĂ­ nĂˇhrada tÄ›la obratle BIOLIGN VBR expandibilnĂ­ edplate 20 mm X0Â°,22-29 mm VT01825</t>
  </si>
  <si>
    <t>KJ256</t>
  </si>
  <si>
    <t>implantĂˇt spinĂˇlnĂ­ nĂˇhrada tÄ›la obratle BIOLIGN VBR expandibilnĂ­ endplate 20 mm X0Â°, 20-33 mm VT02033</t>
  </si>
  <si>
    <t>KJ527</t>
  </si>
  <si>
    <t>implantĂˇt spinĂˇlnĂ­ nĂˇhrada tÄ›la obratle BIOLIGN VBR tÄ›lo expandibilnĂ­ krÄŤnĂ­ 15 - 22 mm VC01522</t>
  </si>
  <si>
    <t>KK782</t>
  </si>
  <si>
    <t>implantĂˇt spinĂˇlnĂ­ nĂˇhrada tÄ›la obratle BIOLIGN VBR tÄ›lo expandibilnĂ­ krÄŤnĂ­ 22 - 33 mm VC02233</t>
  </si>
  <si>
    <t>ZN649</t>
  </si>
  <si>
    <t>ImplantĂˇt spinĂˇlnĂ­ sakroiliakĂˇlnĂ­ IFUSE MIS boÄŤnĂ­ pĹ™Ă­stup 7 x 30 mm 7030</t>
  </si>
  <si>
    <t>ZR781</t>
  </si>
  <si>
    <t>ImplantĂˇt spinĂˇlnĂ­ sakroiliakĂˇlnĂ­ IFUSE MIS boÄŤnĂ­ pĹ™Ă­stup 7,0 x 35 mm 7035M</t>
  </si>
  <si>
    <t>ZR708</t>
  </si>
  <si>
    <t>ImplantĂˇt spinĂˇlnĂ­ sakroiliakĂˇlnĂ­ IFUSE MIS boÄŤnĂ­ pĹ™Ă­stup 7,0 x 40 mm 7040M</t>
  </si>
  <si>
    <t>ZS915</t>
  </si>
  <si>
    <t>ImplantĂˇt spinĂˇlnĂ­ sakroiliakĂˇlnĂ­ SI-Bone iFuse-3D fusion implant, 7,0 x 50 mm 7050M</t>
  </si>
  <si>
    <t>ZS840</t>
  </si>
  <si>
    <t>ImplantĂˇt spinĂˇlnĂ­ sakroiliakĂˇlnĂ­ SI-Bone iFuse-3D fusion implant, 7,0 x 65 mm 7065M</t>
  </si>
  <si>
    <t>KM247</t>
  </si>
  <si>
    <t>implantĂˇt spinĂˇlnĂ­ Synapsa Ĺˇroub spongiĂłznĂ­ pr. 4.0 mm dĂ©lka 14 mm Titan 04.614.114</t>
  </si>
  <si>
    <t>KL153</t>
  </si>
  <si>
    <t>implantĂˇt spinĂˇlnĂ­ Synapse fixaÄŤnĂ­ systĂ©m tyÄŤ prĹŻmÄ›r 3.5 mm dĂ©lka 120 mm titan vĂ­ceĂşÄŤelovĂ˝, krcÄŤnĂ­ zadnĂ­ pĹ™Ă­stup - vzorek 498.125-VZ</t>
  </si>
  <si>
    <t>KM302</t>
  </si>
  <si>
    <t>implantĂˇt spinĂˇlnĂ­ Synapse Ĺˇroub spongiĂłznĂ­ Ă 4,0 mm dĂ©lka 32 mm Titan 04.614.132</t>
  </si>
  <si>
    <t>KL140</t>
  </si>
  <si>
    <t>implantĂˇt spinĂˇlnĂ­ Synapse Ĺˇroub spongiĂłznĂ­ pr. 3,5 mm dĂ©lka 12 mm Titan 04.614.012</t>
  </si>
  <si>
    <t>KL141</t>
  </si>
  <si>
    <t>implantĂˇt spinĂˇlnĂ­ Synapse Ĺˇroub spongiĂłznĂ­ pr. 3,5 mm dĂ©lka 14 mm Titan 04.614.014</t>
  </si>
  <si>
    <t>KL052</t>
  </si>
  <si>
    <t>implantĂˇt spinĂˇlnĂ­ Synapse Ĺˇroub spongiĂłznĂ­ pr. 3,5 mm dĂ©lka 16 mm Titan 04.614.016</t>
  </si>
  <si>
    <t>KL053</t>
  </si>
  <si>
    <t>implantĂˇt spinĂˇlnĂ­ Synapse Ĺˇroub spongiĂłznĂ­ pr. 3,5 mm dĂ©lka 20 mm Titan 04.614.020</t>
  </si>
  <si>
    <t>KM409</t>
  </si>
  <si>
    <t>implantĂˇt spinĂˇlnĂ­ Synapse Ĺˇroub spongiĂłznĂ­ pr. 3,5 mm dĂ©lka 22 mm Titan 04.614.022</t>
  </si>
  <si>
    <t>KL142</t>
  </si>
  <si>
    <t>implantĂˇt spinĂˇlnĂ­ Synapse Ĺˇroub spongiĂłznĂ­ pr. 3,5 mm dĂ©lka 24 mm Titan 04.614.024</t>
  </si>
  <si>
    <t>KL143</t>
  </si>
  <si>
    <t>implantĂˇt spinĂˇlnĂ­ Synapse Ĺˇroub spongiĂłznĂ­ pr. 3,5 mm dĂ©lka 26 mm Titan 04.614.026</t>
  </si>
  <si>
    <t>KL144</t>
  </si>
  <si>
    <t>implantĂˇt spinĂˇlnĂ­ Synapse Ĺˇroub spongiĂłznĂ­ pr. 3,5 mm dĂ©lka 28 mm Titan 04.614.028</t>
  </si>
  <si>
    <t>KL054</t>
  </si>
  <si>
    <t>implantĂˇt spinĂˇlnĂ­ Synapse Ĺˇroub spongiĂłznĂ­ pr. 3,5 mm dĂ©lka 30 mm Titan 04.614.030</t>
  </si>
  <si>
    <t>KL206</t>
  </si>
  <si>
    <t>implantĂˇt spinĂˇlnĂ­ Synapse Ĺˇroub spongiĂłznĂ­ pr. 4,0 mm dĂ©lka 16 mm Titan 04.614.116</t>
  </si>
  <si>
    <t>KL207</t>
  </si>
  <si>
    <t>implantĂˇt spinĂˇlnĂ­ Synapse Ĺˇroub spongiĂłznĂ­ pr. 4,0 mm dĂ©lka 18 mm Titan 04.614.118</t>
  </si>
  <si>
    <t>KL191</t>
  </si>
  <si>
    <t>implantĂˇt spinĂˇlnĂ­ Synapse Ĺˇroub spongiĂłznĂ­ pr. 4,0 mm dĂ©lka 20 mm Titan 04.614.120</t>
  </si>
  <si>
    <t>KL055</t>
  </si>
  <si>
    <t>implantĂˇt spinĂˇlnĂ­ Synapse Ĺˇroub zajiĹˇĹĄovacĂ­ Titan 04.614.508</t>
  </si>
  <si>
    <t>KL209</t>
  </si>
  <si>
    <t>implantĂˇt spinĂˇlnĂ­ Synapse spojka pĹ™Ă­ÄŤnĂˇ dĂ©lka 75 mm pro tyÄŤe pr. 3,5 mm Titan 04.614.514</t>
  </si>
  <si>
    <t>KK233</t>
  </si>
  <si>
    <t>implantĂˇt spinĂˇlnĂ­ USMART Ĺˇroub pedikulĂˇrnĂ­ 6,5 x 35 mm 023010010</t>
  </si>
  <si>
    <t>KL661</t>
  </si>
  <si>
    <t>implantĂˇt spinĂˇlnĂ­ Usmart Ĺˇroub pedikulĂˇrnĂ­ polyaxiĂˇlnĂ­ 4.5 x 45 mm 023025010</t>
  </si>
  <si>
    <t>KK595</t>
  </si>
  <si>
    <t>implantĂˇt spinĂˇlnĂ­ Usmart Ĺˇroub pedikulĂˇrnĂ­ polyaxiĂˇlnĂ­ 5,5 x 35 mm 023004010</t>
  </si>
  <si>
    <t>KK586</t>
  </si>
  <si>
    <t>implantĂˇt spinĂˇlnĂ­ Usmart Ĺˇroub pedikulĂˇrnĂ­ polyaxiĂˇlnĂ­ 5,5 x 50 mm 023031010</t>
  </si>
  <si>
    <t>KK721</t>
  </si>
  <si>
    <t>implantĂˇt spinĂˇlnĂ­ Usmart Ĺˇroub pedikulĂˇrnĂ­ polyaxiĂˇlnĂ­ 6,5 x 55 mm 023039010</t>
  </si>
  <si>
    <t>KK232</t>
  </si>
  <si>
    <t>implantĂˇt spinĂˇlnĂ­ Usmart Ĺˇroub pedikulĂˇrnĂ­ polyaxiĂˇlnĂ­ redukÄŤnĂ­ 5,5 x 45 mm 022705010</t>
  </si>
  <si>
    <t>KK736</t>
  </si>
  <si>
    <t>implantĂˇt spinĂˇlnĂ­ Usmart Ĺˇroub pedikulĂˇrnĂ­ polyaxiĂˇlnĂ­ redukÄŤnĂ­ 5,5 x 50 mm 022715010</t>
  </si>
  <si>
    <t>KK506</t>
  </si>
  <si>
    <t>implantĂˇt spinĂˇlnĂ­ USMART Ĺˇroub pedikulĂˇrnĂ­ polyaxiĂˇlnĂ­ redukÄŤnĂ­ 6,0 x 45 mm 022711010</t>
  </si>
  <si>
    <t>KK567</t>
  </si>
  <si>
    <t>implantĂˇt spinĂˇlnĂ­ Usmart Ĺˇroub pedikulĂˇrnĂ­ polyaxiĂˇlnĂ­ redukÄŤnĂ­ 6,5 x 50 mm 022712010</t>
  </si>
  <si>
    <t>KK835</t>
  </si>
  <si>
    <t>implantĂˇt spinĂˇlnĂ­ Usmart Ĺˇroub pedikulĂˇrnĂ­ polyaxiĂˇlnĂ­ redukÄŤnĂ­ 6,5 x 55 mm  022741010</t>
  </si>
  <si>
    <t>KK273</t>
  </si>
  <si>
    <t>implantĂˇt spinĂˇlnĂ­ USMART Ĺˇroub polyaxiĂˇlnĂ­ 4,5 x 35 mm 023023010</t>
  </si>
  <si>
    <t>KK274</t>
  </si>
  <si>
    <t>implantĂˇt spinĂˇlnĂ­ USMART Ĺˇroub polyaxiĂˇlnĂ­ 4,5 x 40 mm 023024010</t>
  </si>
  <si>
    <t>KK346</t>
  </si>
  <si>
    <t>implantĂˇt spinĂˇlnĂ­ USMART Ĺˇroub polyaxiĂˇlnĂ­ 5,5 x 40 mm 023005010</t>
  </si>
  <si>
    <t>KK525</t>
  </si>
  <si>
    <t>implantĂˇt spinĂˇlnĂ­ Usmart Ĺˇroub polyaxiĂˇlnĂ­ 5.5 x 45 mm 023006010</t>
  </si>
  <si>
    <t>KK347</t>
  </si>
  <si>
    <t>implantĂˇt spinĂˇlnĂ­ USMART Ĺˇroub polyaxiĂˇlnĂ­ 6,5 x 40 mm 023011010</t>
  </si>
  <si>
    <t>KJ973</t>
  </si>
  <si>
    <t>implantĂˇt spinĂˇlnĂ­ USMART Ĺˇroub polyaxiĂˇlnĂ­ 6,5 x 45 mm 023012010</t>
  </si>
  <si>
    <t>KJ974</t>
  </si>
  <si>
    <t>implantĂˇt spinĂˇlnĂ­ USMART Ĺˇroub polyaxiĂˇlnĂ­ 6,5 x 50 mm 023013010</t>
  </si>
  <si>
    <t>KJ972</t>
  </si>
  <si>
    <t>implantĂˇt spinĂˇlnĂ­ USMART Ĺˇroub uzamykacĂ­ 021801010</t>
  </si>
  <si>
    <t>KK560</t>
  </si>
  <si>
    <t>implantĂˇt spinĂˇlnĂ­ Usmart tyÄŤ pro konektor pĹ™Ă­ÄŤnĂ˝ 4,0 x 70 mm 022407000</t>
  </si>
  <si>
    <t>KK265</t>
  </si>
  <si>
    <t>implantĂˇt spinĂˇlnĂ­ Usmart tyÄŤ pro konektor pĹ™Ă­ÄŤnĂ˝ 4,00 x 50 mm 022403000</t>
  </si>
  <si>
    <t>KK264</t>
  </si>
  <si>
    <t>implantĂˇt spinĂˇlnĂ­ Usmart X pĹ™Ă­ÄŤnĂ˝ konektor 5,5 mm 013801000</t>
  </si>
  <si>
    <t>KK561</t>
  </si>
  <si>
    <t>implantĂˇt spinĂˇlnĂ­ Usmart X pĹ™Ă­ÄŤnĂ˝ konektor 5,5 mm 022301010</t>
  </si>
  <si>
    <t>KE793</t>
  </si>
  <si>
    <t>ImplantĂˇt spinĂˇlnĂ­ VECTRA krÄŤnĂ­ pĹ™ednĂ­ pĹ™Ă­stup Ĺˇroub, dynamickĂ˝, samovrtnĂ˝, variab. Ăşhel, slitina titanu (TAN); 04.613.716</t>
  </si>
  <si>
    <t>KE819</t>
  </si>
  <si>
    <t>ImplantĂˇt spinĂˇlnĂ­ VECTRA krÄŤnĂ­ pĹ™ednĂ­ pĹ™Ă­stup Ĺˇroub, dynamickĂ˝, samovrtnĂ˝, variab. Ăşhel, slitina titanu (TAN); 04.613.718</t>
  </si>
  <si>
    <t>KE820</t>
  </si>
  <si>
    <t>ImplantĂˇt spinĂˇlnĂ­ VECTRA krÄŤnĂ­ pĹ™ednĂ­ pĹ™Ă­stup Ĺˇroub, dynamickĂ˝, samovrtnĂ˝, variab. Ăşhel, slitina titanu (TAN);04.613.768</t>
  </si>
  <si>
    <t>ZS860</t>
  </si>
  <si>
    <t>ImplantĂˇt spinĂˇlnĂ­ Z-PedicleScrew hrud./beder. zadnĂ­ pĹ™Ă­stup Ĺˇroub+matka Ti kanylovanĂ˝ poly. Augment 6,0 mm x 45 mm - vzorek A06063 â€“ VZ</t>
  </si>
  <si>
    <t>ZS861</t>
  </si>
  <si>
    <t>ImplantĂˇt spinĂˇlnĂ­ Z-PedicleScrew hrud./beder. zadnĂ­ pĹ™Ă­stup Ĺˇroub+matka Ti kanylovanĂ˝ poly. Augment 6,0 mm x 50 mm - vzorek A06064 â€“ VZ</t>
  </si>
  <si>
    <t>ZS862</t>
  </si>
  <si>
    <t>ImplantĂˇt spinĂˇlnĂ­ Z-PedicleScrew hrud./beder. zadnĂ­ pĹ™Ă­stup tyÄŤ MIS zahnutĂˇ Ti 5,5 mm x 30 mm - vzorek A06350 â€“ VZ</t>
  </si>
  <si>
    <t>jehla pro vertebroplastiku 10G s boÄŤnĂ˝m otevĹ™enĂ­m  sada 2ks 03.702.218S</t>
  </si>
  <si>
    <t>KG636</t>
  </si>
  <si>
    <t>klip na aneurysma FE680K</t>
  </si>
  <si>
    <t>KF155</t>
  </si>
  <si>
    <t>klip na aneurysma FE720K</t>
  </si>
  <si>
    <t>KD957</t>
  </si>
  <si>
    <t>Klip na aneurysma FE722K</t>
  </si>
  <si>
    <t>KG821</t>
  </si>
  <si>
    <t>klip na aneurysma FE726K</t>
  </si>
  <si>
    <t>KF147</t>
  </si>
  <si>
    <t>Klip na aneurysma FE740K</t>
  </si>
  <si>
    <t>KF146</t>
  </si>
  <si>
    <t>klip na aneurysma FE750K</t>
  </si>
  <si>
    <t>KB529</t>
  </si>
  <si>
    <t>klip na aneurysma FE752K</t>
  </si>
  <si>
    <t>KF164</t>
  </si>
  <si>
    <t>klip na aneurysma FE760K</t>
  </si>
  <si>
    <t>KI773</t>
  </si>
  <si>
    <t>klip na aneurysma rovnĂ˝ mini s Ăşzkou ĹˇpiÄŤkou 5,0 mm FE690K</t>
  </si>
  <si>
    <t>KH180</t>
  </si>
  <si>
    <t>konektor pĹ™Ă­ÄŤnĂ˝ Expedium 26 - 30 mm A2 189401302</t>
  </si>
  <si>
    <t>KI558</t>
  </si>
  <si>
    <t>konektor titanovĂ˝ tvar Y k drenĂˇĹľnĂ­mu hydrocephĂˇlnĂ­mu FV015T</t>
  </si>
  <si>
    <t>ZD213</t>
  </si>
  <si>
    <t>Ĺ roub distrakÄŤnĂ­ 14 mm ,bal Ăˇ 10 ks, FF904SB</t>
  </si>
  <si>
    <t>ZD847</t>
  </si>
  <si>
    <t>Ĺ roub Mini Cortical, Self Tapping, Blue, OD=2.0, L=10 k fixaci kostnĂ­ zĂˇklopky po kraniotomiĂ­ch241.012010</t>
  </si>
  <si>
    <t>ZS003</t>
  </si>
  <si>
    <t>Ĺ roub Mini Cortical, Self Tapping, Blue, OD=2.0, L=5 k fixaci kostnĂ­ zĂˇklopky po kraniotomiĂ­ch 241.012005</t>
  </si>
  <si>
    <t>KE897</t>
  </si>
  <si>
    <t>Ĺˇroub axon 405.450</t>
  </si>
  <si>
    <t>KE301</t>
  </si>
  <si>
    <t>Ĺˇroub dens 405.436</t>
  </si>
  <si>
    <t>KA153</t>
  </si>
  <si>
    <t>Ĺˇroub dens stratec 405.438</t>
  </si>
  <si>
    <t>KA152</t>
  </si>
  <si>
    <t>Ĺˇroub dens stratec 405.440</t>
  </si>
  <si>
    <t>KE347</t>
  </si>
  <si>
    <t>Ĺˇroub na C2 405.442</t>
  </si>
  <si>
    <t>KD186</t>
  </si>
  <si>
    <t>Ĺˇroub na C2 405.446</t>
  </si>
  <si>
    <t>KJ148</t>
  </si>
  <si>
    <t>Ĺˇroub na krÄŤnĂ­ pĂˇteĹ™ 3,5 x 17 mm LB457T</t>
  </si>
  <si>
    <t>KH590</t>
  </si>
  <si>
    <t>Ĺˇroub occipitĂˇlnĂ­ 4,5 x 6 mm 04.601.106</t>
  </si>
  <si>
    <t>KE684</t>
  </si>
  <si>
    <t>Ĺˇroub okcipitalnĂ­ 4,5 x  8 mm 04.601.108</t>
  </si>
  <si>
    <t>KE685</t>
  </si>
  <si>
    <t>Ĺˇroub okcipitalnĂ­ 4,5 x10 mm 04.601.110</t>
  </si>
  <si>
    <t>KG896</t>
  </si>
  <si>
    <t>Ĺˇroub RapidSorb kortikĂˇlnĂ­ 805.604.02S</t>
  </si>
  <si>
    <t>KM298</t>
  </si>
  <si>
    <t>KK682</t>
  </si>
  <si>
    <t>mplantĂˇt spinĂˇlnĂ­ nĂˇhrada meziobratlovĂˇ LUMIR boÄŤnĂ­ lumbĂˇlnĂ­ expandibilnĂ­ klec s dlahou 40 x 20 mm, 8-12 mm 100901002</t>
  </si>
  <si>
    <t>KK709</t>
  </si>
  <si>
    <t>mplantĂˇt spinĂˇlnĂ­ nĂˇhrada meziobratlovĂˇ LUMIR kostnĂ­ Ĺˇroub 40 mm 100915002</t>
  </si>
  <si>
    <t>sada jehel pro vertebroplastiku s boÄŤnĂ­m otvorem 03.702.216S</t>
  </si>
  <si>
    <t>KM285</t>
  </si>
  <si>
    <t>sdet pro kyfoplastiku osteointroducer Kyphon (2x kanyla, 1x drill, 4x K drĂˇt) T15D</t>
  </si>
  <si>
    <t>KM284</t>
  </si>
  <si>
    <t>set pro vertebroplastiku jehla jamshidi Kypfon 11G A02A</t>
  </si>
  <si>
    <t>KC455</t>
  </si>
  <si>
    <t>tyÄŤ axon 498.957</t>
  </si>
  <si>
    <t>50115005</t>
  </si>
  <si>
    <t>IUTN - neurostimulace (Z511)</t>
  </si>
  <si>
    <t>KJ102</t>
  </si>
  <si>
    <t>antĂ©na k ovladaÄŤi pacientskĂ©mu MyStim k Prome advenced 37092</t>
  </si>
  <si>
    <t>KJ099</t>
  </si>
  <si>
    <t>aplikĂˇtor s dvoukĹ™Ă­dlovou kotviÄŤkou k Prime advenced 97792</t>
  </si>
  <si>
    <t>KJ091</t>
  </si>
  <si>
    <t>elektroda neurostimulaÄŤnĂ­ ÄŤtyĹ™pĂłlovĂˇ k Prime advenced dĂ©llka 60 mm 3888-45</t>
  </si>
  <si>
    <t>KJ092</t>
  </si>
  <si>
    <t>elektroda neurostimulaÄŤnĂ­ MRI VECTRIS k Prime advenced 977A290</t>
  </si>
  <si>
    <t>KL893</t>
  </si>
  <si>
    <t>Elektroda VECTRIS COMPACT 60 cm 977A260</t>
  </si>
  <si>
    <t>KJ095</t>
  </si>
  <si>
    <t>kabel prodluĹľovacĂ­ k elektrodÄ› neurostimulaÄŤnĂ­ osmipĂłlovĂ© k Prime advenced dĂ©lka 40 cm 37081-40</t>
  </si>
  <si>
    <t>KM430</t>
  </si>
  <si>
    <t>kabel prodluĹľovacĂ­ k systĂ©mu neurostimulaÄŤnĂ­mu RESTORE ADVANCED 37082-40</t>
  </si>
  <si>
    <t>KJ101</t>
  </si>
  <si>
    <t>kabel testovacĂ­ multi k Prime advenced 355531</t>
  </si>
  <si>
    <t>ZO820</t>
  </si>
  <si>
    <t>NĂˇstroj k vĂ˝mÄ›nÄ› neurostimulaÄŤnĂ­ elektrody Quard plus 3888-45 INTRODUCER KIT 3550-63</t>
  </si>
  <si>
    <t>KL801</t>
  </si>
  <si>
    <t>programĂˇtor pacientskĂ˝ L633 97740</t>
  </si>
  <si>
    <t>KM086</t>
  </si>
  <si>
    <t>Sada zavĂˇdÄ›cĂ­ plnĂ­cĂ­ synchromed 8540</t>
  </si>
  <si>
    <t>KL811</t>
  </si>
  <si>
    <t>systĂ©m neurostimulaÄŤnĂ­ SCS elektroda mĂ­ĹˇnĂ­ 90 cm 5-6-5 kontaktĹŻ 977C190</t>
  </si>
  <si>
    <t>KM440</t>
  </si>
  <si>
    <t>systĂ©m neurostimulaÄŤnĂ­ SCS INTELLIS externĂ­ jednorĂˇzovĂ˝ ENS wireless 97725</t>
  </si>
  <si>
    <t>KL551</t>
  </si>
  <si>
    <t>systĂ©m neurostimulaÄŤnĂ­ SCS INTELLIS MRI dobĂ­jitelnĂ˝ 97716</t>
  </si>
  <si>
    <t>KL552</t>
  </si>
  <si>
    <t>systĂ©m neurostimulaÄŤnĂ­ SCS INTELLIS MRI dobĂ­jitelnĂ˝ Controller 97745</t>
  </si>
  <si>
    <t>KL553</t>
  </si>
  <si>
    <t>systĂ©m neurostimulaÄŤnĂ­ SCS INTELLIS MRI dobĂ­jitelnĂ˝ Recharger 97755</t>
  </si>
  <si>
    <t>KM085</t>
  </si>
  <si>
    <t>systĂ©m neurostimulaÄŤnĂ­ SCS Pocket adaptor dual 74002</t>
  </si>
  <si>
    <t>KL800</t>
  </si>
  <si>
    <t>systĂ©m neurostimulaÄŤnĂ­ SCS Prime Advanced SureScan 1x 97702, programĂˇtor 1x 97740</t>
  </si>
  <si>
    <t>KM441</t>
  </si>
  <si>
    <t>SystĂ©m pumpovĂ˝ programovatelnĂ˝ SYNCHROMED II 20 ml 8637-20</t>
  </si>
  <si>
    <t>KM087</t>
  </si>
  <si>
    <t>SystĂ©m pumpovĂ˝ programovatelnĂ˝ SYNCHROMED II 40 ml 8637-40</t>
  </si>
  <si>
    <t>KJ093</t>
  </si>
  <si>
    <t>tunelizĂˇtor k neurostimulaÄŤnĂ­m elektrodĂˇm k Prime advenced 38/60 cm 3655-38</t>
  </si>
  <si>
    <t>KL810</t>
  </si>
  <si>
    <t>zĂˇslepka k neurostimulaÄŤnĂ­mu systĂ©mu 3550-29</t>
  </si>
  <si>
    <t>50115006</t>
  </si>
  <si>
    <t>IUTN - neuromodulace-DBS (Z508)</t>
  </si>
  <si>
    <t>KL838</t>
  </si>
  <si>
    <t>elektroda neurostimulaÄŤnĂ­ ÄŤtyĹ™pĂłlovĂˇ pro DBS model 3389-40</t>
  </si>
  <si>
    <t>KL842</t>
  </si>
  <si>
    <t>kabel pro mikroelektrody bal. Ăˇ 1 ks FC102066</t>
  </si>
  <si>
    <t>KM368</t>
  </si>
  <si>
    <t>kabel prodluĹľovacĂ­ DBS PERCEPT PC 37086-40</t>
  </si>
  <si>
    <t>KL819</t>
  </si>
  <si>
    <t>kabel spojovacĂ­ PC, RC 40 cm BN3708640D</t>
  </si>
  <si>
    <t>KM367</t>
  </si>
  <si>
    <t>ovladaÄŤ pacientskĂ˝ s telekomunikĂˇtorem DBS PERCEPT PC TH91D02</t>
  </si>
  <si>
    <t>KL840</t>
  </si>
  <si>
    <t>ProgramĂˇtor pacientskĂ˝ k PC, RC,SC 37642</t>
  </si>
  <si>
    <t>KL905</t>
  </si>
  <si>
    <t>Screw SR-10 mm / Nexframe global AIMD SR-10</t>
  </si>
  <si>
    <t>KL837</t>
  </si>
  <si>
    <t>set NEXFRAME - jednorĂˇzovĂ˝ materiĂˇl k operaci NL NEXFRAME</t>
  </si>
  <si>
    <t>KL841</t>
  </si>
  <si>
    <t>stimloc M924256A003</t>
  </si>
  <si>
    <t>KM366</t>
  </si>
  <si>
    <t>systĂ©m neurostimulaÄŤnĂ­ (obÄ› hemisfĂ©ry) DBS PERCEPT PC B35200</t>
  </si>
  <si>
    <t>KL828</t>
  </si>
  <si>
    <t>systĂ©m neurostimulaÄŤnĂ­ DBS ACTIVA PC obÄ› hemisfĂ©ry 37601</t>
  </si>
  <si>
    <t>50115011</t>
  </si>
  <si>
    <t>IUTN - ostat.nákl.PZT (Z515)</t>
  </si>
  <si>
    <t>KA086</t>
  </si>
  <si>
    <t>granule chron stratec 710.025S</t>
  </si>
  <si>
    <t>KI276</t>
  </si>
  <si>
    <t>implantĂˇt kostnĂ­ pro vertebroplastiku perkutĂˇnnĂ­, sada 07.702.016S</t>
  </si>
  <si>
    <t>ZM626</t>
  </si>
  <si>
    <t>ImplantĂˇt kostnĂ­ umÄ›lĂˇ nĂˇhrada tkĂˇnÄ› Actifuse ABX Putty 1,5 ml s aplikĂˇtorem 506005078059</t>
  </si>
  <si>
    <t>ZM627</t>
  </si>
  <si>
    <t>ImplantĂˇt kostnĂ­ umÄ›lĂˇ nĂˇhrada tkĂˇnÄ› Actifuse ABX Putty 2,5 ml s aplikĂˇtorem 506005078047</t>
  </si>
  <si>
    <t>KH226</t>
  </si>
  <si>
    <t>katetr 10F antimikrobiĂˇlnĂ­ ventrikulĂˇrnĂ­ EVD30.030.02</t>
  </si>
  <si>
    <t>KH224</t>
  </si>
  <si>
    <t>katetr antibakteriĂˇlnĂ­ perit. a komorovĂ˝ (kompl. set) IVD30.401.02</t>
  </si>
  <si>
    <t>ZA100</t>
  </si>
  <si>
    <t>Neuro-patch 12 x 14 cm 1064002</t>
  </si>
  <si>
    <t>ZF905</t>
  </si>
  <si>
    <t>Neuro-patch 6 x 14 cm 1064010</t>
  </si>
  <si>
    <t>ZA275</t>
  </si>
  <si>
    <t>Neuro-patch 6 x 8 cm 1064029</t>
  </si>
  <si>
    <t>KI277</t>
  </si>
  <si>
    <t>Sada viscosafe pro injekÄŤnĂ­ aplikaci 03.702.215S</t>
  </si>
  <si>
    <t>KF770</t>
  </si>
  <si>
    <t>set boreholeport FV042T</t>
  </si>
  <si>
    <t>KM287</t>
  </si>
  <si>
    <t>set na vertebroplastiku mixer na cement Kypfon A07A</t>
  </si>
  <si>
    <t>KM288</t>
  </si>
  <si>
    <t>set pro kyfoplastiku cartridge Kyphon CC02A</t>
  </si>
  <si>
    <t>KM286</t>
  </si>
  <si>
    <t>set pro kyfoplastiku pistole na kostnĂ­ cement Kypfon (CDS gun, 2x cartridge, 2x kanyla) CDS3A</t>
  </si>
  <si>
    <t>KM289</t>
  </si>
  <si>
    <t>set pro vertebroplastiku cement Kyphon HV-R C01A-INT</t>
  </si>
  <si>
    <t>KJ961</t>
  </si>
  <si>
    <t>systĂ©m hydrocephĂˇlnĂ­ drenĂˇĹľnĂ­ - senzor rezervoĂˇr s ÄŤidlem a distĂˇlnĂ­m katetrem  FV912X</t>
  </si>
  <si>
    <t>KJ987</t>
  </si>
  <si>
    <t>systĂ©m hydrocephĂˇlnĂ­ drenĂˇĹľnĂ­ komĹŻrka nĂˇvrtovĂˇ s ventilem - sprung reservoir FV043T</t>
  </si>
  <si>
    <t>KM495</t>
  </si>
  <si>
    <t>systĂ©m hydrocephĂˇlnĂ­ drenĂˇĹľnĂ­ port nĂˇvrtovĂ˝ titanovĂ˝, vnÄ›jsĂ­ prĹŻm. 9,5 mm, vĂ˝Ĺˇka 5,65 mm FV030T</t>
  </si>
  <si>
    <t>KG859</t>
  </si>
  <si>
    <t>systĂ©m HydrocephĂˇlnĂ­ drenĂˇĹľnĂ­ Shunt katetr ventrikulĂˇrnĂ­ se zavadÄ›ÄŤem a deflektorem VP 250 mm FV078P</t>
  </si>
  <si>
    <t>KF220</t>
  </si>
  <si>
    <t>systĂ©m HydrocephĂˇlnĂ­ drenĂˇĹľnĂ­ Shunt komora ÄŤerpacĂ­ VP FV033T</t>
  </si>
  <si>
    <t>KF242</t>
  </si>
  <si>
    <t>systĂ©m HydrocephĂˇlnĂ­ drenĂˇĹľnĂ­ Shunt PRO-GAV pediatrickĂ˝ VP FX596T  ( FV441T,FX441T)</t>
  </si>
  <si>
    <t>KF843</t>
  </si>
  <si>
    <t>systĂ©m HydrocephĂˇlnĂ­ drenĂˇĹľnĂ­ Shunt PRO-GAV se shunt asistentem SA 25 FX414T  (FV414T)</t>
  </si>
  <si>
    <t>systĂ©m HydrocephĂˇlnĂ­ drenĂˇĹľnĂ­ Shunt PRO-GAV se shunt asistentem SA 25 FX643T (FX414T, FV414T)</t>
  </si>
  <si>
    <t>KF148</t>
  </si>
  <si>
    <t>systĂ©m HydrocephĂˇlnĂ­ drenĂˇĹľnĂ­ Shunt VP FX577T ( FV428T, FX428T)</t>
  </si>
  <si>
    <t>KH820</t>
  </si>
  <si>
    <t>ventil programovatelnĂ˝ GAV FV311T</t>
  </si>
  <si>
    <t>ZB153</t>
  </si>
  <si>
    <t>Vosk kostnĂ­ Knochenwasch 2,5 g bal. Ăˇ 24 ks 1029754</t>
  </si>
  <si>
    <t>ZD452</t>
  </si>
  <si>
    <t>FĂłlie inciznĂ­ oper film 16 x 30 cm bal. Ăˇ 20 ks 31 067</t>
  </si>
  <si>
    <t>ZA541</t>
  </si>
  <si>
    <t>FĂłlie inciznĂ­ raucodrape ( opraflex ) 40 x 35 cm 25444</t>
  </si>
  <si>
    <t>FĂłlie inciznĂ­ rucodrape ( opraflex ) 40 x 35 cm 25444</t>
  </si>
  <si>
    <t>ZA596</t>
  </si>
  <si>
    <t>GĂˇza sklĂˇdanĂˇ 10 cm x 35 cm karton Ăˇ 1000 ks 11003+</t>
  </si>
  <si>
    <t>ZD094</t>
  </si>
  <si>
    <t>GĂˇza sklĂˇdanĂˇ 8 cm x 17 cm / 5 ks karton Ăˇ 1000 ks 37017</t>
  </si>
  <si>
    <t>GĂˇza sklĂˇdanĂˇ 8 cm x 17 cm / 5 ks karton Ăˇ 1200 ks 37017</t>
  </si>
  <si>
    <t>ZA539</t>
  </si>
  <si>
    <t>Kompresa NT 10 x 10 cm nesterilnĂ­ 06103</t>
  </si>
  <si>
    <t>ZK405</t>
  </si>
  <si>
    <t>KrytĂ­ hemostatickĂ© gelitaspon standard 80 x 50 mm x 10 mm bal. Ăˇ 10 ks A2107861</t>
  </si>
  <si>
    <t>ZM326</t>
  </si>
  <si>
    <t>KrytĂ­ hemostatickĂ© nevstĹ™ebatelnĂ© textilnĂ­ hemopatch kit. box medium 4,5 x 4,5 cm bal. Ăˇ 3 ks 1506256</t>
  </si>
  <si>
    <t>ZM327</t>
  </si>
  <si>
    <t>KrytĂ­ hemostatickĂ© nevstĹ™ebatelnĂ© textilnĂ­ hemopatch kit. box small 2,7 x 2,7 cm bal. Ăˇ 5 ks  1506257</t>
  </si>
  <si>
    <t>ZB085</t>
  </si>
  <si>
    <t>KrytĂ­ hemostatickĂ© standard 5 x 7,50 cm bal. Ăˇ 12 ks 1903GB</t>
  </si>
  <si>
    <t>ZS287</t>
  </si>
  <si>
    <t>KrytĂ­ hemostatickĂ© Surgicel Powder, 3g, bal. Ăˇ 5 ks 3023SP</t>
  </si>
  <si>
    <t>ZR363</t>
  </si>
  <si>
    <t>KrytĂ­ hemostatickĂ© Surgiflo NG Plus Thrombin, Sterile mix, 8 ml MS0012</t>
  </si>
  <si>
    <t>ZN200</t>
  </si>
  <si>
    <t>KrytĂ­ hemostatickĂ© traumacel new dent kostky bal. Ăˇ 50 ks 10115</t>
  </si>
  <si>
    <t>ZL662</t>
  </si>
  <si>
    <t>KrytĂ­ mastnĂ˝ tyl pharmatull   5 x   5 cm bal. Ăˇ 10 ks P-Tull5050</t>
  </si>
  <si>
    <t>ZD934</t>
  </si>
  <si>
    <t>Obinadlo elastickĂ© idealflex krĂˇtkotaĹľnĂ© 12 cm x 5 m 931324</t>
  </si>
  <si>
    <t>ZA331</t>
  </si>
  <si>
    <t>Obinadlo fixa crep 10 cm x 4 m 1323100104</t>
  </si>
  <si>
    <t>ZO090</t>
  </si>
  <si>
    <t>Obvaz elastickĂ˝ sĂ­ĹĄovĂ˝ CareFix Head velikost S bal. Ăˇ 10 ks 0170S</t>
  </si>
  <si>
    <t>ZF080</t>
  </si>
  <si>
    <t>RouĹˇka bĹ™iĹˇnĂ­ 17 nitĂ­ s krouĹľkem na tkanici 12 x 47 cm bal. Ăˇ 50 ks 1230100311</t>
  </si>
  <si>
    <t>ZD802</t>
  </si>
  <si>
    <t>Tampon nesterilnĂ­ ĹˇpiÄŤatĂ˝ s vlĂˇknem 6 cm Ăˇ 250 ks 50170</t>
  </si>
  <si>
    <t>ZE314</t>
  </si>
  <si>
    <t>Tampon sterilnĂ­ stĂˇÄŤenĂ˝ 19 x 20 cm / 10 ks 0446</t>
  </si>
  <si>
    <t>ZB557</t>
  </si>
  <si>
    <t>AdaptĂ©r pĹ™echodka combifix rekord - luer 4090306</t>
  </si>
  <si>
    <t>ZC345</t>
  </si>
  <si>
    <t>ÄŚepelka skalpelovĂˇ typ 367 BB367R</t>
  </si>
  <si>
    <t>ZA095</t>
  </si>
  <si>
    <t>Cement kostnĂ­ palacos R s ATB Gentamicin 2 x 40 g Ăˇ 2 ks 66017569</t>
  </si>
  <si>
    <t>ZL065</t>
  </si>
  <si>
    <t>Diamant 60 mm 9BA60D</t>
  </si>
  <si>
    <t>ZA759</t>
  </si>
  <si>
    <t>DrĂ©n redon CH10 50 cm U2111000</t>
  </si>
  <si>
    <t>ZA761</t>
  </si>
  <si>
    <t>DrĂ©n redon CH12 50 cm U2111200</t>
  </si>
  <si>
    <t>ZA434</t>
  </si>
  <si>
    <t>DrĹľĂˇk skalpelovĂ˝ch ÄŤepelek BB084R</t>
  </si>
  <si>
    <t>ZR686</t>
  </si>
  <si>
    <t>Elektroda bipolĂˇrnĂ­ TipControl RF, k systĂ©mu RIWOSpine, pro spinĂˇlnĂ­ operace, pr. 2,5 mm, NL  280 mm, sterilnĂ­, jednorĂˇzovĂˇ 4993691</t>
  </si>
  <si>
    <t>ZS222</t>
  </si>
  <si>
    <t>Elektroda Cadwell  Ad â€“ Tech Subdural  k monitoru CASCADE ELITE 1x6 Strip 202405-000</t>
  </si>
  <si>
    <t>ZC913</t>
  </si>
  <si>
    <t>Elektroda defibrilaÄŤnĂ­ pro dÄ›ti EDGE s konektorem QUIK-COMBO k defibrilĂˇtorĹŻm LIFEPAK 0-15 kg pro zevnĂ­ pouĹľitĂ­ 11996-000093</t>
  </si>
  <si>
    <t>ZM269</t>
  </si>
  <si>
    <t>Elektroda EEG subdermal Technomed, k monitoru CASCADE ELITE, jehlovĂˇ, 13x0,40mm, kabel 150cm, jednorĂˇzovĂˇ, barvy 4x6, bal. Ăˇ 24 ks S50716-002</t>
  </si>
  <si>
    <t>ZM267</t>
  </si>
  <si>
    <t>Elektroda jehlovĂˇ EEG subdermal jednorĂˇzovĂˇ 1 bal. Ăˇ 20 ks S44-637</t>
  </si>
  <si>
    <t>ZI211</t>
  </si>
  <si>
    <t>Elektroda jehlovĂˇ koagulaÄŤnĂ­ rovĂˇ krĂˇtkĂ˝ dĹ™Ă­k dĂ©lka hrotu 18 mm prĹŻmÄ›r hrotu 1 mm  D4 mm GK114R</t>
  </si>
  <si>
    <t>ZI782</t>
  </si>
  <si>
    <t>Elektroda neutrĂˇlnĂ­ monopolĂˇrnĂ­ pro dÄ›ti 2600 (dĹ™Ă­v.k.ÄŤ.2225)</t>
  </si>
  <si>
    <t>ZI781</t>
  </si>
  <si>
    <t>Elektroda neutrĂˇlnĂ­ monopolĂˇrnĂ­ pro dospÄ›lĂ© Ăˇ 100 ks 2125</t>
  </si>
  <si>
    <t>ZH396</t>
  </si>
  <si>
    <t>Elektroda NIM Ăˇ 5 ks 8227304</t>
  </si>
  <si>
    <t>ZF910</t>
  </si>
  <si>
    <t>Elektroda noĹľovĂˇ unipolĂˇrnĂ­ GK110R</t>
  </si>
  <si>
    <t>ZO986</t>
  </si>
  <si>
    <t>Elektroda pro stimulaci resp. registraci s vĂ˝vrtkovou jehlou pouĹľitĂ­ hlava 1,2 m /24ks/bal./ DME1001</t>
  </si>
  <si>
    <t>ZP494</t>
  </si>
  <si>
    <t>Elektroda stimulaÄŤnĂ­ monopolĂˇrnĂ­ intraoperaÄŤnĂ­ 175 mm ĹˇestihrannĂ˝ Ĺˇroub bal. Ăˇ 10 ks PSP1001</t>
  </si>
  <si>
    <t>ZH397</t>
  </si>
  <si>
    <t>Elektroda stimulaÄŤnĂ­ NIM Ăˇ 5 ks 8225101</t>
  </si>
  <si>
    <t>ZH831</t>
  </si>
  <si>
    <t>Elektroda unipolĂˇrnĂ­ jednorĂˇzovĂˇ MB-100</t>
  </si>
  <si>
    <t>ZF834</t>
  </si>
  <si>
    <t>Filtr do cusa excel bal. Ăˇ 2 ks C0005</t>
  </si>
  <si>
    <t>ZL061</t>
  </si>
  <si>
    <t>FrĂ©za 60 mm 9BA60</t>
  </si>
  <si>
    <t>ZS051</t>
  </si>
  <si>
    <t>FrĂ©za k shaveru Power Diwe typu oval burr s diamantovĂ˝m povrchem, se stranovĂ˝m chrĂˇniÄŤem, rovnĂˇ 899751504</t>
  </si>
  <si>
    <t>ZS050</t>
  </si>
  <si>
    <t>FrĂ©za k shaveru Power Diwe typu round burr s diamantovĂ˝m povrchem, rovnĂˇ 899751404</t>
  </si>
  <si>
    <t>ZD208</t>
  </si>
  <si>
    <t>Hadice spojovacĂ­ k odsĂˇvacĂ­m soupravĂˇm sterilnĂ­, trychtĂ˝Ĺ™- volnĂ˝ konec, 2 m CH bal. Ăˇ 50 ks 07.068.25.220</t>
  </si>
  <si>
    <t>ZQ419</t>
  </si>
  <si>
    <t>Hrot aspirĂˇtoru Precision krĂˇtkĂ˝ TIP 1,1 mm k ultrazvukovĂ©mu disektoru SonaStar MXA-D216</t>
  </si>
  <si>
    <t>ZN909</t>
  </si>
  <si>
    <t>Kabel bipolĂˇrnĂ­ k pĹ™Ă­stroji Aesculap GN160 dĂ©lka 4 m AAG 28,6 mm plochĂ˝ GN133 (GK281)</t>
  </si>
  <si>
    <t>ZS212</t>
  </si>
  <si>
    <t>Kabel pro 6-pin stripovou elektrodu Cadwell, k monitoru CASCADE ELITE, dĂ©lka  1,8 m, s 1,5 mm dotykovĂ˝mi konektory, pro opakovanĂ© pouĹľitĂ­ 202403-000</t>
  </si>
  <si>
    <t>ZG738</t>
  </si>
  <si>
    <t>Kanyla odsĂˇvacĂ­ Fukushima vel. M 180 mm/4FR  GF392R</t>
  </si>
  <si>
    <t>ZS361</t>
  </si>
  <si>
    <t>Kanyla odsĂˇvacĂ­ Fukushima vel. M 180 mm/7FR GF395R</t>
  </si>
  <si>
    <t>ZE205</t>
  </si>
  <si>
    <t>Kanyla odsĂˇvacĂ­ MINOP  0Â° D:2,0 mm FH606SU</t>
  </si>
  <si>
    <t>ZK842</t>
  </si>
  <si>
    <t>Kit k navigaÄŤnĂ­ resekci tumoru u dÄ›tĂ­ 9733607</t>
  </si>
  <si>
    <t>ZA246</t>
  </si>
  <si>
    <t>Klip kovovĂ˝ pro otevĹ™enĂ© operace-pro malĂ© klipy bal. Ăˇ 36 ks LT100</t>
  </si>
  <si>
    <t>ZJ682</t>
  </si>
  <si>
    <t>Klip kovovĂ˝ pro otevĹ™enĂ© operace-pro stĹ™ednĂ­ klipy bal. Ăˇ 36 ks LT200</t>
  </si>
  <si>
    <t>ZG535</t>
  </si>
  <si>
    <t>Klip titanovĂ˝ pro otevĹ™enĂ© operace M bal. 18 zĂˇsobnĂ­kĹŻ Ăˇ 6 ks LT300</t>
  </si>
  <si>
    <t>ZK868</t>
  </si>
  <si>
    <t>Konektor codman straight SS 82-3048</t>
  </si>
  <si>
    <t>ZG276</t>
  </si>
  <si>
    <t>KuliÄŤky navigaÄŤnĂ­ bal. Ăˇ 12 ks 8801075</t>
  </si>
  <si>
    <t>ZM116</t>
  </si>
  <si>
    <t>Ĺ roubovĂˇk - tÄ›lo -  Screwdriver Handle k fixaci kostnĂ­ zĂˇklopky po kraniotomiĂ­ch 111-010</t>
  </si>
  <si>
    <t>ZO821</t>
  </si>
  <si>
    <t>Ĺ roubovĂˇk k hlubokĂ© mozkovĂ© stimulaci Medtronic 9733701</t>
  </si>
  <si>
    <t>ZS001</t>
  </si>
  <si>
    <t>Ĺ roubovĂˇk Mini Screwdriver Shaft 113-MX-101</t>
  </si>
  <si>
    <t>ZM565</t>
  </si>
  <si>
    <t>Lepidlo tkĂˇĹovĂ© 5 ml floseal 1503353</t>
  </si>
  <si>
    <t>ZJ505</t>
  </si>
  <si>
    <t>LĹľiÄŤka ostrĂˇ ovĂˇlnĂˇ vel.0; 5 mm 17 cm 397125080120</t>
  </si>
  <si>
    <t>ZJ504</t>
  </si>
  <si>
    <t>LĹľiÄŤka ostrĂˇ ovĂˇlnĂˇ vel.000; 3,5 mm 17 cm 397125080110</t>
  </si>
  <si>
    <t>ZC291</t>
  </si>
  <si>
    <t>ManĹľeta pĹ™etlakovĂˇ 1000 ml 100 ZIT-1000 (051-018-804)</t>
  </si>
  <si>
    <t>ZK016</t>
  </si>
  <si>
    <t>Miska kruhovĂˇ 0,4 l, 111 x 72 x 56 mm JG523R</t>
  </si>
  <si>
    <t>ZO930</t>
  </si>
  <si>
    <t>NĂˇdoba 100 ml PP 72/62 mm s pĹ™iloĹľenĂ˝m uzĂˇvÄ›rem bĂ­lĂ© vĂ­ÄŤko sterilnĂ­ na tekutĂ˝ materiĂˇl 75.562.105</t>
  </si>
  <si>
    <t>ZH808</t>
  </si>
  <si>
    <t>NĂˇdoba na histologickĂ˝ mat. s pufrovanĂ˝m formalĂ­nem HISTOFOR 20 ml bal. Ăˇ 100 ks BFS-20</t>
  </si>
  <si>
    <t>ZH809</t>
  </si>
  <si>
    <t>NĂˇdoba na histologickĂ˝ mat. s pufrovanĂ˝m formalĂ­nem HISTOFOR 40 ml bal. Ăˇ 100 ks BFS-40</t>
  </si>
  <si>
    <t>ZE310</t>
  </si>
  <si>
    <t>NĂˇdoba na kontaminovanĂ˝ odpad CS 6 l pĹŻv. 077802300</t>
  </si>
  <si>
    <t>ZQ862</t>
  </si>
  <si>
    <t>NĂˇdoba odsĂˇvacĂ­ 2 l k ultrazvukovĂ©mu disektoru SonaStar jednorĂˇzovĂˇ CFSM5-C136</t>
  </si>
  <si>
    <t>ZM822</t>
  </si>
  <si>
    <t>NĂˇstavec k vrtaÄŤce MIDAS rovnĂ˝ krĂˇtkĂ˝ spinĂˇlnĂ­ 9 cm AS09</t>
  </si>
  <si>
    <t>ZH545</t>
  </si>
  <si>
    <t>NĂˇstavec ke kraniotomu 2.4 mm AF02</t>
  </si>
  <si>
    <t>ZS837</t>
  </si>
  <si>
    <t>NĂˇstavec kraniotomovĂ˝ k vrtaÄŤce Midas  Legend Footed Attachment prĹŻmÄ›r 3,2 mm AF03</t>
  </si>
  <si>
    <t>ZJ809</t>
  </si>
  <si>
    <t>NĹŻĹľky zahnutĂ© durotip metzenbaum 230 mm BC277R</t>
  </si>
  <si>
    <t>ZB475</t>
  </si>
  <si>
    <t>OdstraĹovaÄŤ koĹľnĂ­ch svorek bal. Ăˇ 20 ks</t>
  </si>
  <si>
    <t>ZS000</t>
  </si>
  <si>
    <t>Organizer Mini pro Ĺˇroubky k fixaci kostnĂ­ zĂˇklopky po kraniotomiĂ­ch 111-003</t>
  </si>
  <si>
    <t>ZJ832</t>
  </si>
  <si>
    <t>PeĂˇn moskito zahnutĂ˝ - MICRO-HALSTED  ARTERY FORCEPS CURVED 125 mm 5 BH109R</t>
  </si>
  <si>
    <t>ZS160</t>
  </si>
  <si>
    <t>Pin navigaÄŤnĂ­ Medtronic 125 mm, jednorĂˇzovĂ˝, bal. Ăˇ 1 ks 9733088</t>
  </si>
  <si>
    <t>ZS161</t>
  </si>
  <si>
    <t>Pin navigaÄŤnĂ­ Medtronic 75 mm, jednorĂˇzovĂ˝, bal. Ăˇ 1 ks 9733089</t>
  </si>
  <si>
    <t>ZJ980</t>
  </si>
  <si>
    <t>Pinzeta atraumatickĂˇ de bakey 2,0 mm 150 mm FB400R</t>
  </si>
  <si>
    <t>ZS179</t>
  </si>
  <si>
    <t>Pinzeta bipolĂˇrnĂ­ SuperGliss non stick bajonetovĂˇ dĂ©lka 230 mm, hrot 0,2 x 8,0 mm MicroTip 780499SG</t>
  </si>
  <si>
    <t>ZN035</t>
  </si>
  <si>
    <t>Pinzeta bipolĂˇrnĂ­ SuperGliss non stick ELP bajonetovĂˇ dĂ©lka 170 mm pra. dĂ©lka 5,5 cm hrot 0,2 mm 780469SL</t>
  </si>
  <si>
    <t>ZR972</t>
  </si>
  <si>
    <t>Pinzeta bipolĂˇrnĂ­ SuperGliss non stick ELP bajonetovĂˇ dĂ©lka 200 mm pra. dĂ©lka 8,5 cm hrot 0,2 mm 782489SG</t>
  </si>
  <si>
    <t>ZB207</t>
  </si>
  <si>
    <t>Pinzeta chirurgickĂˇ 1 x 2 zuby velmi jemnĂˇ 145 mm 397114080530</t>
  </si>
  <si>
    <t>ZH760</t>
  </si>
  <si>
    <t>PopisovaÄŤ na kĹŻĹľi sterilnĂ­, chirurgickĂ˝, BLAYCO RQ-01, 13 cm, s jednĂ­m hrotem, gen. violeĹĄ + PVC pravĂ­tko 15 cm TCH02</t>
  </si>
  <si>
    <t>ZS320</t>
  </si>
  <si>
    <t>Pouzdro na neurostimulĂˇtor vstĹ™ebatelnĂ© TYRX pro pouĹľitĂ­ k neuromodulaÄŤnĂ­m terapiĂ­m, vel.  7.4 cm x 8.5 cm, antibakteriĂˇlnĂ­ NMRM6133</t>
  </si>
  <si>
    <t>ZQ099</t>
  </si>
  <si>
    <t>Pouzdro na stimulĂˇtor TYRX  vstĹ™ebatelnĂ© antibakteriĂˇlnĂ­ 7,4 x 8,5 cm, (Minocyclin,Rifampicin) CMRM6133INT</t>
  </si>
  <si>
    <t>ZJ887</t>
  </si>
  <si>
    <t>RozvÄ›raÄŤ ostrĂ˝ 3 x 3 zuby wullstein 130 mm BV076R</t>
  </si>
  <si>
    <t>ZN353</t>
  </si>
  <si>
    <t>RukojeĹĄ aktivnĂ­ elektrody se dvÄ›ma tlaÄŤĂ­tky k pĹ™Ă­stroji Aesculap dĂ©lka kabelu 4,5 m GN232</t>
  </si>
  <si>
    <t>ZB021</t>
  </si>
  <si>
    <t>SĂ­ĹĄka vstĹ™ebatelnĂˇ vicrylovĂˇ mesh 8,5 x 10,5 cm VM96</t>
  </si>
  <si>
    <t>ZQ417</t>
  </si>
  <si>
    <t>Set pro proplach a odsĂˇvĂˇnĂ­ k ultrazvukovĂ©mu disektoru SonaStar  jednorĂˇzovĂ˝ MXA-PA</t>
  </si>
  <si>
    <t>ZS211</t>
  </si>
  <si>
    <t>Sonda s kuliÄŤkovĂ˝m hrotem Cadwell,  k monitoru CASCADE ELITE, 90 mm,  bal. Ăˇ 10 ks 302430-000-090</t>
  </si>
  <si>
    <t>ZB303</t>
  </si>
  <si>
    <t>Spojka asymetrickĂˇ 4 x 7 mm 60.21.00 (120 420)</t>
  </si>
  <si>
    <t>ZA792</t>
  </si>
  <si>
    <t>Svorka ĹˇicĂ­ 16 x 3 mm michel 132 276 6016</t>
  </si>
  <si>
    <t>ZG275</t>
  </si>
  <si>
    <t>Tampon nasal Ăˇ 10 ks 450424</t>
  </si>
  <si>
    <t>ZH768</t>
  </si>
  <si>
    <t>Trokar tunelizaÄŤnĂ­ Minop 19F Ăˇ 5 ks FH604SU</t>
  </si>
  <si>
    <t>ZH769</t>
  </si>
  <si>
    <t>Trokar tunelizaÄŤnĂ­ Paediscope 10F Ăˇ 5 ks FH603SU</t>
  </si>
  <si>
    <t>ZA377</t>
  </si>
  <si>
    <t>Vak drenĂˇĹľnĂ­ EDS 3 systĂ©m bez katetru 82-1731</t>
  </si>
  <si>
    <t>ZD146</t>
  </si>
  <si>
    <t>Vak drenĂˇĹľnĂ­ sbÄ›rnĂ˝ lumbĂˇlnĂ­  EDM 27666</t>
  </si>
  <si>
    <t>ZB224</t>
  </si>
  <si>
    <t>Vak k odsĂˇvaÄŤce medela 2,5 l s vĂ­ÄŤkem a bakter.filtrem bal. Ăˇ 40 ks N077.0086</t>
  </si>
  <si>
    <t>ZL138</t>
  </si>
  <si>
    <t>Vana pro mikrokontejner II,  (310 x 132 x 57) mm, solid bottom JK188</t>
  </si>
  <si>
    <t>ZS210</t>
  </si>
  <si>
    <t>VodiÄŤ prodluĹľovacĂ­ Cadwell, k monitoru CASCADE ELITE,flexibilnĂ­, 122 cm, nesterilnĂ­, barva ÄŤervenĂˇ 302129-200</t>
  </si>
  <si>
    <t>ZF305</t>
  </si>
  <si>
    <t>VrtĂˇk 7BA20-MN</t>
  </si>
  <si>
    <t>ZF307</t>
  </si>
  <si>
    <t>VrtĂˇk 8TD116</t>
  </si>
  <si>
    <t>ZK552</t>
  </si>
  <si>
    <t>VrtĂˇk codman disposable perforator 14 mm 26-1221</t>
  </si>
  <si>
    <t>ZF302</t>
  </si>
  <si>
    <t>VrtĂˇk diamantovĂ˝ 10 cm 10 mm DIAM 10BA10D</t>
  </si>
  <si>
    <t>ZF300</t>
  </si>
  <si>
    <t>VrtĂˇk diamantovĂ˝ 10 cm 20 mm DIAM 10BA20D</t>
  </si>
  <si>
    <t>ZJ330</t>
  </si>
  <si>
    <t>VrtĂˇk diamantovĂ˝ 10 cm 50 mm DIAM 10BA50D</t>
  </si>
  <si>
    <t>ZK940</t>
  </si>
  <si>
    <t>VrtĂˇk diamantovĂ˝ 10 cm 6 mm BA DIAM 10BA60D</t>
  </si>
  <si>
    <t>ZE793</t>
  </si>
  <si>
    <t>VrtĂˇk diamantovĂ˝ 15 cm 6 mm DEPTH 8TD156</t>
  </si>
  <si>
    <t>ZF270</t>
  </si>
  <si>
    <t>VrtĂˇk diamantovĂ˝ 7 cm 4 mm DIAM 7BA40D</t>
  </si>
  <si>
    <t>ZF271</t>
  </si>
  <si>
    <t>VrtĂˇk diamantovĂ˝ 7 cm 5 mm BA DIAM 7BA50D</t>
  </si>
  <si>
    <t>ZF274</t>
  </si>
  <si>
    <t>VrtĂˇk diamantovĂ˝ 7 cm 6 mm BA DIAM 7BA60D</t>
  </si>
  <si>
    <t>ZF301</t>
  </si>
  <si>
    <t>VrtĂˇk diamantovĂ˝ k vrtaÄŤkĂˇm MIDAS REXLegend T12 Tube 4.5mm Match Diamond  T12MH45D</t>
  </si>
  <si>
    <t>ZE876</t>
  </si>
  <si>
    <t>VrtĂˇk do vrtaÄŤky Midas F2/8TA23S</t>
  </si>
  <si>
    <t>ZM322</t>
  </si>
  <si>
    <t>VrtĂˇk Hi-line XS spinĂˇlnĂ­ II 1,5 mm k vrtaÄŤce Aesculap Microspeed GE532R</t>
  </si>
  <si>
    <t>ZM323</t>
  </si>
  <si>
    <t>VrtĂˇk Hi-line XS spinĂˇlnĂ­ II 2,0 mm k vrtaÄŤce Aesculap Microspeed GE533R</t>
  </si>
  <si>
    <t>ZF273</t>
  </si>
  <si>
    <t>VrtĂˇk k systĂ©mu MIDAS REX Medtronic, kuliÄŤka kroucenĂˇ, prĹŻmÄ›r 4 mm, dĂ©lka 7 cm</t>
  </si>
  <si>
    <t>ZF258</t>
  </si>
  <si>
    <t>VrtĂˇk k systĂ©mu MIDAS REX Medtronic, kuliÄŤka kroucenĂˇ, prĹŻmÄ›r 5 mm, dĂ©lka 7 cm</t>
  </si>
  <si>
    <t>ZE877</t>
  </si>
  <si>
    <t>VrtĂˇk k systĂ©mu MIDAS REX Medtronic, kuliÄŤka kroucenĂˇ, prĹŻmÄ›r 6 mm, dĂ©lka 7 cm 7BA60</t>
  </si>
  <si>
    <t>ZS838</t>
  </si>
  <si>
    <t>VrtĂˇk kraniotomovĂ˝ k vrtaÄŤce Midas Legend Taper, dĂ©lka 90 mm, prĹŻmÄ›r 3 mm  F3/9TA30</t>
  </si>
  <si>
    <t>ZC001</t>
  </si>
  <si>
    <t>ZavadÄ›ÄŤ ETK 5F bal. Ăˇ 25 ks 5-15102</t>
  </si>
  <si>
    <t>ZS138</t>
  </si>
  <si>
    <t>Zkumavka s mediem +  flokovanĂ˝ tampon eSwab normal -bĂ­lĂ˝ (kit 1 ml tekutĂ©ho Amies mĂ©dia) 220245</t>
  </si>
  <si>
    <t>50115064</t>
  </si>
  <si>
    <t>ZPr - šicí materiál (Z529)</t>
  </si>
  <si>
    <t>ZN501</t>
  </si>
  <si>
    <t>Ĺ Ă­tĂ­ trelon ÄŤernĂ˝ 4/0 (1,5) 8 x 45 cm HR17 bal. Ăˇ 6 ks M0790165</t>
  </si>
  <si>
    <t>ZD246</t>
  </si>
  <si>
    <t>Ĺ itĂ­ dafilon modrĂ˝ 2/0 (3) bal. Ăˇ 36 ks C0932361</t>
  </si>
  <si>
    <t>ZD222</t>
  </si>
  <si>
    <t>Ĺ itĂ­ dafilon modrĂ˝ 3/0 (2) bal. Ăˇ 36 ks C0932469</t>
  </si>
  <si>
    <t>ZB033</t>
  </si>
  <si>
    <t>Ĺ itĂ­ dafilon modrĂ˝ 3/0 (2) bal. Ăˇ 36 ks C0935468</t>
  </si>
  <si>
    <t>ZG882</t>
  </si>
  <si>
    <t>Ĺ itĂ­ ethilon bk 10-0 bal. Ăˇ 12 ks W2870</t>
  </si>
  <si>
    <t>ZB201</t>
  </si>
  <si>
    <t>Ĺ itĂ­ ethilon bk 8-0 bal. Ăˇ 12 ks W2812</t>
  </si>
  <si>
    <t>ZB175</t>
  </si>
  <si>
    <t>Ĺ itĂ­ maxon zelenĂ˝ 1 bal. Ăˇ 12 ks GMM873L</t>
  </si>
  <si>
    <t>ZF429</t>
  </si>
  <si>
    <t>Ĺ itĂ­ prolene bl 5-0 bal. Ăˇ 12 ks W8710</t>
  </si>
  <si>
    <t>ZB604</t>
  </si>
  <si>
    <t>Ĺ itĂ­ prolene bl 6-0 bal. Ăˇ 12 ks W8707</t>
  </si>
  <si>
    <t>ZA866</t>
  </si>
  <si>
    <t>Ĺ itĂ­ prolene bl 6-0 bal. Ăˇ 12 ks W8802</t>
  </si>
  <si>
    <t>ZS286</t>
  </si>
  <si>
    <t>Ĺ itĂ­ prolene bl, PP, sĂ­la vlĂˇkna 5-0, dĂ©lka vlĂˇkna 60 cm, jehla 2xCC-5, bal. Ăˇ 12 ks W8803</t>
  </si>
  <si>
    <t>ZA506</t>
  </si>
  <si>
    <t>Ĺ itĂ­ silikon modrĂ˝ 1,5 bal. Ăˇ 12 ks SL17</t>
  </si>
  <si>
    <t>ZC076</t>
  </si>
  <si>
    <t>Ĺ itĂ­ silon pletenĂ˝ bĂ­lĂ˝ 3EP bal. Ăˇ 20 ks SB2057</t>
  </si>
  <si>
    <t>ZC295</t>
  </si>
  <si>
    <t>Ĺ itĂ­ silon pletenĂ˝ bĂ­lĂ˝ 4EP bal. Ăˇ 20 ks SB2059</t>
  </si>
  <si>
    <t>ZE802</t>
  </si>
  <si>
    <t>Ĺ itĂ­ vicryl plus vi 2-0 bal. Ăˇ 36 ks VCP9360H</t>
  </si>
  <si>
    <t>ZC679</t>
  </si>
  <si>
    <t>Ĺ itĂ­ vicryl plus vi 2-0 bal. Ăˇ 36 ks VCP9900H</t>
  </si>
  <si>
    <t>ZC677</t>
  </si>
  <si>
    <t>Ĺ itĂ­ vicryl plus vi 3-0 bal. Ăˇ 36 ks VCP998H</t>
  </si>
  <si>
    <t>ZI747</t>
  </si>
  <si>
    <t>Jehla bioptickĂˇ navigaÄŤnĂ­ 9733068</t>
  </si>
  <si>
    <t>ZB467</t>
  </si>
  <si>
    <t>Jehla chirurgickĂˇ 0,7 x 25 G13</t>
  </si>
  <si>
    <t>ZB480</t>
  </si>
  <si>
    <t>Jehla chirurgickĂˇ 0,7 x 28 G10</t>
  </si>
  <si>
    <t>ZB482</t>
  </si>
  <si>
    <t>Jehla chirurgickĂˇ 0,7 x 28 G12</t>
  </si>
  <si>
    <t>ZB168</t>
  </si>
  <si>
    <t>Jehla chirurgickĂˇ 0,9 x 36 B10</t>
  </si>
  <si>
    <t>ZB133</t>
  </si>
  <si>
    <t>Jehla chirurgickĂˇ 0,9 x 40 G9</t>
  </si>
  <si>
    <t>ZB460</t>
  </si>
  <si>
    <t>Jehla chirurgickĂˇ 1,0 x 45 G8</t>
  </si>
  <si>
    <t>ZB248</t>
  </si>
  <si>
    <t>Jehla chirurgickĂˇ 1,1 x 50 G7</t>
  </si>
  <si>
    <t>ZB206</t>
  </si>
  <si>
    <t>Jehla chirurgickĂˇ 1,2 x 55 G6</t>
  </si>
  <si>
    <t>ZB260</t>
  </si>
  <si>
    <t>Jehla chirurgickĂˇ 1,2 x 60 G5</t>
  </si>
  <si>
    <t>ZA836</t>
  </si>
  <si>
    <t>Jehla injekÄŤnĂ­ 0,9 x 70 mm ĹľlutĂˇ 4665791</t>
  </si>
  <si>
    <t>ZK553</t>
  </si>
  <si>
    <t>Jehla spinĂˇlnĂ­ pencil extra dlouhĂˇ +20 G 25 G/115 mm bal. Ăˇ 10 ks 100/492/815</t>
  </si>
  <si>
    <t>ZK683</t>
  </si>
  <si>
    <t>Rukavice operaÄŤnĂ­ latex bez pudru chlorovanĂ© sterilnĂ­ ansell gammex PF sensitive vel. 7,0 bal. Ăˇ 50 pĂˇrĹŻ 330051070</t>
  </si>
  <si>
    <t>ZP788</t>
  </si>
  <si>
    <t>Rukavice operaÄŤnĂ­ latex s pudrem sterilnĂ­ ansell gammex vel. 8,0 bal. Ăˇ 50 pĂˇrĹŻ 330047080</t>
  </si>
  <si>
    <t>ZG293</t>
  </si>
  <si>
    <t>Katetr bactiseal codman 82-3072</t>
  </si>
  <si>
    <t>ZG340</t>
  </si>
  <si>
    <t>Katetr drenĂˇĹľnĂ­ komorovĂ˝ Codman s ATB ĂşzkĂ˝ 1,5 mm 82-1745</t>
  </si>
  <si>
    <t>ZD618</t>
  </si>
  <si>
    <t>Katetr drenĂˇĹľnĂ­ komorovĂ˝ se sbÄ›rnĂ˝m vakem Exakta 27581</t>
  </si>
  <si>
    <t>ZD404</t>
  </si>
  <si>
    <t>Katetr drenĂˇĹľnĂ­ lumbĂˇlnĂ­ Codman s mandrenem 82-1707</t>
  </si>
  <si>
    <t>ZA217</t>
  </si>
  <si>
    <t>Katetr drenĂˇĹľnĂ­ lumbĂˇlnĂ­ EDM 80 cm W/Tip 46419</t>
  </si>
  <si>
    <t>ZF906</t>
  </si>
  <si>
    <t>Katetr endoskopickĂ˝ neurobalĂłn 7CB-D10</t>
  </si>
  <si>
    <t>ZA226</t>
  </si>
  <si>
    <t>Katetr fogarty arteriĂˇlnĂ­ embolektomickĂ˝ 40 cm, 4F trubicovĂ© balenĂ­ 120404FF</t>
  </si>
  <si>
    <t>ZD472</t>
  </si>
  <si>
    <t>Katetr fogarty arteriĂˇlnĂ­ embolektomickĂ˝ 80 cm, 4F 120804FF</t>
  </si>
  <si>
    <t>ZA218</t>
  </si>
  <si>
    <t>Shunt  brenerĹŻv carotid bypass TYP 1887, T design, kĂłnickĂ˝,  vel. 14F - 8F, dĂ©lka 13cm, bal. Ăˇ 5 ks</t>
  </si>
  <si>
    <t>ZA376</t>
  </si>
  <si>
    <t>SystĂ©m zevnĂ­ drenĂˇĹľnĂ­ likvorovĂ˝ doÄŤasnĂ˝ Codman EDS 3 s komorovĂ˝m katĂ©trem 35cmexternĂ­ drenĂˇĹľnĂ­ systĂ©m vÄŤetnÄ› komorovĂ©ho katĂ©tru 82-1730</t>
  </si>
  <si>
    <t>50115077</t>
  </si>
  <si>
    <t>ZPr - stenty lékové (Z540)</t>
  </si>
  <si>
    <t>KL999</t>
  </si>
  <si>
    <t>stent koronĂˇrnĂ­ lĂ©kovĂ˝ BIOMIME balonexpandibilnĂ­ CoCr potah SIROLIMUS 4,00 x 16 BIO40016</t>
  </si>
  <si>
    <t>ZH925</t>
  </si>
  <si>
    <t>Hadice silikon 2 x 4 mm Ăˇ 25 m 34.000.00.102</t>
  </si>
  <si>
    <t>50115080</t>
  </si>
  <si>
    <t>ZPr - staplery, extraktory, endoskop.mat. (Z523)</t>
  </si>
  <si>
    <t>ZF090</t>
  </si>
  <si>
    <t>Stapler koĹľnĂ­ 35 svorek Ăˇ 6 ks 783100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</si>
  <si>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</si>
  <si>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</si>
  <si>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</si>
  <si>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</si>
  <si>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</si>
  <si>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</si>
  <si>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</si>
  <si>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</si>
  <si>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</si>
  <si>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</si>
  <si>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</si>
  <si>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</si>
  <si>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</si>
  <si>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</si>
  <si>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</si>
  <si>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</si>
  <si>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</si>
  <si>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</si>
  <si>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</si>
  <si>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</si>
  <si>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</si>
  <si>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zdravotničtí záchranáři</t>
  </si>
  <si>
    <t>praktické sestry</t>
  </si>
  <si>
    <t>ošetřovatelé</t>
  </si>
  <si>
    <t>sanitáři</t>
  </si>
  <si>
    <t>THP</t>
  </si>
  <si>
    <t>Specializovaná ambulantní péče</t>
  </si>
  <si>
    <t>506 - Pracoviště neurochirurgie</t>
  </si>
  <si>
    <t>5T6 - Pracov. resusc. a intenz. úst. lůž. péče neurochir</t>
  </si>
  <si>
    <t>708 - Pracoviště anesteziologicko - resuscitační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</si>
  <si>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</si>
  <si>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</si>
  <si>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</si>
  <si>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</si>
  <si>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</si>
  <si>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Hrabálek Lumír</t>
  </si>
  <si>
    <t>Svačková Andrea</t>
  </si>
  <si>
    <t>Vaverka Miroslav</t>
  </si>
  <si>
    <t>Zdravotní výkony vykázané na pracovišti v rámci ambulantní péče dle lékařů *</t>
  </si>
  <si>
    <t>5T6</t>
  </si>
  <si>
    <t>V</t>
  </si>
  <si>
    <t>90903</t>
  </si>
  <si>
    <t xml:space="preserve">(DRG) DOBA TRVÁNÍ UMĚLÉ PLICNÍ VENTILACE VÍCE NEŽ </t>
  </si>
  <si>
    <t>78890</t>
  </si>
  <si>
    <t xml:space="preserve">SIGNÁLNÍ VÝKON INDIKACE ODBĚRU ORGÁNU NEBO ORGÁNŮ </t>
  </si>
  <si>
    <t>506</t>
  </si>
  <si>
    <t>1</t>
  </si>
  <si>
    <t>0000502</t>
  </si>
  <si>
    <t>MESOCAIN 1%</t>
  </si>
  <si>
    <t>0000527</t>
  </si>
  <si>
    <t>NATRIUM SALICYLICUM BIOTIKA</t>
  </si>
  <si>
    <t>0002439</t>
  </si>
  <si>
    <t>0040536</t>
  </si>
  <si>
    <t>0054539</t>
  </si>
  <si>
    <t>0058249</t>
  </si>
  <si>
    <t>0192143</t>
  </si>
  <si>
    <t>9999990</t>
  </si>
  <si>
    <t>Nespecifikovany LEK</t>
  </si>
  <si>
    <t>09237</t>
  </si>
  <si>
    <t>OŠETŘENÍ A PŘEVAZ RÁNY VČETNĚ OŠETŘENÍ KOŽNÍCH A P</t>
  </si>
  <si>
    <t>09511</t>
  </si>
  <si>
    <t>MINIMÁLNÍ KONTAKT LÉKAŘE S PACIENTEM</t>
  </si>
  <si>
    <t>09550</t>
  </si>
  <si>
    <t>INFORMACE O VYDÁNÍ ROZHODNUTÍ O DOČASNÉ PRACOVNÍ N</t>
  </si>
  <si>
    <t>09551</t>
  </si>
  <si>
    <t>INFORMACE O VYDÁNÍ ROZHODNUTÍ O UKONČENÍ DOČASNÉ P</t>
  </si>
  <si>
    <t>29510</t>
  </si>
  <si>
    <t>OBSTŘIK PERIFERNÍHO NERVU</t>
  </si>
  <si>
    <t>29520</t>
  </si>
  <si>
    <t>KOŘENOVÝ OBSTŘIK</t>
  </si>
  <si>
    <t>51877</t>
  </si>
  <si>
    <t>PŘILOŽENÍ LÉČEBNÉ POMŮCKY - ORTÉZY</t>
  </si>
  <si>
    <t>56023</t>
  </si>
  <si>
    <t>KONTROLNÍ VYŠETŘENÍ NEUROCHIRURGEM</t>
  </si>
  <si>
    <t>61227</t>
  </si>
  <si>
    <t>CHIRURGICKÉ OŠETŘENÍ NEUROMU</t>
  </si>
  <si>
    <t>61247</t>
  </si>
  <si>
    <t>OPERACE KARPÁLNÍHO TUNELU</t>
  </si>
  <si>
    <t>09567</t>
  </si>
  <si>
    <t>ZÁKROK NA LEVÉ STRANĚ</t>
  </si>
  <si>
    <t>09543</t>
  </si>
  <si>
    <t>Signalni kod</t>
  </si>
  <si>
    <t>56022</t>
  </si>
  <si>
    <t>CÍLENÉ VYŠETŘENÍ NEUROCHIRURGEM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</si>
  <si>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</si>
  <si>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</si>
  <si>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</si>
  <si>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</si>
  <si>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</si>
  <si>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</si>
  <si>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</si>
  <si>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</si>
  <si>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09223</t>
  </si>
  <si>
    <t>INTRAVENÓZNÍ INFÚZE U DOSPĚLÉHO NEBO DÍTĚTE NAD 10</t>
  </si>
  <si>
    <t>61115</t>
  </si>
  <si>
    <t xml:space="preserve">REVIZE, EXCIZE A SUTURA PORANĚNÍ KŮŽE A PODKOŽÍ A </t>
  </si>
  <si>
    <t>09115</t>
  </si>
  <si>
    <t>ODBĚR BIOLOGICKÉHO MATERIÁLU JINÉHO NEŽ KREV NA KV</t>
  </si>
  <si>
    <t>51881</t>
  </si>
  <si>
    <t>MULTIDISCIPLINÁRNÍ INDIKAČNÍ SEMINÁŘ K URČENÍ OPTI</t>
  </si>
  <si>
    <t>51811</t>
  </si>
  <si>
    <t>INCIZE A DRENÁŽ ABSCESU NEBO HEMATOMU</t>
  </si>
  <si>
    <t>56021</t>
  </si>
  <si>
    <t>KOMPLEXNÍ VYŠETŘENÍ NEUROCHIRURGEM</t>
  </si>
  <si>
    <t>09569</t>
  </si>
  <si>
    <t>ZÁKROK NA PRAVÉ STRANĚ</t>
  </si>
  <si>
    <t>708</t>
  </si>
  <si>
    <t>9999999</t>
  </si>
  <si>
    <t>78022</t>
  </si>
  <si>
    <t>CÍLENÉ VYŠETŘENÍ ANESTEZIOLOGEM</t>
  </si>
  <si>
    <t>78023</t>
  </si>
  <si>
    <t>KONTROLNÍ VYŠETŘENÍ ANESTEZIOLOGEM</t>
  </si>
  <si>
    <t>80111</t>
  </si>
  <si>
    <t>APLIKACE ANALGETICKÝCH SMĚSÍ DO KONTINUÁLNÍCH KATÉ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</si>
  <si>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</si>
  <si>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</si>
  <si>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</si>
  <si>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</si>
  <si>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</si>
  <si>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</si>
  <si>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</si>
  <si>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</si>
  <si>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</si>
  <si>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</si>
  <si>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</si>
  <si>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</si>
  <si>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</si>
  <si>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</si>
  <si>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</si>
  <si>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</si>
  <si>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</si>
  <si>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</si>
  <si>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</si>
  <si>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</si>
  <si>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</si>
  <si>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</si>
  <si>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</si>
  <si>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</si>
  <si>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</si>
  <si>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</si>
  <si>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</si>
  <si>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</si>
  <si>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</si>
  <si>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</si>
  <si>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</si>
  <si>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</si>
  <si>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</si>
  <si>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5F1</t>
  </si>
  <si>
    <t>54320</t>
  </si>
  <si>
    <t xml:space="preserve">ENDARTEREKTOMIE KAROTICKÁ A OSTATNÍCH PERIFERNÍCH </t>
  </si>
  <si>
    <t>51517</t>
  </si>
  <si>
    <t>OPERACE KÝLY S POUŽITÍM ŠTĚPU ČI IMPLANTÁTU, OPERA</t>
  </si>
  <si>
    <t>57235</t>
  </si>
  <si>
    <t>TORAKOTOMIE PROSTÁ NEBO S BIOPSIÍ, EVAKUACÍ HEMATO</t>
  </si>
  <si>
    <t>5F6</t>
  </si>
  <si>
    <t>0004234</t>
  </si>
  <si>
    <t>0006480</t>
  </si>
  <si>
    <t>0008807</t>
  </si>
  <si>
    <t>0008808</t>
  </si>
  <si>
    <t>0011592</t>
  </si>
  <si>
    <t>METRONIDAZOL B. BRAUN</t>
  </si>
  <si>
    <t>0016600</t>
  </si>
  <si>
    <t>0046475</t>
  </si>
  <si>
    <t>0062464</t>
  </si>
  <si>
    <t>0062465</t>
  </si>
  <si>
    <t>0064831</t>
  </si>
  <si>
    <t>0065989</t>
  </si>
  <si>
    <t>MYCOMAX</t>
  </si>
  <si>
    <t>0066137</t>
  </si>
  <si>
    <t>OFLOXIN</t>
  </si>
  <si>
    <t>0072972</t>
  </si>
  <si>
    <t>AMOKSIKLAV 1,2 G</t>
  </si>
  <si>
    <t>0076354</t>
  </si>
  <si>
    <t>FORTUM</t>
  </si>
  <si>
    <t>0096414</t>
  </si>
  <si>
    <t>GENTAMICIN LEK</t>
  </si>
  <si>
    <t>0097000</t>
  </si>
  <si>
    <t>METRONIDAZOLE POLPHARMA</t>
  </si>
  <si>
    <t>0112782</t>
  </si>
  <si>
    <t>GENTAMICIN B.BRAUN</t>
  </si>
  <si>
    <t>0112786</t>
  </si>
  <si>
    <t>0151458</t>
  </si>
  <si>
    <t>CEFUROXIM KABI</t>
  </si>
  <si>
    <t>0156259</t>
  </si>
  <si>
    <t>VANCOMYCIN KABI</t>
  </si>
  <si>
    <t>0162180</t>
  </si>
  <si>
    <t>CIPROFLOXACIN KABI</t>
  </si>
  <si>
    <t>0162187</t>
  </si>
  <si>
    <t>0164401</t>
  </si>
  <si>
    <t>0166269</t>
  </si>
  <si>
    <t>0164407</t>
  </si>
  <si>
    <t>0138422</t>
  </si>
  <si>
    <t>CEFTRIAXON SANDOZ</t>
  </si>
  <si>
    <t>0136083</t>
  </si>
  <si>
    <t>AMPICILLIN/SULBACTAM IBI</t>
  </si>
  <si>
    <t>0201030</t>
  </si>
  <si>
    <t>0092359</t>
  </si>
  <si>
    <t>0113453</t>
  </si>
  <si>
    <t>0156835</t>
  </si>
  <si>
    <t>0129834</t>
  </si>
  <si>
    <t>0129836</t>
  </si>
  <si>
    <t>0182977</t>
  </si>
  <si>
    <t>0183926</t>
  </si>
  <si>
    <t>AZEPO</t>
  </si>
  <si>
    <t>0141263</t>
  </si>
  <si>
    <t>0183817</t>
  </si>
  <si>
    <t>ARCHIFAR</t>
  </si>
  <si>
    <t>0203855</t>
  </si>
  <si>
    <t>0029817</t>
  </si>
  <si>
    <t>GLIOLAN</t>
  </si>
  <si>
    <t>0136961</t>
  </si>
  <si>
    <t>TIGECYCLINE SANDOZ</t>
  </si>
  <si>
    <t>0230686</t>
  </si>
  <si>
    <t>0230687</t>
  </si>
  <si>
    <t>0173750</t>
  </si>
  <si>
    <t>0224407</t>
  </si>
  <si>
    <t>0206563</t>
  </si>
  <si>
    <t>2</t>
  </si>
  <si>
    <t>0007917</t>
  </si>
  <si>
    <t>Erytrocyty bez buffy coatu</t>
  </si>
  <si>
    <t>0007955</t>
  </si>
  <si>
    <t>Erytrocyty deleukotizované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</si>
  <si>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</si>
  <si>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</si>
  <si>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</si>
  <si>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</si>
  <si>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</si>
  <si>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</si>
  <si>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3</t>
  </si>
  <si>
    <t>0005606</t>
  </si>
  <si>
    <t>NÁVLEK NA OPMI, TYP 71                      306071</t>
  </si>
  <si>
    <t>0006853</t>
  </si>
  <si>
    <t>FIXÁTOR ZEVNÍ JEDNOROVINNÝ ZÁPĚSTÍ PENNIG II DLOUH</t>
  </si>
  <si>
    <t>0006854</t>
  </si>
  <si>
    <t>0012683</t>
  </si>
  <si>
    <t>IMPLANTÁT MAXILLOFACIÁLNÍ</t>
  </si>
  <si>
    <t>0012684</t>
  </si>
  <si>
    <t>0012715</t>
  </si>
  <si>
    <t>0018678</t>
  </si>
  <si>
    <t>CEMENT KOSTNÍ PALACOS R - 40 + GENTAMICINUM  2X40G</t>
  </si>
  <si>
    <t>0030617</t>
  </si>
  <si>
    <t>STAPLER KOŽNÍ ROYAL - 35W</t>
  </si>
  <si>
    <t>0030647</t>
  </si>
  <si>
    <t>SÍŤKA KÝLNÍ EXTRAPER. SURGIPRO MESH NEVSTŘEBATELNÁ</t>
  </si>
  <si>
    <t>0048898</t>
  </si>
  <si>
    <t>EXTRAKTOR - KOŠÍČEK NITINOL</t>
  </si>
  <si>
    <t>0048989</t>
  </si>
  <si>
    <t>ELEKTRODA KOAGULAČNÍ JEDNORÁZOVÁ GN211</t>
  </si>
  <si>
    <t>0054512</t>
  </si>
  <si>
    <t>SYSTÉM ZEVNÍ DRENÁŽNÍ A MONITOROVACÍ LIKVOROVÝ DOČ</t>
  </si>
  <si>
    <t>0054514</t>
  </si>
  <si>
    <t>0054518</t>
  </si>
  <si>
    <t>SYSTÉM ZEVNÍ DRENÁŽNÍ A MONITOROVACÍ LIKVOROVÝ</t>
  </si>
  <si>
    <t>0059072</t>
  </si>
  <si>
    <t>KLIP PERM.MOZK.ANEURY.FE680K.90.700.10.20</t>
  </si>
  <si>
    <t>0059074</t>
  </si>
  <si>
    <t>KLIP PERM.MOZK.ANEURY.FE682K.92.711.12.22.42.52</t>
  </si>
  <si>
    <t>0059080</t>
  </si>
  <si>
    <t>KLIP PERM.MOZK.ANEURY.FE694K.713.14.16.17.24.26.44</t>
  </si>
  <si>
    <t>0059098</t>
  </si>
  <si>
    <t>KLIP PERM.MOZK.ANEURY.FE740K.50.60</t>
  </si>
  <si>
    <t>0066965</t>
  </si>
  <si>
    <t>IMPLANTÁT SPINÁLNÍ SYSTÉM USS UNIVERZÁLNÍ HRUDNÍ B</t>
  </si>
  <si>
    <t>0067006</t>
  </si>
  <si>
    <t xml:space="preserve">IMPLANTÁT SPINÁLNÍ SYSTÉM DENS ACCESS             </t>
  </si>
  <si>
    <t>0067017</t>
  </si>
  <si>
    <t xml:space="preserve">IMPLANTÁT SPINÁLNÍ SYSTÉM CERVIFIX                </t>
  </si>
  <si>
    <t>0067415</t>
  </si>
  <si>
    <t>IMPLANTÁT SPINÁLNÍ SYSTÉM CASPAR KRČNÍ  PŘEDNÍ PŘÍ</t>
  </si>
  <si>
    <t>0067416</t>
  </si>
  <si>
    <t>0067417</t>
  </si>
  <si>
    <t>0067418</t>
  </si>
  <si>
    <t>0067537</t>
  </si>
  <si>
    <t>0067884</t>
  </si>
  <si>
    <t>IMPLANTÁT KOSTNÍ UMĚLÁ NÁHRADA DURÁLNÍ TVRDÉ PLENY</t>
  </si>
  <si>
    <t>0067887</t>
  </si>
  <si>
    <t>0068197</t>
  </si>
  <si>
    <t>SYSTÉM HYDROCEPHALNÍ DRENÁŽNÍ</t>
  </si>
  <si>
    <t>0068666</t>
  </si>
  <si>
    <t>IMPLANTÁT SPINÁLNÍ SYSTÉM VECTRA                 K</t>
  </si>
  <si>
    <t>0068667</t>
  </si>
  <si>
    <t>0068670</t>
  </si>
  <si>
    <t>0069080</t>
  </si>
  <si>
    <t>VÝPLŇ DUTINY - CHRONOS - 5CC</t>
  </si>
  <si>
    <t>0069283</t>
  </si>
  <si>
    <t xml:space="preserve">IMPLANTÁT SPINÁLNÍ SYSTÉM AXON                    </t>
  </si>
  <si>
    <t>0069284</t>
  </si>
  <si>
    <t>0069596</t>
  </si>
  <si>
    <t>SYSTÉM HYDROCEPHALNÍ-SHUNT;PRO-GAV - VENTIL(TI) PR</t>
  </si>
  <si>
    <t>0069597</t>
  </si>
  <si>
    <t>SYSTÉM HYDROCEPHALNÍ-SHUNT;PRO-GAV -DOSPĚLÍ,SADA,V</t>
  </si>
  <si>
    <t>0069861</t>
  </si>
  <si>
    <t>IMPLANTÁT SPINÁL.NÁHRADA MEZIOBRAT.PYRAMESH TI KRK</t>
  </si>
  <si>
    <t>0095661</t>
  </si>
  <si>
    <t>SYSTÉM ZEVNÍ DRENÁŽNÍ LIKVOROVÝ DOČASNÝ CODMAN</t>
  </si>
  <si>
    <t>0095664</t>
  </si>
  <si>
    <t>0096269</t>
  </si>
  <si>
    <t xml:space="preserve">IMPLANTÁT SPINÁLNÍ OC-FUSION FUZE.OKCIPIT/OBRATEL </t>
  </si>
  <si>
    <t>0096271</t>
  </si>
  <si>
    <t>0096272</t>
  </si>
  <si>
    <t>0096309</t>
  </si>
  <si>
    <t xml:space="preserve">IMPLANTÁT SPINÁLNÍ SYSTÉM EXPEDIUM                </t>
  </si>
  <si>
    <t>0096317</t>
  </si>
  <si>
    <t>IMPLANTÁT KOSTNÍ UMĚLÁ NÁHRADA DURÁLNÍ S KOLAGENEM</t>
  </si>
  <si>
    <t>0096970</t>
  </si>
  <si>
    <t>IMPLANTÁT KOSTNÍ PRO VERTEBROPLASTIKU PERKUTÁNNÍ</t>
  </si>
  <si>
    <t>0162666</t>
  </si>
  <si>
    <t>SYSTÉM HYDROCEPHALNÍ DRENÁŽNÍ - SHUNT SILVERLINE</t>
  </si>
  <si>
    <t>0163075</t>
  </si>
  <si>
    <t xml:space="preserve">IMPLANTÁT MAXILLOFACIÁLNÍ STŘEDNÍ OBLIČEJOVÁ ETÁŽ </t>
  </si>
  <si>
    <t>0165001</t>
  </si>
  <si>
    <t>SYSTÉM NEUROSTIMULAČNÍ - DBS /OBĚ HEMISFÉRY/ - ACT</t>
  </si>
  <si>
    <t>Nespecifikovanř PZT</t>
  </si>
  <si>
    <t>0067419</t>
  </si>
  <si>
    <t>0193607</t>
  </si>
  <si>
    <t>SYSTÉM NEUROSTIMULAČNÍ - ELEKTRODA PRO SCS - VECTR</t>
  </si>
  <si>
    <t>0193604</t>
  </si>
  <si>
    <t>SYSTÉM NEUROSTIMULAČNÍ - SCS - PRIME ADVANCED SURE</t>
  </si>
  <si>
    <t>0048653</t>
  </si>
  <si>
    <t>PROSTŘEDEK HEMOSTATICKÝ - SURGICEL</t>
  </si>
  <si>
    <t>0062220</t>
  </si>
  <si>
    <t>SÍŤKA KÝLNÍ VICRYL VSTŘEBATELNÁ EXTRAPERITONEÁLNÍ</t>
  </si>
  <si>
    <t>0166185</t>
  </si>
  <si>
    <t>IMPLANTÁT PRO KYFOPLASTIKU PERKUTÁNNÍ VBS S/M/L 2B</t>
  </si>
  <si>
    <t>0067885</t>
  </si>
  <si>
    <t>0006849</t>
  </si>
  <si>
    <t>ŠROUB KORTIKÁLNÍ PRO PENNIG                3510X</t>
  </si>
  <si>
    <t>0069961</t>
  </si>
  <si>
    <t>IMPLANTÁT SPINÁLNÍ SYSTÉM CDH X10 CROSSLINK TI HRU</t>
  </si>
  <si>
    <t>0091648</t>
  </si>
  <si>
    <t>IMPLANTÁT KOSTNÍ UMĚLÁ NÁHRADA TKÁNĚ  ACTIFUSE  BI</t>
  </si>
  <si>
    <t>0068306</t>
  </si>
  <si>
    <t>SYSTÉM NEUROSTIMULAČNÍ - SCS - ELEKTRODA</t>
  </si>
  <si>
    <t>0056056</t>
  </si>
  <si>
    <t>PROTÉZA CÉVNÍ PTFE VASCUGRAFT 01103182-011031</t>
  </si>
  <si>
    <t>0114293</t>
  </si>
  <si>
    <t>IMPLANTÁT SPINÁL.NÁHRAD.MEZIOBRATL. FUSION CAGE BE</t>
  </si>
  <si>
    <t>0114253</t>
  </si>
  <si>
    <t>IMPLANTÁT SPINÁLNÍ FIXAČNÍ SYSTÉM PS HRUD/BED.ZADN</t>
  </si>
  <si>
    <t>0114256</t>
  </si>
  <si>
    <t>0114292</t>
  </si>
  <si>
    <t>IMPLANTÁT SPINÁL.NÁHRADA MEZIOBRATL. FUSION CAGE K</t>
  </si>
  <si>
    <t>0114255</t>
  </si>
  <si>
    <t>0114260</t>
  </si>
  <si>
    <t>IMPLANTÁT SPINÁLNÍ FIXAČNÍ SYSTÉM FJR HRUD/BED.ZAD</t>
  </si>
  <si>
    <t>0114261</t>
  </si>
  <si>
    <t>0114263</t>
  </si>
  <si>
    <t>0114295</t>
  </si>
  <si>
    <t>IMPLANTÁT SPINÁL.NÁHRADA MEZIOBRATL. FUSION CAGE B</t>
  </si>
  <si>
    <t>0069857</t>
  </si>
  <si>
    <t>0193602</t>
  </si>
  <si>
    <t>SYSTÉM PUMPOVÝ - ASCENDA KATÉTR SET 66/86 CM - VÝM</t>
  </si>
  <si>
    <t>0113876</t>
  </si>
  <si>
    <t xml:space="preserve">IMPLANTÁT SPINÁLNÍ SAKROILIAKÁLNÍ IFUSE MIS BOČNÍ </t>
  </si>
  <si>
    <t>0194326</t>
  </si>
  <si>
    <t>SYSTÉM HYDROCEFÁLNÍ DRENÁŽNÍ - SENSOR RESERVOIR</t>
  </si>
  <si>
    <t>0114661</t>
  </si>
  <si>
    <t>IMPLANTÁT SPINÁL.NÁHRADA OBRATLOVÁ BIOLIGN HRUD/BE</t>
  </si>
  <si>
    <t>0114660</t>
  </si>
  <si>
    <t>0096461</t>
  </si>
  <si>
    <t>SYSTÉM NEUROSTIMULAČNÍ - SCS - RESTORE DOBÍJITELNÝ</t>
  </si>
  <si>
    <t>0114270</t>
  </si>
  <si>
    <t>IMPLANTÁT SPINÁLNÍ FIXAČNÍ SYSTÉM FJS HRUD/BED.ZAD</t>
  </si>
  <si>
    <t>0114283</t>
  </si>
  <si>
    <t>IMPLANTÁT SPINÁLNÍ FIXAČNÍ SYSTÉM USMART HRUD/BED.</t>
  </si>
  <si>
    <t>0114286</t>
  </si>
  <si>
    <t>0142062</t>
  </si>
  <si>
    <t>0114285</t>
  </si>
  <si>
    <t>0114853</t>
  </si>
  <si>
    <t>IMPLANTÁT SPINÁLNÍ FIXAČNÍ SYSTÉM VENUS HRUD/BED.Z</t>
  </si>
  <si>
    <t>0112846</t>
  </si>
  <si>
    <t>FIXÁTOR ZEVNÍ JEDNOROVINNÝ ZÁPĚSTÍ PENNIG II RADIU</t>
  </si>
  <si>
    <t>0114288</t>
  </si>
  <si>
    <t>0114289</t>
  </si>
  <si>
    <t>0114864</t>
  </si>
  <si>
    <t>0068202</t>
  </si>
  <si>
    <t>0114858</t>
  </si>
  <si>
    <t>0114259</t>
  </si>
  <si>
    <t>0043970</t>
  </si>
  <si>
    <t>SYSTÉM MONITOROVACÍ INTRAKRANIÁLNÍ TKÁŇOVÁ O2 NERO</t>
  </si>
  <si>
    <t>0115260</t>
  </si>
  <si>
    <t>IMPLANTÁT SPINÁLNÍ NÁHR.MEZIOBR. LUMIR BEDERNÍ BOČ</t>
  </si>
  <si>
    <t>0115259</t>
  </si>
  <si>
    <t>0193603</t>
  </si>
  <si>
    <t>SYSTÉM NEUROSTIMULAČNÍ - SCS - ITREL 4</t>
  </si>
  <si>
    <t>0200021</t>
  </si>
  <si>
    <t>IMPL.SPIN.SYSTÉM DERO INSEX INTERSPINÓZNÍ MIS BEDE</t>
  </si>
  <si>
    <t>0161007</t>
  </si>
  <si>
    <t>IMPLANTÁT SPINÁL.SYSTÉM SYNAPSE FIXAČ.VÍCEÚROVŇOVÝ</t>
  </si>
  <si>
    <t>0161010</t>
  </si>
  <si>
    <t>0161012</t>
  </si>
  <si>
    <t>0114290</t>
  </si>
  <si>
    <t>IMPLANTÁT SPINÁLNÍ SYSTÉM FJQ KRČNÍ PŘEDNÍ PŘÍSTUP</t>
  </si>
  <si>
    <t>0068303</t>
  </si>
  <si>
    <t>SYSTÉM IMPLANTABILNÍ PUMPOVÝ PROGRAMOVATELNÝ SYNCH</t>
  </si>
  <si>
    <t>0200016</t>
  </si>
  <si>
    <t>IMPLANTÁT SPINÁLNÍ SYSTÉM HERO KRČNÍ PŘEDNÍ PŘÍSTU</t>
  </si>
  <si>
    <t>0200014</t>
  </si>
  <si>
    <t>0200017</t>
  </si>
  <si>
    <t>0200015</t>
  </si>
  <si>
    <t>0091649</t>
  </si>
  <si>
    <t>0194412</t>
  </si>
  <si>
    <t>SYSTÉM NEUROSTIMULAČNÍ - SCS - ELEKTRODA MÍŠNÍ - S</t>
  </si>
  <si>
    <t>0048658</t>
  </si>
  <si>
    <t>PROSTŘEDEK HEMOSTATICKÝ - SURGICEL FIBRILLAR</t>
  </si>
  <si>
    <t>0058605</t>
  </si>
  <si>
    <t>KARDIOSTEH PROLENE W8310,8330,8556,8710,8721,8816</t>
  </si>
  <si>
    <t>0058606</t>
  </si>
  <si>
    <t>KARDIOSTEH PROLENE W8305,8597,8802,F1832,EH7835H,8</t>
  </si>
  <si>
    <t>0114272</t>
  </si>
  <si>
    <t>0114271</t>
  </si>
  <si>
    <t>0046653</t>
  </si>
  <si>
    <t>OXYGENÁTOR-KANYLA VENÓZNÍ ME V XXXX</t>
  </si>
  <si>
    <t>0114863</t>
  </si>
  <si>
    <t>0114282</t>
  </si>
  <si>
    <t>IMPLANTÁT SPINÁLNÍ SYSTÉM CFS KRČNÍ ZADNÍ PŘÍSTUP</t>
  </si>
  <si>
    <t>0107352</t>
  </si>
  <si>
    <t>IMPLANTÁT MAXILLOFACIÁLNÍ CMF 1.5</t>
  </si>
  <si>
    <t>0107402</t>
  </si>
  <si>
    <t>0194560</t>
  </si>
  <si>
    <t>SYSTÉM NEUROSTIMULAČNÍ - SCS - DOBÍJITELNÝ INTELLI</t>
  </si>
  <si>
    <t>0069205</t>
  </si>
  <si>
    <t>0051457</t>
  </si>
  <si>
    <t>STAPLER KOŽNÍ MANIPLER AZ-35 W</t>
  </si>
  <si>
    <t>0161015</t>
  </si>
  <si>
    <t>0059073</t>
  </si>
  <si>
    <t>KLIP DOČASNÝ MOZK.ANEURYSM.FE681K..691..721..51</t>
  </si>
  <si>
    <t>0012686</t>
  </si>
  <si>
    <t>0056063</t>
  </si>
  <si>
    <t>PROTÉZA CÉVNÍ PTFE VASCUGRAFT 01103087-88 0110</t>
  </si>
  <si>
    <t>0083612</t>
  </si>
  <si>
    <t>IMPLANTÁT KRANIÁLNÍ FIXAČNÍ CRANIOFIX2</t>
  </si>
  <si>
    <t>0114296</t>
  </si>
  <si>
    <t>NÁHRADA KOLENNÍHO KLOUBU PHYSICA KR, CR, PS, CEMEN</t>
  </si>
  <si>
    <t>0048656</t>
  </si>
  <si>
    <t>PROSTŘEDEK HEMOSTATICKÝ - SURGICEL NU-KNIT</t>
  </si>
  <si>
    <t>0115826</t>
  </si>
  <si>
    <t xml:space="preserve">IMPL.SPINÁL.SAKROILIAK. SKLOUBENÍ IFUSE MIS BOČNÍ </t>
  </si>
  <si>
    <t>0142607</t>
  </si>
  <si>
    <t>0069964</t>
  </si>
  <si>
    <t>0142100</t>
  </si>
  <si>
    <t>0114532</t>
  </si>
  <si>
    <t>IMPLANTÁT SPINÁLNÍ CDH SOLERA 5.5-6.0 HRUDNÍ BEDER</t>
  </si>
  <si>
    <t>0114529</t>
  </si>
  <si>
    <t>0114527</t>
  </si>
  <si>
    <t>0058607</t>
  </si>
  <si>
    <t>KARDIOSTEH PROLENE EH8020;74XX,8021,W8304,8335,87X</t>
  </si>
  <si>
    <t>0114856</t>
  </si>
  <si>
    <t>0107405</t>
  </si>
  <si>
    <t>IMPLANTÁT MAXILLOFACIÁLNÍ CMF 2.0</t>
  </si>
  <si>
    <t>0095660</t>
  </si>
  <si>
    <t>0005609</t>
  </si>
  <si>
    <t>NÁVLEK NA OPMI, TYP 79                      306079</t>
  </si>
  <si>
    <t>0043202</t>
  </si>
  <si>
    <t>ŠTĚP DURÁLNÍ KOLAGENNÍ Z BOVINNÍ KUŽE DUREPAIR REG</t>
  </si>
  <si>
    <t>0114291</t>
  </si>
  <si>
    <t>0059063</t>
  </si>
  <si>
    <t>KLIP PERM.MOZK.ANEURY.FE648K.658.668K</t>
  </si>
  <si>
    <t>0059979</t>
  </si>
  <si>
    <t>KLIPY EXTRA TITAN LT300,LT400</t>
  </si>
  <si>
    <t>0069873</t>
  </si>
  <si>
    <t>0115717</t>
  </si>
  <si>
    <t>PROSTŘEDEK HEMOSTATICKÝ SURGICEL</t>
  </si>
  <si>
    <t>0069862</t>
  </si>
  <si>
    <t>0059978</t>
  </si>
  <si>
    <t>KLIPY EXTRA TITAN LT100,LT200</t>
  </si>
  <si>
    <t>0069864</t>
  </si>
  <si>
    <t>0142292</t>
  </si>
  <si>
    <t>IMPLANTÁT OČNÍ UMĚLÝ BULBUS SU-POR PORÉZNÍ POLYETH</t>
  </si>
  <si>
    <t>0069863</t>
  </si>
  <si>
    <t>0049875</t>
  </si>
  <si>
    <t>0069859</t>
  </si>
  <si>
    <t>0115529</t>
  </si>
  <si>
    <t>NÁHRADA ACETABULÁRNÍ MRS - TITAN COMFORT, NECEMENT</t>
  </si>
  <si>
    <t>0069872</t>
  </si>
  <si>
    <t>0142289</t>
  </si>
  <si>
    <t>29410</t>
  </si>
  <si>
    <t>ODBĚR MOZKOMÍŠNÍHO MOKU LUMBÁLNÍ NEBO SUBOKCIPITÁL</t>
  </si>
  <si>
    <t>56113</t>
  </si>
  <si>
    <t>INTRAKRANIÁLNÍ DURÁLNÍ REKONSTRUKCE</t>
  </si>
  <si>
    <t>56119</t>
  </si>
  <si>
    <t>DEKOMPRESIVNÍ KRANIEKTOMIE</t>
  </si>
  <si>
    <t>56133</t>
  </si>
  <si>
    <t>VENTRIKULOSTOMIE III. - STOOCKEY- SCARFF</t>
  </si>
  <si>
    <t>56159</t>
  </si>
  <si>
    <t>KRANIOTOMIE PRO INFRATENTORIÁLNÍ SPONTÁNNÍ INTRACE</t>
  </si>
  <si>
    <t>56163</t>
  </si>
  <si>
    <t>ZEVNÍ KOMOROVÁ DRENÁŽ NEBO ZAVEDENÍ ČIDLA NA MĚŘEN</t>
  </si>
  <si>
    <t>56169</t>
  </si>
  <si>
    <t>VENTRIKULOSKOPIE</t>
  </si>
  <si>
    <t>56239</t>
  </si>
  <si>
    <t>ODSTRANĚNÍ STIMULAČNÍ MÍŠNÍ ELEKTRODY</t>
  </si>
  <si>
    <t>56324</t>
  </si>
  <si>
    <t>DEKOMPRESE OSTATNÍCH VELKÝCH A STŘEDNÍCH NERVŮ</t>
  </si>
  <si>
    <t>56413</t>
  </si>
  <si>
    <t>MIKROCHIRURGICKÁ SUTURA NERVU PŘÍMÁ BEZ AUTOTRANSP</t>
  </si>
  <si>
    <t>56414</t>
  </si>
  <si>
    <t>MIKROCHIRURGICKÁ SUTURA NERVU S AUTOTRANSPLANTÁTEM</t>
  </si>
  <si>
    <t>56419</t>
  </si>
  <si>
    <t>POUŽITÍ OPERAČNÍHO MIKROSKOPU Á 15 MINUT</t>
  </si>
  <si>
    <t>56423</t>
  </si>
  <si>
    <t>STEREOTAKTICKÁ IMPLANTACE HLUBOKÝCH MOZKOVÝCH ELEK</t>
  </si>
  <si>
    <t>61137</t>
  </si>
  <si>
    <t>ODBĚR FASCIÁLNÍHO ŠTĚPU Z FASCIA LATA</t>
  </si>
  <si>
    <t>61153</t>
  </si>
  <si>
    <t xml:space="preserve">UZAVŘENÍ DEFEKTU NA KONČETINÁCH NEBO TRUPU KOŽNÍM </t>
  </si>
  <si>
    <t>65513</t>
  </si>
  <si>
    <t>PŘÍPRAVA FASCIÁLNÍHO A PERIKRANIÁLNÍHO LALOKU K RE</t>
  </si>
  <si>
    <t>66133</t>
  </si>
  <si>
    <t>UDRŽOVÁNÍ PROPLACHOVÉ LAVÁŽE ZA JEDEN DEN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</si>
  <si>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</si>
  <si>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</si>
  <si>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</si>
  <si>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</si>
  <si>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</si>
  <si>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</si>
  <si>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</si>
  <si>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</si>
  <si>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66333</t>
  </si>
  <si>
    <t>PŘÍSTUPY NA PÁTEŘ - NESTANDARDNÍ - PŘEDNÍ</t>
  </si>
  <si>
    <t>66339</t>
  </si>
  <si>
    <t>OPERAČNÍ PŘÍSTUP NA PÁTEŘ - STANDARDNÍ - ZADNÍ SKE</t>
  </si>
  <si>
    <t>66819</t>
  </si>
  <si>
    <t>APLIKACE ZEVNÍHO FIXATÉRU</t>
  </si>
  <si>
    <t>66829</t>
  </si>
  <si>
    <t>ZAVEDENÍ PROPLACHOVÉ LAVÁŽE</t>
  </si>
  <si>
    <t>66893</t>
  </si>
  <si>
    <t>PUNKČNÍ BIOPSIE KOSTI NEBO KLOUBU</t>
  </si>
  <si>
    <t>71022</t>
  </si>
  <si>
    <t>CÍLENÉ VYŠETŘENÍ OTORINOLARYNGOLOGEM</t>
  </si>
  <si>
    <t>71213</t>
  </si>
  <si>
    <t>ENDOSKOPIE PARANASÁLNÍ DUTINY</t>
  </si>
  <si>
    <t>71641</t>
  </si>
  <si>
    <t>SUBMUKÓZNÍ RESEKCE NOSNÍ PŘEPÁŽKY</t>
  </si>
  <si>
    <t>71677</t>
  </si>
  <si>
    <t>ETMOIDEKTOMIE ENDONAZÁLNÍ</t>
  </si>
  <si>
    <t>71681</t>
  </si>
  <si>
    <t>SFENOIDOTOMIE</t>
  </si>
  <si>
    <t>71717</t>
  </si>
  <si>
    <t>TRACHEOTOMIE</t>
  </si>
  <si>
    <t>80117</t>
  </si>
  <si>
    <t>IMPLANTACE PODKOŽNÍHO REZERVOÁRU - PROGRAMOVATELNÉ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</si>
  <si>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</si>
  <si>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</si>
  <si>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</si>
  <si>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</si>
  <si>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</si>
  <si>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</si>
  <si>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66335</t>
  </si>
  <si>
    <t xml:space="preserve">OPERAČNÍ PŘÍSTUP NA PÁTEŘ - STANDARDNÍ - PŘEDNÍ - </t>
  </si>
  <si>
    <t>00602</t>
  </si>
  <si>
    <t>OD TYPU 02 - PRO NEMOCNICE TYPU 3, (KATEGORIE 6)</t>
  </si>
  <si>
    <t>66315</t>
  </si>
  <si>
    <t xml:space="preserve">INSTRUMENTACE C, T, L, S PÁTEŘE - PŘEDNÍ I ZADNÍ, </t>
  </si>
  <si>
    <t>99999</t>
  </si>
  <si>
    <t>Nespecifikovany vykon</t>
  </si>
  <si>
    <t>53490</t>
  </si>
  <si>
    <t>ROZSÁHLÉ DEBRIDEMENT SLOŽITÝCH OTEVŘENÝCH ZLOMENIN</t>
  </si>
  <si>
    <t>66337</t>
  </si>
  <si>
    <t xml:space="preserve">OPERAČNÍ PŘÍSTUP K PÁTEŘI - STANDARDNÍ - PŘEDNÍ - </t>
  </si>
  <si>
    <t>66311</t>
  </si>
  <si>
    <t xml:space="preserve">INTRADURÁLNÍ RESEKCE A PLASTIKA - KAŽDÉHO JEDNOHO </t>
  </si>
  <si>
    <t>56151</t>
  </si>
  <si>
    <t>TREPANACE PRO EXTRACEREBRÁLNÍ HEMATOM NEBO KRANIOT</t>
  </si>
  <si>
    <t>56165</t>
  </si>
  <si>
    <t>STEREOTAXE</t>
  </si>
  <si>
    <t>61125</t>
  </si>
  <si>
    <t>EXCIZE KOŽNÍ LÉZE NAD 10 CM^2, BEZ UZAVŘENÍ VZNIKL</t>
  </si>
  <si>
    <t>66341</t>
  </si>
  <si>
    <t>OPERAČNÍ PŘÍSTUP K PÁTEŘI - STANDARDNÍ - ZADNÍ TZV</t>
  </si>
  <si>
    <t>56131</t>
  </si>
  <si>
    <t xml:space="preserve">OPAKOVANÁ KRANIOTOMIE PRO POOPERAČNÍ HEMATOM NEBO </t>
  </si>
  <si>
    <t>66815</t>
  </si>
  <si>
    <t>AUTOGENNÍ ŠTĚP</t>
  </si>
  <si>
    <t>56435</t>
  </si>
  <si>
    <t>SPINÁLNÍ A KRANIÁLNÍ NAVIGACE Á 15 MIN.</t>
  </si>
  <si>
    <t>56142</t>
  </si>
  <si>
    <t>MIKROVASKULÁRNÍ DEKOMPRESE HLAVOVÝCH NERVŮ V ZADNÍ</t>
  </si>
  <si>
    <t>51855</t>
  </si>
  <si>
    <t>FIXAČNÍ SÁDROVÁ DLAHA - CELÁ HORNÍ KONČETINA</t>
  </si>
  <si>
    <t>76801</t>
  </si>
  <si>
    <t>POUŽITÍ TELEVIZNÍHO ŘETĚZCE PŘI ENDOSKOPICKÉM VÝKO</t>
  </si>
  <si>
    <t>56145</t>
  </si>
  <si>
    <t>OŠETŘENÍ JEDNODUCHÉ - VPÁČENÉ ZLOMENINY LEBKY</t>
  </si>
  <si>
    <t>61151</t>
  </si>
  <si>
    <t>UZAVŘENÍ DEFEKTU KOŽNÍM LALOKEM MÍSTNÍM NAD 20 CM^</t>
  </si>
  <si>
    <t>56177</t>
  </si>
  <si>
    <t>KRANIOTOMIE A RESEKCE, PŘÍPADNĚ LOBEKTOMIE PRO TUM</t>
  </si>
  <si>
    <t>66325</t>
  </si>
  <si>
    <t>RESEKCE OBRATLE - ZADNÍ - LAMINEKTOMIE KOMPLETNÍ J</t>
  </si>
  <si>
    <t>71639</t>
  </si>
  <si>
    <t>ENDOSKOPICKÁ OPERACE V NOSNÍ DUTINĚ</t>
  </si>
  <si>
    <t>56325</t>
  </si>
  <si>
    <t>ODSTRANĚNÍ TUMORU VELKÝCH NERVŮ</t>
  </si>
  <si>
    <t>66331</t>
  </si>
  <si>
    <t>FŮZE PÁTEŘE - STANDARDNÍ ZADNÍ - 1 SEGMENT</t>
  </si>
  <si>
    <t>99980</t>
  </si>
  <si>
    <t>(DRG) PACIENT S DIAGNOSTIKOVANÝM POLYTRAUMATEM S I</t>
  </si>
  <si>
    <t>66327</t>
  </si>
  <si>
    <t>RESEKCE OBRATLE - ZADNÍ - LAMINEKTOMIE INKOMPLETNÍ</t>
  </si>
  <si>
    <t>56135</t>
  </si>
  <si>
    <t>KRANIOPLASTIKA AKRYLÁTOVÁ, PLEXISKLOVÁ, KOVOVÁ NEB</t>
  </si>
  <si>
    <t>56175</t>
  </si>
  <si>
    <t>ODSTRANĚNÍ TUMORU HYPOFÝZY TRANSSFENOIDÁLNÍM PŘÍST</t>
  </si>
  <si>
    <t>66317</t>
  </si>
  <si>
    <t>REVIZNÍ OPERACE PÁTEŘE - PŘEDNÍ - ZADNÍ - ODSTRANĚ</t>
  </si>
  <si>
    <t>56247</t>
  </si>
  <si>
    <t>ČÁSTEČNÉ NEBO TOTÁLNÍ ODSTRANĚNÍ EXTRADURÁLNÍHO TU</t>
  </si>
  <si>
    <t>56251</t>
  </si>
  <si>
    <t>ČÁSTEČNÉ NEBO TOTÁLNÍ ODSTRANĚNÍ INTRADURÁLNÍHO TU</t>
  </si>
  <si>
    <t>71635</t>
  </si>
  <si>
    <t>MUKOTOMIE NEBO KONCHEKTOMIE</t>
  </si>
  <si>
    <t>56117</t>
  </si>
  <si>
    <t>INTRAKRANIÁLNÍ REKONSTRUKČNÍ OPERACE PŘI LIKVOREI</t>
  </si>
  <si>
    <t>66321</t>
  </si>
  <si>
    <t>RESEKCE OBRATLOVÉHO TĚLA - SOMATEKTONIE - KOMPLETN</t>
  </si>
  <si>
    <t>66895</t>
  </si>
  <si>
    <t>OTEVŘENÁ BIOPSIE KOSTI NEBO KLOUBU</t>
  </si>
  <si>
    <t>56167</t>
  </si>
  <si>
    <t>VENTRIKULÁRNÍ PUNKCE</t>
  </si>
  <si>
    <t>61141</t>
  </si>
  <si>
    <t>ODBĚR NERVOVÉHO ŠTĚPU PRO MIKROCHIRURGICKÉ VÝKONY</t>
  </si>
  <si>
    <t>80115</t>
  </si>
  <si>
    <t>IMPLANTACE NEUROSTIMULAČNÍHO ZAŘÍZENÍ (SYSTÉMU) PR</t>
  </si>
  <si>
    <t>56157</t>
  </si>
  <si>
    <t>KRANIOTOMIE PRO SUPRATENTORIÁLNÍ SPONTÁNNÍ INTRACE</t>
  </si>
  <si>
    <t>56125</t>
  </si>
  <si>
    <t>OPERAČNÍ REVIZE NEBO ZAVEDENÍ DRENÁŽE MOZKOMÍŠNÍHO</t>
  </si>
  <si>
    <t>56147</t>
  </si>
  <si>
    <t>OŠETŘENÍ KOMPLIKOVANÉ ZLOMENINY LEBKY S (BEZ) REPA</t>
  </si>
  <si>
    <t>80113</t>
  </si>
  <si>
    <t>IMPLANTACE NEUROSTIMULAČNÍHO ZAŘÍZENÍ PRO STIMULAC</t>
  </si>
  <si>
    <t>66537</t>
  </si>
  <si>
    <t>RESEKCE KOSTRČE</t>
  </si>
  <si>
    <t>56237</t>
  </si>
  <si>
    <t>IMPLANTACE MÍŠNÍ STIMULAČNÍ ELEKTRODY</t>
  </si>
  <si>
    <t>56437</t>
  </si>
  <si>
    <t>ULTRAZVUKOVÝ ASPIRAČNÍ SYSTÉM Á 15 MIN.</t>
  </si>
  <si>
    <t>56178</t>
  </si>
  <si>
    <t>PRODLOUŽENÍ VÝKONU KRANIOTOMIE A RESEKCE, PŘÍPADNĚ</t>
  </si>
  <si>
    <t>56446</t>
  </si>
  <si>
    <t>SPINÁLNÍ NAVIGACE ZALOŽENÁ NA PEROPERAČNÍ ISOFLUOR</t>
  </si>
  <si>
    <t>56244</t>
  </si>
  <si>
    <t>DEKOMPRESE NEBO BIOPSIE INTRAMEDULÁRNÍHO TUMORU MÍ</t>
  </si>
  <si>
    <t>56222</t>
  </si>
  <si>
    <t>DISKEKTOMIE KRČNÍ PŘEDNÍ JEDNODUCHÁ A SNESENÍ OSTE</t>
  </si>
  <si>
    <t>91981</t>
  </si>
  <si>
    <t>(DRG) DOBŘE DIFERENCOVANÝ ZHOUBNÝ NOVOTVAR</t>
  </si>
  <si>
    <t>91991</t>
  </si>
  <si>
    <t>(DRG) KLINICKÉ STADIUM ZHOUBNÉHO NOVOTVARU I</t>
  </si>
  <si>
    <t>91994</t>
  </si>
  <si>
    <t>(DRG) KLINICKÉ STADIUM ZHOUBNÉHO NOVOTVARU IV</t>
  </si>
  <si>
    <t>91985</t>
  </si>
  <si>
    <t>(DRG) ZHOUBNÝ NOVOTVAR S NEURČENÝM STUPNĚM DIFEREN</t>
  </si>
  <si>
    <t>91984</t>
  </si>
  <si>
    <t>(DRG) NEDIFERENCOVANÝ (ANAPLASTICKÝ) ZHOUBNÝ NOVOT</t>
  </si>
  <si>
    <t>91990</t>
  </si>
  <si>
    <t>(DRG) KLINICKÉ STADIUM ZHOUBNÉHO NOVOTVARU 0 (NOVO</t>
  </si>
  <si>
    <t>91711</t>
  </si>
  <si>
    <t>(DRG) ENDOSKOPICKÁ VENTRIKULOCISTERNOSTOMIE</t>
  </si>
  <si>
    <t>56115</t>
  </si>
  <si>
    <t>OPERACE MENINGOKELY NEBO MENINGOMYELOKELY NEBO LIP</t>
  </si>
  <si>
    <t>56149</t>
  </si>
  <si>
    <t>NEUROLÝZA SUBARACHNOIDÁLNÍ, LUMBÁLNÍ SUBARACHNOIDÁ</t>
  </si>
  <si>
    <t>56174</t>
  </si>
  <si>
    <t>ODSTRANĚNÍ TUMORU OČNICE Z KRANIOTOMIE NEBO DEKOMP</t>
  </si>
  <si>
    <t>56235</t>
  </si>
  <si>
    <t>TRIGEMINOVÁ TRAKTOTOMIE MÍŠNÍ</t>
  </si>
  <si>
    <t>56233</t>
  </si>
  <si>
    <t>CHORDOTOMIE NEBO JINÉ PROTIBOLESTIVÉ OPERAČNÍ VÝKO</t>
  </si>
  <si>
    <t>99951</t>
  </si>
  <si>
    <t xml:space="preserve">(VZP) BONIFIKAČNÍ KÓD ZA HOSPITALIZACI PACIENTA S </t>
  </si>
  <si>
    <t>56173</t>
  </si>
  <si>
    <t xml:space="preserve">NEURINOM AKUSTIKU, NEURINOM TRIGEMINU, EXPANZE NA </t>
  </si>
  <si>
    <t>0003708</t>
  </si>
  <si>
    <t>0020605</t>
  </si>
  <si>
    <t>COLOMYCIN INJEKCE 1 000 000 MEZINÁRODNÍCH JEDNOTEK</t>
  </si>
  <si>
    <t>0026127</t>
  </si>
  <si>
    <t>0029980</t>
  </si>
  <si>
    <t>0083417</t>
  </si>
  <si>
    <t>MERONEM</t>
  </si>
  <si>
    <t>0094155</t>
  </si>
  <si>
    <t>ABAKTAL</t>
  </si>
  <si>
    <t>0094176</t>
  </si>
  <si>
    <t>0121238</t>
  </si>
  <si>
    <t>CEFTRIAXON KABI</t>
  </si>
  <si>
    <t>0131654</t>
  </si>
  <si>
    <t>CEFTAZIDIM KABI</t>
  </si>
  <si>
    <t>0131656</t>
  </si>
  <si>
    <t>0137499</t>
  </si>
  <si>
    <t>0142077</t>
  </si>
  <si>
    <t>TIENAM</t>
  </si>
  <si>
    <t>0134595</t>
  </si>
  <si>
    <t>0166265</t>
  </si>
  <si>
    <t>0113424</t>
  </si>
  <si>
    <t>PIPERACILLIN/TAZOBACTAM IBIGEN</t>
  </si>
  <si>
    <t>0195147</t>
  </si>
  <si>
    <t>0155862</t>
  </si>
  <si>
    <t>SUMAMED</t>
  </si>
  <si>
    <t>0212531</t>
  </si>
  <si>
    <t>0216704</t>
  </si>
  <si>
    <t>0218400</t>
  </si>
  <si>
    <t>COLOMYCIN</t>
  </si>
  <si>
    <t>0235812</t>
  </si>
  <si>
    <t>0242332</t>
  </si>
  <si>
    <t>0007963</t>
  </si>
  <si>
    <t>Erytrocyty z aferézy</t>
  </si>
  <si>
    <t>0407942</t>
  </si>
  <si>
    <t>Příplatek za ozáření</t>
  </si>
  <si>
    <t>0001018</t>
  </si>
  <si>
    <t>ŠROUB SAMOŘEZNÝ KORTIKÁLNÍ MALÝ FRAGMENTY OCEL NE/</t>
  </si>
  <si>
    <t>0001052</t>
  </si>
  <si>
    <t>DLAHA LC-DCP ROVNÁ MALÉ FRAGMENT OCEL</t>
  </si>
  <si>
    <t>0001719</t>
  </si>
  <si>
    <t>DRÁT CERKLÁŽNÍ OCEL</t>
  </si>
  <si>
    <t>0002425</t>
  </si>
  <si>
    <t>FIXÁTOR ZEVNÍ JEDNOROVIN./DVOUROVIN.TRUBKOVÝ,SYNTH</t>
  </si>
  <si>
    <t>0010768</t>
  </si>
  <si>
    <t>DRÁT KIRSCHNERŮV OCEL</t>
  </si>
  <si>
    <t>0017745</t>
  </si>
  <si>
    <t>0017746</t>
  </si>
  <si>
    <t>0026140</t>
  </si>
  <si>
    <t>KANYLA TRACHEOSTOMICKÁ S NÍZKOTLAKOU MANŽETOU</t>
  </si>
  <si>
    <t>0027737</t>
  </si>
  <si>
    <t>DLAHA LCP ROVNÁ MALÝ FRAGMENT OCEL NE/STERIL</t>
  </si>
  <si>
    <t>0030454</t>
  </si>
  <si>
    <t>ŠROUB LCP SAMOŘEZNÝ MALÝ FRAGMENT TITAN</t>
  </si>
  <si>
    <t>0030458</t>
  </si>
  <si>
    <t>0043984</t>
  </si>
  <si>
    <t>ČIDLO PRO MĚŘENÍ NITROLEBNÍHO TLAKU NEUROVENT</t>
  </si>
  <si>
    <t>PROTÉZA CÉVNÍ INTERVASCULAR TKANÁ</t>
  </si>
  <si>
    <t>0054513</t>
  </si>
  <si>
    <t>0054517</t>
  </si>
  <si>
    <t>0067020</t>
  </si>
  <si>
    <t>0069282</t>
  </si>
  <si>
    <t>0069500</t>
  </si>
  <si>
    <t>0071602</t>
  </si>
  <si>
    <t>FIXÁTOR ZEVNÍ JEDNOROVIN./DVOUROVIN.TRUBKOVÝ SYNTH</t>
  </si>
  <si>
    <t>NÁHR. KYČ.KL., VLOŽKA CHIRUL.PŘEVÝŠ.JAMKY SFÉR.</t>
  </si>
  <si>
    <t>0073679</t>
  </si>
  <si>
    <t>SYSTÉM HYDROCEPHALNÍ DRENÁŽNÍ - SHUNT CSF-NEPROGRA</t>
  </si>
  <si>
    <t>0162667</t>
  </si>
  <si>
    <t>0163249</t>
  </si>
  <si>
    <t>0111984</t>
  </si>
  <si>
    <t>ŠROUB KOMPRESNÍ HBS2 TI T-DRIVE</t>
  </si>
  <si>
    <t>0013054</t>
  </si>
  <si>
    <t>STAPLER KOŽNÍ, 35 NEREZ.OCEL. NÁPLNÍ PMW35,PMR35</t>
  </si>
  <si>
    <t>0083886</t>
  </si>
  <si>
    <t>PROXIMÁLNÍ KOMPRESNÍ ŠROUB, PRO RADIUS / ULNU</t>
  </si>
  <si>
    <t>0083884</t>
  </si>
  <si>
    <t>ŠROUB ZAJIŠŤOVACÍ PROXIMÁLNÍ, PRO RADIUS / ULNU</t>
  </si>
  <si>
    <t>0083883</t>
  </si>
  <si>
    <t>HŘEB PRO RADIUS / ULNU, TITANOVÝ</t>
  </si>
  <si>
    <t>0193162</t>
  </si>
  <si>
    <t>IMPLANTÁT KRANIOFACIÁLNÍ ,  LE FORTE SYSTÉM</t>
  </si>
  <si>
    <t>0066966</t>
  </si>
  <si>
    <t>0043968</t>
  </si>
  <si>
    <t>0002263</t>
  </si>
  <si>
    <t>FIXÁTOR ZEVNÍ JEDNOROVINNÝ TUBULÁRNÍ,SYNTHES KOSTI</t>
  </si>
  <si>
    <t>0163034</t>
  </si>
  <si>
    <t>IMPLANTÁT MANDIBULÁRNÍ DOLNÍ ČELIST SYNTHES</t>
  </si>
  <si>
    <t>0163157</t>
  </si>
  <si>
    <t>IMPLANTÁT PRO KRANIOPLASTIKU MATRIX NEURO SYNTHES</t>
  </si>
  <si>
    <t>0142096</t>
  </si>
  <si>
    <t>0142102</t>
  </si>
  <si>
    <t>0067878</t>
  </si>
  <si>
    <t>0142054</t>
  </si>
  <si>
    <t xml:space="preserve">IMPLANTÁT KRANIOFACIÁLNÍ LA FÓRTE SYSTÉM, SLITINA </t>
  </si>
  <si>
    <t>0142072</t>
  </si>
  <si>
    <t>0059128</t>
  </si>
  <si>
    <t>KLIP PERMANENTNÍ MOZKOVÝ ANEURYSMATICKÝ FE780K</t>
  </si>
  <si>
    <t>0107484</t>
  </si>
  <si>
    <t>DLAHA LCP HUMERUS DISTÁLNÍ MALÝ FRAGMNENT OCEL TIT</t>
  </si>
  <si>
    <t>0068191</t>
  </si>
  <si>
    <t>0043986</t>
  </si>
  <si>
    <t>0163268</t>
  </si>
  <si>
    <t>0049876</t>
  </si>
  <si>
    <t>0068192</t>
  </si>
  <si>
    <t>0049869</t>
  </si>
  <si>
    <t>0043985</t>
  </si>
  <si>
    <t>0114607</t>
  </si>
  <si>
    <t>IMPLANTÁT SPINÁLNÍ EVEREST, HRUD/BEDERNÍ, ZADNÍ PŘ</t>
  </si>
  <si>
    <t>0114717</t>
  </si>
  <si>
    <t>NÁHRADA KOLENNÍHO KLOUBU QUADROFIT</t>
  </si>
  <si>
    <t>0059115</t>
  </si>
  <si>
    <t>KLIP PERMANENTNÍ MOZKOVÝ ANEURYSMATICKÝ FE762K</t>
  </si>
  <si>
    <t>0095635</t>
  </si>
  <si>
    <t>SYSTÉM HYDROCEPHALNÍ DRENÁŽNÍ - SHUNT HAKIM BACTIS</t>
  </si>
  <si>
    <t>0161011</t>
  </si>
  <si>
    <t>0142079</t>
  </si>
  <si>
    <t>0142075</t>
  </si>
  <si>
    <t>00651</t>
  </si>
  <si>
    <t>OD TYPU 51 - PRO NEMOCNICE TYPU 3, (KATEGORIE 6) -</t>
  </si>
  <si>
    <t>00655</t>
  </si>
  <si>
    <t>OD TYPU 55 - PRO NEMOCNICE TYPU 3, (KATEGORIE 6) -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</si>
  <si>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</si>
  <si>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</si>
  <si>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</si>
  <si>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</si>
  <si>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</si>
  <si>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</si>
  <si>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04860</t>
  </si>
  <si>
    <t>IMOBILIZACE ČELISTÍ</t>
  </si>
  <si>
    <t>51383</t>
  </si>
  <si>
    <t>GASTROTOMIE, DUODENOTOMIE NEBO JEDNODUCHÁ PYLOROPL</t>
  </si>
  <si>
    <t>53159</t>
  </si>
  <si>
    <t>OTEVŘENÁ REPOZICE A OSTEOSYNTÉZA ZLOMENIN OBOU KOS</t>
  </si>
  <si>
    <t>53253</t>
  </si>
  <si>
    <t xml:space="preserve">OTEVŘENÁ REPOZICE A OSTEOSYNTÉZA ZLOMENIN DIAFÝZY </t>
  </si>
  <si>
    <t>53463</t>
  </si>
  <si>
    <t>OTEVŘENÁ REPOZICE A OSTEOSYNTÉZA PATELY NEBO PATEL</t>
  </si>
  <si>
    <t>61147</t>
  </si>
  <si>
    <t>UZAVŘENÍ DEFEKTU KOŽNÍM LALOKEM MÍSTNÍM DO 10 CM^2</t>
  </si>
  <si>
    <t>65219</t>
  </si>
  <si>
    <t>KOMPLEXNÍ OŠETŘENÍ VĚTŠÍCH OBLIČEJOVÝCH DEFEKTŮ</t>
  </si>
  <si>
    <t>71313</t>
  </si>
  <si>
    <t>NEPŘÍMÁ LARYNGOSKOPIE ZVĚTŠOVACÍ ENDOSKOPICKOU OPT</t>
  </si>
  <si>
    <t>75323</t>
  </si>
  <si>
    <t>PENETRUJÍCÍ A PERFORUJÍCÍ PORANĚNÍ OKA</t>
  </si>
  <si>
    <t>90901</t>
  </si>
  <si>
    <t>(DRG) DOBA TRVÁNÍ UMĚLÉ PLICNÍ VENTILACE DO 24 HOD</t>
  </si>
  <si>
    <t>90902</t>
  </si>
  <si>
    <t>90906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</si>
  <si>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</si>
  <si>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</si>
  <si>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</si>
  <si>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</si>
  <si>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</si>
  <si>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</si>
  <si>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</si>
  <si>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66127</t>
  </si>
  <si>
    <t>MANIPULACE V CELKOVÉ NEBO LOKÁLNÍ ANESTÉZII</t>
  </si>
  <si>
    <t>00652</t>
  </si>
  <si>
    <t>OD TYPU 52 - PRO NEMOCNICE TYPU 3, (KATEGORIE 6) -</t>
  </si>
  <si>
    <t>53155</t>
  </si>
  <si>
    <t>OTEVŘENÁ REPOZICE - SYNTÉZA LUXACE KARPU - INTRAAR</t>
  </si>
  <si>
    <t>53157</t>
  </si>
  <si>
    <t>OTEVŘENÁ REPOZICE A OSTEOSYNTÉZA ZLOMENINY JEDNÉ K</t>
  </si>
  <si>
    <t>65211</t>
  </si>
  <si>
    <t>OŠETŘENÍ ZLOMENINY ČELISTI DESTIČKOVOU ŠROUBOVANOU</t>
  </si>
  <si>
    <t>78310</t>
  </si>
  <si>
    <t xml:space="preserve">NEODKLADNÁ KARDIOPULMONÁLNÍ RESUSCITACE ROZŠÍŘENÁ </t>
  </si>
  <si>
    <t>65215</t>
  </si>
  <si>
    <t>DENTÁLNÍ DRÁTĚNÁ DLAHA Z VOLNÉ RUKY - JEDNA ČELIST</t>
  </si>
  <si>
    <t>75381</t>
  </si>
  <si>
    <t>REKOSTRUKCE SPODINY OČNICE</t>
  </si>
  <si>
    <t>53417</t>
  </si>
  <si>
    <t>ZLOMENINA DIAFÝZY A SUPRAKONDYLICKÉ OBLASTI FEMURU</t>
  </si>
  <si>
    <t>90905</t>
  </si>
  <si>
    <t>91993</t>
  </si>
  <si>
    <t>(DRG) KLINICKÉ STADIUM ZHOUBNÉHO NOVOTVARU III</t>
  </si>
  <si>
    <t>91760</t>
  </si>
  <si>
    <t>(DRG) NUTRIČNÍ STOMIE</t>
  </si>
  <si>
    <t>65221</t>
  </si>
  <si>
    <t>ZÁVĚSY STŘEDNÍ OBLIČEJOVÉ ETÁŽE DRÁTĚNÉ PŘI ZLOMEN</t>
  </si>
  <si>
    <t>09572</t>
  </si>
  <si>
    <t>VÍCEČETNÝ ZÁKROK</t>
  </si>
  <si>
    <t>53419</t>
  </si>
  <si>
    <t>ZLOMENINA KRČKU FEMURU - ZAVŘENÁ REPOZICE S TRAKCÍ</t>
  </si>
  <si>
    <t>6F6</t>
  </si>
  <si>
    <t>66039</t>
  </si>
  <si>
    <t>SLOŽITÁ ARTROSKOPIE</t>
  </si>
  <si>
    <t>7F1</t>
  </si>
  <si>
    <t>71651</t>
  </si>
  <si>
    <t>SEPTOPLASTIKA</t>
  </si>
  <si>
    <t>71671</t>
  </si>
  <si>
    <t>MAXILÁRNÍ INTRANAZÁLNÍ ANTROSTOMIE</t>
  </si>
  <si>
    <t>71840</t>
  </si>
  <si>
    <t>ENDONASÁLNÍ REKONSTRUKČNÍ OPERACE PŘI LIKVOREE</t>
  </si>
  <si>
    <t>809</t>
  </si>
  <si>
    <t>89311</t>
  </si>
  <si>
    <t xml:space="preserve">INTERVENČNÍ VÝKON ŘÍZENÝ RDG METODOU (SKIASKOPIE, 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</si>
  <si>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</si>
  <si>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</si>
  <si>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</si>
  <si>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</si>
  <si>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</si>
  <si>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</si>
  <si>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</si>
  <si>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</si>
  <si>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</si>
  <si>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</si>
  <si>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</si>
  <si>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</si>
  <si>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</si>
  <si>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</si>
  <si>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</si>
  <si>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</si>
  <si>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</si>
  <si>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</si>
  <si>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</si>
  <si>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</si>
  <si>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</si>
  <si>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</si>
  <si>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00041</t>
  </si>
  <si>
    <t>A</t>
  </si>
  <si>
    <t xml:space="preserve">DLOUHODOBÁ MECHANICKÁ VENTILACE &gt; 240 HODIN (11-21 DNÍ) BEZ C                                       </t>
  </si>
  <si>
    <t>00051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</si>
  <si>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</si>
  <si>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</si>
  <si>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</si>
  <si>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</si>
  <si>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</si>
  <si>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</si>
  <si>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                                       </t>
  </si>
  <si>
    <t>00122</t>
  </si>
  <si>
    <t xml:space="preserve">DLOUHODOBÁ MECHANICKÁ VENTILACE &gt; 240 HODIN (11-21 DNÍ) S EKO                                       </t>
  </si>
  <si>
    <t>00123</t>
  </si>
  <si>
    <t>00131</t>
  </si>
  <si>
    <t xml:space="preserve">DLOUHODOBÁ MECHANICKÁ VENTILACE &gt; 96 HODIN (5-10 DNÍ) S EKONO                                       </t>
  </si>
  <si>
    <t>00132</t>
  </si>
  <si>
    <t>00133</t>
  </si>
  <si>
    <t>00180</t>
  </si>
  <si>
    <t xml:space="preserve">IMPLANTACE NEUROSTIMULÁTORU PRO HLUBOKOU MOZKOVOU STIMULACI                                         </t>
  </si>
  <si>
    <t>00190</t>
  </si>
  <si>
    <t xml:space="preserve">IMPLANTACE JINÝCH NEUROSTIMULÁTORU A LÉKOVÉ PUMPY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</si>
  <si>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</si>
  <si>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</si>
  <si>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</si>
  <si>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</si>
  <si>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</si>
  <si>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</si>
  <si>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01021</t>
  </si>
  <si>
    <t xml:space="preserve">SPINÁLNÍ VÝKONY BEZ CC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</si>
  <si>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</si>
  <si>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</si>
  <si>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01023</t>
  </si>
  <si>
    <t xml:space="preserve">SPINÁLNÍ VÝKONY S MCC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</si>
  <si>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</si>
  <si>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</si>
  <si>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01032</t>
  </si>
  <si>
    <t xml:space="preserve">VÝKONY NA EXTRAKRANIÁLNÍCH CÉVÁCH S CC                                                              </t>
  </si>
  <si>
    <t>01041</t>
  </si>
  <si>
    <t xml:space="preserve">VÝKONY NA KRANIÁLNÍCH A PERIFERNÍCH NERVECH BEZ CC                                                  </t>
  </si>
  <si>
    <t>01042</t>
  </si>
  <si>
    <t xml:space="preserve">VÝKONY NA KRANIÁLNÍCH A PERIFERNÍCH NERVECH S CC                                                    </t>
  </si>
  <si>
    <t>01061</t>
  </si>
  <si>
    <t xml:space="preserve">JINÉ VÝKONY PŘI ONEMOCNĚNÍCH A PORUCHÁCH NERVOVÉHO SYSTÉMU BE                                       </t>
  </si>
  <si>
    <t>01062</t>
  </si>
  <si>
    <t xml:space="preserve">JINÉ VÝKONY PŘI ONEMOCNĚNÍCH A PORUCHÁCH NERVOVÉHO SYSTÉMU S                                        </t>
  </si>
  <si>
    <t>01063</t>
  </si>
  <si>
    <t>01080</t>
  </si>
  <si>
    <t xml:space="preserve">ENDOVASKULÁRNÍ VÝKONY PŘI JINÝCH ONEMOCNĚNÍCH NERVOVÉHO SYSTÉ                                       </t>
  </si>
  <si>
    <t>01301</t>
  </si>
  <si>
    <t xml:space="preserve">PORUCHY A PORANĚNÍ MÍCHY BEZ CC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</si>
  <si>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</si>
  <si>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</si>
  <si>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</si>
  <si>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</si>
  <si>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</si>
  <si>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</si>
  <si>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</si>
  <si>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</si>
  <si>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</si>
  <si>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01351</t>
  </si>
  <si>
    <t xml:space="preserve">NESPECIFICKÁ CÉVNÍ MOZKOVÁ PŘÍHODA A PRECEREBRÁLNÍ OKLUZE BEZ                                       </t>
  </si>
  <si>
    <t>01371</t>
  </si>
  <si>
    <t xml:space="preserve">PORUCHY KRANIÁLNÍCH A PERIFERNÍCH NERVŮ BEZ CC                                                      </t>
  </si>
  <si>
    <t>01381</t>
  </si>
  <si>
    <t xml:space="preserve">BAKTERIÁLNÍ A TUBERKULÓZNÍ INFEKCE NERVOVÉHO SYSTÉMU BEZ CC                                         </t>
  </si>
  <si>
    <t>01382</t>
  </si>
  <si>
    <t xml:space="preserve">BAKTERIÁLNÍ A TUBERKULÓZNÍ INFEKCE NERVOVÉHO SYSTÉMU S CC                                           </t>
  </si>
  <si>
    <t>01412</t>
  </si>
  <si>
    <t xml:space="preserve">NETRAUMATICKÁ PORUCHA VĚDOMÍ A KÓMA S CC                                                            </t>
  </si>
  <si>
    <t>01431</t>
  </si>
  <si>
    <t xml:space="preserve">MIGRÉNA A JINÉ BOLESTI HLAVY BEZ CC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</si>
  <si>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</si>
  <si>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</si>
  <si>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</si>
  <si>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</si>
  <si>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</si>
  <si>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</si>
  <si>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</si>
  <si>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</si>
  <si>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</si>
  <si>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</si>
  <si>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02321</t>
  </si>
  <si>
    <t xml:space="preserve">JINÉ PORUCHY OKA BEZ CC                                                                             </t>
  </si>
  <si>
    <t>05053</t>
  </si>
  <si>
    <t xml:space="preserve">KORONÁRNÍ BYPASS SE SRDEČNÍ KATETRIZACÍ S MCC                                                       </t>
  </si>
  <si>
    <t>05141</t>
  </si>
  <si>
    <t xml:space="preserve">JINÉ VASKULÁRNÍ VÝKONY BEZ CC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</si>
  <si>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</si>
  <si>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</si>
  <si>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</si>
  <si>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</si>
  <si>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08031</t>
  </si>
  <si>
    <t xml:space="preserve">FÚZE PÁTEŘE, NE PRO DEFORMITY BEZ CC                                                                </t>
  </si>
  <si>
    <t>08032</t>
  </si>
  <si>
    <t xml:space="preserve">FÚZE PÁTEŘE, NE PRO DEFORMITY S CC                                                                  </t>
  </si>
  <si>
    <t>08033</t>
  </si>
  <si>
    <t xml:space="preserve">FÚZE PÁTEŘE, NE PRO DEFORMITY S MCC                                                                 </t>
  </si>
  <si>
    <t>08051</t>
  </si>
  <si>
    <t xml:space="preserve">REKONSTRUKČNÍ VÝKONY KRANIÁLNÍCH A OBLIČEJOVÝCH KOSTÍ BEZ CC                                        </t>
  </si>
  <si>
    <t>08052</t>
  </si>
  <si>
    <t xml:space="preserve">REKONSTRUKČNÍ VÝKONY KRANIÁLNÍCH A OBLIČEJOVÝCH KOSTÍ S CC                                          </t>
  </si>
  <si>
    <t>08053</t>
  </si>
  <si>
    <t xml:space="preserve">REKONSTRUKČNÍ VÝKONY KRANIÁLNÍCH A OBLIČEJOVÝCH KOSTÍ S MCC                                         </t>
  </si>
  <si>
    <t>08092</t>
  </si>
  <si>
    <t xml:space="preserve">TRANSPLANTACE KŮŽE NEBO TKÁNĚ PRO PORUCHY MUSKULOSKELETÁLNÍHO                                       </t>
  </si>
  <si>
    <t>08101</t>
  </si>
  <si>
    <t xml:space="preserve">VÝKONY NA ZÁDECH A KRKU, KROMĚ FÚZE PÁTEŘE BEZ CC                                                   </t>
  </si>
  <si>
    <t>08102</t>
  </si>
  <si>
    <t xml:space="preserve">VÝKONY NA ZÁDECH A KRKU, KROMĚ FÚZE PÁTEŘE S CC                                                     </t>
  </si>
  <si>
    <t>08103</t>
  </si>
  <si>
    <t xml:space="preserve">VÝKONY NA ZÁDECH A KRKU, KROMĚ FÚZE PÁTEŘE S MCC                                                    </t>
  </si>
  <si>
    <t>08171</t>
  </si>
  <si>
    <t xml:space="preserve">JINÉ VÝKONY PŘI PORUCHÁCH A ONEMOCNĚNÍCH MUSKULOSKELETÁLNÍHO                                        </t>
  </si>
  <si>
    <t>08172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</si>
  <si>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</si>
  <si>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</si>
  <si>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</si>
  <si>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</si>
  <si>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08391</t>
  </si>
  <si>
    <t xml:space="preserve">SELHÁNÍ, REAKCE A KOMPLIKACE ORTOPEDICKÉHO PŘÍSTROJE NEBO VÝK                                       </t>
  </si>
  <si>
    <t>09031</t>
  </si>
  <si>
    <t xml:space="preserve">JINÉ VÝKONY PŘI PORUCHÁCH A ONEMOCNĚNÍCH KŮŽE, PODKOŽNÍ TKÁNĚ                                       </t>
  </si>
  <si>
    <t>09331</t>
  </si>
  <si>
    <t xml:space="preserve">PORANĚNÍ KŮŽE, PODKOŽNÍ TKÁNĚ A PRSU BEZ CC                                                         </t>
  </si>
  <si>
    <t>09333</t>
  </si>
  <si>
    <t xml:space="preserve">PORANĚNÍ KŮŽE, PODKOŽNÍ TKÁNĚ A PRSU S MCC                                                          </t>
  </si>
  <si>
    <t>10011</t>
  </si>
  <si>
    <t xml:space="preserve">VÝKONY NA NADLEDVINKÁCH A PODVĚSKU MOZKOVÉM BEZ CC                                                  </t>
  </si>
  <si>
    <t>10012</t>
  </si>
  <si>
    <t xml:space="preserve">VÝKONY NA NADLEDVINKÁCH A PODVĚSKU MOZKOVÉM S CC                                                    </t>
  </si>
  <si>
    <t>10013</t>
  </si>
  <si>
    <t xml:space="preserve">VÝKONY NA NADLEDVINKÁCH A PODVĚSKU MOZKOVÉM S MCC                                                   </t>
  </si>
  <si>
    <t>10331</t>
  </si>
  <si>
    <t xml:space="preserve">JINÉ ENDOKRINNÍ PORUCHY BEZ CC                                                                      </t>
  </si>
  <si>
    <t>17041</t>
  </si>
  <si>
    <t xml:space="preserve">MYELOPROLIFERATIVNÍ PORUCHY A ŠPATNĚ DIFERENCOVANÉ NÁDORY S J                                       </t>
  </si>
  <si>
    <t>17043</t>
  </si>
  <si>
    <t>18021</t>
  </si>
  <si>
    <t xml:space="preserve">VÝKONY PRO POOPERAČNÍ A POÚRAZOVÉ INFEKCE BEZ CC                                                    </t>
  </si>
  <si>
    <t>18311</t>
  </si>
  <si>
    <t xml:space="preserve">POOPERAČNÍ A POÚRAZOVÉ INFEKCE BEZ CC                                                               </t>
  </si>
  <si>
    <t>19011</t>
  </si>
  <si>
    <t xml:space="preserve">OPERAČNÍ VÝKONY S HLAVNÍ DIAGNÓZOU DUŠEVNÍ NEMOCI BEZ CC                                            </t>
  </si>
  <si>
    <t>21021</t>
  </si>
  <si>
    <t xml:space="preserve">JINÉ VÝKONY PŘI ÚRAZECH A KOMPLIKACÍCH BEZ CC                                                       </t>
  </si>
  <si>
    <t>21302</t>
  </si>
  <si>
    <t xml:space="preserve">PORANĚNÍ NA NESPECIFIKOVANÉM MÍSTĚ NEBO NA VÍCE MÍSTECH S CC                                        </t>
  </si>
  <si>
    <t>21331</t>
  </si>
  <si>
    <t xml:space="preserve">KOMPLIKACE PŘI LÉČENÍ BEZ CC                                                                        </t>
  </si>
  <si>
    <t>23011</t>
  </si>
  <si>
    <t xml:space="preserve">OPERAČNÍ VÝKON S DIAGNÓZOU JINÉHO KONTAKTU SE ZDRAVOTNICKÝMI                                        </t>
  </si>
  <si>
    <t>23012</t>
  </si>
  <si>
    <t>23013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</si>
  <si>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</si>
  <si>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</si>
  <si>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</si>
  <si>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</si>
  <si>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25012</t>
  </si>
  <si>
    <t xml:space="preserve">KRANIOTOMIE, VELKÝ VÝKON NA PÁTEŘI, KYČLI A KONČ. PŘI MNOHOČE                                       </t>
  </si>
  <si>
    <t>25013</t>
  </si>
  <si>
    <t>25052</t>
  </si>
  <si>
    <t xml:space="preserve">DLOUHODOBÁ MECHANICKÁ VENTILACE PŘI POLYTRAUMATU &gt; 240 HODIN                                        </t>
  </si>
  <si>
    <t>25053</t>
  </si>
  <si>
    <t>25062</t>
  </si>
  <si>
    <t xml:space="preserve">DLOUHODOBÁ MECHANICKÁ VENTILACE PŘI POLYTRAUMATU S KRANIOTOMI                                       </t>
  </si>
  <si>
    <t>25063</t>
  </si>
  <si>
    <t>25072</t>
  </si>
  <si>
    <t xml:space="preserve">DLOUHODOBÁ MECHANICKÁ VENTILACE PŘI POLYTRAUMATU &gt; 96 HODIN (                                       </t>
  </si>
  <si>
    <t>25073</t>
  </si>
  <si>
    <t>25302</t>
  </si>
  <si>
    <t xml:space="preserve">DIAGNÓZY TÝKAJÍCÍ SE HLAVY, HRUDNÍKU A DOLNÍCH KONČETIN PŘI M                                       </t>
  </si>
  <si>
    <t>25303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</si>
  <si>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</si>
  <si>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</si>
  <si>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</si>
  <si>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</si>
  <si>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Porovnání jednotlivých IR DRG skupin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</si>
  <si>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</si>
  <si>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</si>
  <si>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</si>
  <si>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</si>
  <si>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</si>
  <si>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</si>
  <si>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</si>
  <si>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107</t>
  </si>
  <si>
    <t>89198</t>
  </si>
  <si>
    <t>SKIASKOPIE</t>
  </si>
  <si>
    <t>407</t>
  </si>
  <si>
    <t>0093626</t>
  </si>
  <si>
    <t>ULTRAVIST 370</t>
  </si>
  <si>
    <t>0002087</t>
  </si>
  <si>
    <t>18F-FDG</t>
  </si>
  <si>
    <t>47355</t>
  </si>
  <si>
    <t>HYBRIDNÍ VÝPOČETNÍ A POZITRONOVÁ EMISNÍ TOMOGRAFIE</t>
  </si>
  <si>
    <t>816</t>
  </si>
  <si>
    <t>94201</t>
  </si>
  <si>
    <t>(VZP) FLUORESCENČNÍ IN SITU HYBRIDIZACE LIDSKÉ DNA</t>
  </si>
  <si>
    <t>94115</t>
  </si>
  <si>
    <t>IN SITU HYBRIDIZACE LIDSKÉ DNA SE ZNAČENOU SONDOU</t>
  </si>
  <si>
    <t>94225</t>
  </si>
  <si>
    <t>IZOLACE A BANKING LIDSKÝCH NUKLEOVÝCH KYSELIN (DNA</t>
  </si>
  <si>
    <t>94947</t>
  </si>
  <si>
    <t>(VZP) FAKTOR II 20210G&gt;A</t>
  </si>
  <si>
    <t>94946</t>
  </si>
  <si>
    <t>(VZP) DEF. FAKTORU V (LEIDEN)</t>
  </si>
  <si>
    <t>94954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</si>
  <si>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</si>
  <si>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</si>
  <si>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</si>
  <si>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</si>
  <si>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</si>
  <si>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</si>
  <si>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</si>
  <si>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</si>
  <si>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</si>
  <si>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</si>
  <si>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</si>
  <si>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</si>
  <si>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</si>
  <si>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</si>
  <si>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</si>
  <si>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</si>
  <si>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</si>
  <si>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</si>
  <si>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</si>
  <si>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</si>
  <si>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</si>
  <si>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</si>
  <si>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</si>
  <si>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</si>
  <si>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</si>
  <si>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</si>
  <si>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</si>
  <si>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</si>
  <si>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</si>
  <si>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</si>
  <si>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</si>
  <si>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</si>
  <si>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</si>
  <si>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</si>
  <si>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</si>
  <si>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</si>
  <si>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</si>
  <si>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</si>
  <si>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</si>
  <si>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</si>
  <si>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</si>
  <si>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</si>
  <si>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</si>
  <si>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</si>
  <si>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</si>
  <si>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</si>
  <si>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</si>
  <si>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</si>
  <si>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</si>
  <si>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</si>
  <si>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</si>
  <si>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</si>
  <si>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</si>
  <si>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</si>
  <si>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</si>
  <si>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</si>
  <si>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</si>
  <si>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</si>
  <si>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</si>
  <si>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</si>
  <si>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</si>
  <si>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</si>
  <si>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</si>
  <si>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</si>
  <si>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96629</t>
  </si>
  <si>
    <t xml:space="preserve">VON WILLEBRANDOVŮV FAKTOR - RISTOCETIN KOFAKTOR - 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</si>
  <si>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</si>
  <si>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</si>
  <si>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</si>
  <si>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</si>
  <si>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</si>
  <si>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</si>
  <si>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96143</t>
  </si>
  <si>
    <t>T - PA AG</t>
  </si>
  <si>
    <t>96149</t>
  </si>
  <si>
    <t>PAI  ANTIGEN</t>
  </si>
  <si>
    <t>96891</t>
  </si>
  <si>
    <t>TROMBELASTOGRAM</t>
  </si>
  <si>
    <t>96877</t>
  </si>
  <si>
    <t>DRVVT - KOREKCE</t>
  </si>
  <si>
    <t>96896</t>
  </si>
  <si>
    <t>STANOVENÍ PŘÍMÝCH INHIBITORŮ TROMBINU</t>
  </si>
  <si>
    <t>96893</t>
  </si>
  <si>
    <t>STATIMOVÉ VYŠETŘENÍ FUNKČNÍ AKTIVITY VON WILLEBRAN</t>
  </si>
  <si>
    <t>96894</t>
  </si>
  <si>
    <t>STATIMOVÉ STANOVENÍ MOLEKULÁRNÍCH MARKERŮ HEMOSTÁZ</t>
  </si>
  <si>
    <t>96869</t>
  </si>
  <si>
    <t>ZPRACOVÁNÍ KRVE PRO AGREGAČNÍ VYŠETŘENÍ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</si>
  <si>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</si>
  <si>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</si>
  <si>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</si>
  <si>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</si>
  <si>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</si>
  <si>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</si>
  <si>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</si>
  <si>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</si>
  <si>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</si>
  <si>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</si>
  <si>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</si>
  <si>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</si>
  <si>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</si>
  <si>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</si>
  <si>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</si>
  <si>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</si>
  <si>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</si>
  <si>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</si>
  <si>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</si>
  <si>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</si>
  <si>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</si>
  <si>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</si>
  <si>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</si>
  <si>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</si>
  <si>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81317</t>
  </si>
  <si>
    <t>INSULIN - LIKE GROWTH FACTOR - BINDING PROTEIN 3 (</t>
  </si>
  <si>
    <t>81331</t>
  </si>
  <si>
    <t>ALBUMIN V MOZKOMÍŠNÍM MOKU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</si>
  <si>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</si>
  <si>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</si>
  <si>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</si>
  <si>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</si>
  <si>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</si>
  <si>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</si>
  <si>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</si>
  <si>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</si>
  <si>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</si>
  <si>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</si>
  <si>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</si>
  <si>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</si>
  <si>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</si>
  <si>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</si>
  <si>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81641</t>
  </si>
  <si>
    <t>ŽELEZO CELKOVÉ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</si>
  <si>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</si>
  <si>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</si>
  <si>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</si>
  <si>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</si>
  <si>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</si>
  <si>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</si>
  <si>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</si>
  <si>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</si>
  <si>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</si>
  <si>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</si>
  <si>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</si>
  <si>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</si>
  <si>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</si>
  <si>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</si>
  <si>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</si>
  <si>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</si>
  <si>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</si>
  <si>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</si>
  <si>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</si>
  <si>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</si>
  <si>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</si>
  <si>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</si>
  <si>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</si>
  <si>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</si>
  <si>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</si>
  <si>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</si>
  <si>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</si>
  <si>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</si>
  <si>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</si>
  <si>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</si>
  <si>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93167</t>
  </si>
  <si>
    <t>NEURON - SPECIFICKÁ ENOLÁZA (NSE)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</si>
  <si>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</si>
  <si>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</si>
  <si>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</si>
  <si>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</si>
  <si>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</si>
  <si>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</si>
  <si>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</si>
  <si>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</si>
  <si>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</si>
  <si>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</si>
  <si>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</si>
  <si>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</si>
  <si>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</si>
  <si>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</si>
  <si>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</si>
  <si>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</si>
  <si>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</si>
  <si>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</si>
  <si>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</si>
  <si>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</si>
  <si>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</si>
  <si>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</si>
  <si>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</si>
  <si>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</si>
  <si>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</si>
  <si>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</si>
  <si>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</si>
  <si>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</si>
  <si>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</si>
  <si>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</si>
  <si>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</si>
  <si>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</si>
  <si>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</si>
  <si>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</si>
  <si>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</si>
  <si>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</si>
  <si>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</si>
  <si>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</si>
  <si>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</si>
  <si>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</si>
  <si>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</si>
  <si>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</si>
  <si>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</si>
  <si>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</si>
  <si>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</si>
  <si>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</si>
  <si>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</si>
  <si>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</si>
  <si>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</si>
  <si>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</si>
  <si>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</si>
  <si>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</si>
  <si>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</si>
  <si>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</si>
  <si>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</si>
  <si>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</si>
  <si>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</si>
  <si>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</si>
  <si>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</si>
  <si>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</si>
  <si>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</si>
  <si>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</si>
  <si>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</si>
  <si>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</si>
  <si>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</si>
  <si>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</si>
  <si>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</si>
  <si>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</si>
  <si>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</si>
  <si>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</si>
  <si>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</si>
  <si>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</si>
  <si>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</si>
  <si>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</si>
  <si>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</si>
  <si>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</si>
  <si>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</si>
  <si>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</si>
  <si>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</si>
  <si>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</si>
  <si>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</si>
  <si>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</si>
  <si>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</si>
  <si>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</si>
  <si>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</si>
  <si>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</si>
  <si>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</si>
  <si>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</si>
  <si>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</si>
  <si>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</si>
  <si>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</si>
  <si>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</si>
  <si>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</si>
  <si>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</si>
  <si>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</si>
  <si>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</si>
  <si>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</si>
  <si>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</si>
  <si>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</si>
  <si>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</si>
  <si>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</si>
  <si>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</si>
  <si>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</si>
  <si>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</si>
  <si>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</si>
  <si>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</si>
  <si>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</si>
  <si>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</si>
  <si>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</si>
  <si>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</si>
  <si>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</si>
  <si>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</si>
  <si>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</si>
  <si>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</si>
  <si>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</si>
  <si>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</si>
  <si>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</si>
  <si>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</si>
  <si>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</si>
  <si>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</si>
  <si>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</si>
  <si>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</si>
  <si>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</si>
  <si>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</si>
  <si>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</si>
  <si>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</si>
  <si>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</si>
  <si>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</si>
  <si>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</si>
  <si>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</si>
  <si>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81719</t>
  </si>
  <si>
    <t>METANEFRINY KVANTITATIVNĚ SOUČASNĚ V KRVI A V MOČI</t>
  </si>
  <si>
    <t>81233</t>
  </si>
  <si>
    <t>KARBONYLHEMOGLOBIN KVANTITATIVNĚ</t>
  </si>
  <si>
    <t>91169</t>
  </si>
  <si>
    <t>STANOVENÍ LEHKÝCH ŘETĚZCŮ LAMBDA</t>
  </si>
  <si>
    <t>81129</t>
  </si>
  <si>
    <t>BÍLKOVINA KVANTITATIVNĚ (MOČ, VÝPOTEK, CSF) STATIM</t>
  </si>
  <si>
    <t>81159</t>
  </si>
  <si>
    <t>CHOLINESTERÁZA STATIM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</si>
  <si>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</si>
  <si>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</si>
  <si>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</si>
  <si>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</si>
  <si>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</si>
  <si>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</si>
  <si>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</si>
  <si>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</si>
  <si>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</si>
  <si>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</si>
  <si>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</si>
  <si>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</si>
  <si>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81753</t>
  </si>
  <si>
    <t>VYŠETŘENÍ AKTIVITY BIOTINIDÁZY V RÁMCI NOVOROZENEC</t>
  </si>
  <si>
    <t>81757</t>
  </si>
  <si>
    <t>SEMIKVANTITATIVNÍ FLUORIMETRICKÉ STANOVENÍ BIOTINI</t>
  </si>
  <si>
    <t>81299</t>
  </si>
  <si>
    <t>STANOVENÍ LIDSKÉHO EPIDIDYMÁLNÍHO PROTEINU 4 (HE4)</t>
  </si>
  <si>
    <t>81735</t>
  </si>
  <si>
    <t>STANOVENÍ PRESEPSINU (SUBTYP SOLUBILNÍHO CD 14)</t>
  </si>
  <si>
    <t>813</t>
  </si>
  <si>
    <t>91197</t>
  </si>
  <si>
    <t>STANOVENÍ CYTOKINU ELISA</t>
  </si>
  <si>
    <t>34</t>
  </si>
  <si>
    <t>0003132</t>
  </si>
  <si>
    <t>GADOVIST</t>
  </si>
  <si>
    <t>0003134</t>
  </si>
  <si>
    <t>0017039</t>
  </si>
  <si>
    <t>VISIPAQUE</t>
  </si>
  <si>
    <t>0022075</t>
  </si>
  <si>
    <t>IOMERON</t>
  </si>
  <si>
    <t>0042433</t>
  </si>
  <si>
    <t>0065978</t>
  </si>
  <si>
    <t>DOTAREM</t>
  </si>
  <si>
    <t>0077018</t>
  </si>
  <si>
    <t>0077019</t>
  </si>
  <si>
    <t>0095609</t>
  </si>
  <si>
    <t>MICROPAQUE CT</t>
  </si>
  <si>
    <t>0151208</t>
  </si>
  <si>
    <t>0224707</t>
  </si>
  <si>
    <t>ULTRAVIST</t>
  </si>
  <si>
    <t>0224716</t>
  </si>
  <si>
    <t>0224709</t>
  </si>
  <si>
    <t>0207733</t>
  </si>
  <si>
    <t>0207745</t>
  </si>
  <si>
    <t>0224696</t>
  </si>
  <si>
    <t>ULTRAVIST 300</t>
  </si>
  <si>
    <t>0224708</t>
  </si>
  <si>
    <t>0065980</t>
  </si>
  <si>
    <t>0037821</t>
  </si>
  <si>
    <t>VODIČ ANGIOGRAFICKÝ</t>
  </si>
  <si>
    <t>0038462</t>
  </si>
  <si>
    <t>DRÁT VODÍCÍ GUIDE WIRE M</t>
  </si>
  <si>
    <t>0038471</t>
  </si>
  <si>
    <t>0038482</t>
  </si>
  <si>
    <t>0038483</t>
  </si>
  <si>
    <t>0038503</t>
  </si>
  <si>
    <t>SOUPRAVA ZAVÁDĚCÍ INTRODUCER</t>
  </si>
  <si>
    <t>0038505</t>
  </si>
  <si>
    <t>0046543</t>
  </si>
  <si>
    <t>MIKROKAT PERIF. KORON. NEURO: EXCELSIOR SL-10; NEU</t>
  </si>
  <si>
    <t>0048264</t>
  </si>
  <si>
    <t>DRÁT NEUROINTERVENČNÍ</t>
  </si>
  <si>
    <t>0048668</t>
  </si>
  <si>
    <t>DRÁT VODÍCÍ NITINOL</t>
  </si>
  <si>
    <t>0052143</t>
  </si>
  <si>
    <t>EXTRAKTOR - AMPLATZ GOOSE NECK GNXXXX - PERIFERNÍ,</t>
  </si>
  <si>
    <t>0053563</t>
  </si>
  <si>
    <t>KATETR DIAGNOSTICKÝ TEMPO4F,5F</t>
  </si>
  <si>
    <t>0056361</t>
  </si>
  <si>
    <t>ZAVADĚČ FLEXOR BALKIN RADIOOPÁKNÍ ZNAČKA</t>
  </si>
  <si>
    <t>0057823</t>
  </si>
  <si>
    <t>KATETR ANGIOGRAFICKÝ TORCON,PRŮMĚR 4.1 AŽ 7 FRENCH</t>
  </si>
  <si>
    <t>0057999</t>
  </si>
  <si>
    <t>SPIRÁLA GDC</t>
  </si>
  <si>
    <t>0058504</t>
  </si>
  <si>
    <t>STENT KAROTICKÝ - ACCULINK; SAMOEXPANDIBILNÍ; COCR</t>
  </si>
  <si>
    <t>0058736</t>
  </si>
  <si>
    <t>TĚLÍSKO EMBOLIZAČNÍ NESTER</t>
  </si>
  <si>
    <t>0059569</t>
  </si>
  <si>
    <t>SPIRÁLA EMBOLIZAČNÍ - PERIFER.,INTRAKR.-DETECHABLE</t>
  </si>
  <si>
    <t>0059795</t>
  </si>
  <si>
    <t>DRÁT VODÍCÍ ANGIODYN J3 FC-FS 150-0,35</t>
  </si>
  <si>
    <t>0059982</t>
  </si>
  <si>
    <t>DRÁT ZAVÁDĚCÍ MIRAGE 103-0608-200</t>
  </si>
  <si>
    <t>0059987</t>
  </si>
  <si>
    <t>SADA EMBOL - TEKUTÉ EMBOL ČINIDL0 ONYX 18/20/34/-H</t>
  </si>
  <si>
    <t>0075316</t>
  </si>
  <si>
    <t>JEHLA BIOPTICKÁ MN1616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</si>
  <si>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</si>
  <si>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</si>
  <si>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</si>
  <si>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</si>
  <si>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</si>
  <si>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 S FIXAČNÍ SADOU DRAIN-LOK</t>
  </si>
  <si>
    <t>0141644</t>
  </si>
  <si>
    <t>STENT INTRAKRANIÁLNÍ - SOLITAIRE AB; SAMOEXPANDIBI</t>
  </si>
  <si>
    <t>0051244</t>
  </si>
  <si>
    <t>KATETR VODÍCÍ GUIDER</t>
  </si>
  <si>
    <t>0052146</t>
  </si>
  <si>
    <t>EXTRAKTOR - AMPLATZ GOOSE NECK SET SKXXX - PERIFER</t>
  </si>
  <si>
    <t>0057416</t>
  </si>
  <si>
    <t>DRÁT VODÍCÍ 110CM,150CM M001468XX0</t>
  </si>
  <si>
    <t>0059796</t>
  </si>
  <si>
    <t>DRÁT VODÍCÍ ANGIODYN J3 SFC-FS 150-0,35</t>
  </si>
  <si>
    <t>0058980</t>
  </si>
  <si>
    <t>KATETR NEUROINTERVENČNÍ</t>
  </si>
  <si>
    <t>0059984</t>
  </si>
  <si>
    <t>MIKROKATETR - NEUROVASKULÁRNÍ - REBAR; APOLLO ONYX</t>
  </si>
  <si>
    <t>0151349</t>
  </si>
  <si>
    <t>KATETR PODPŮR.PRO MIKROKAT - SYSTÉM MERCI - MULTIF</t>
  </si>
  <si>
    <t>0048344</t>
  </si>
  <si>
    <t>VODIČ SPIDER RX FX EMBOLIC PROTECTION SPD 030..070</t>
  </si>
  <si>
    <t>0047805</t>
  </si>
  <si>
    <t>SADA AG-JEHLA ANGIOGRAFICKÁ</t>
  </si>
  <si>
    <t>0059986</t>
  </si>
  <si>
    <t>SYSTÉM BALÓN UZÁVĚROVÝ EQUINOX 104-4011..104-4470</t>
  </si>
  <si>
    <t>0152285</t>
  </si>
  <si>
    <t>STENT KAROTICKÝ - CASPER, SAMOEXPAND.; NITINOL; DV</t>
  </si>
  <si>
    <t>0038497</t>
  </si>
  <si>
    <t>KATETR ANGIOGRAFICKÝ GLIDECATH</t>
  </si>
  <si>
    <t>0151925</t>
  </si>
  <si>
    <t>DRÁT VODÍCÍ NEUROVASKULÁRNÍ ASAHI CHIKAI 10 200/30</t>
  </si>
  <si>
    <t>0115223</t>
  </si>
  <si>
    <t>KATETR VODÍCÍ INTRAKRANIÁLNÍ FUBUKI (VČETNĚ DILATÁ</t>
  </si>
  <si>
    <t>0192117</t>
  </si>
  <si>
    <t xml:space="preserve">KATETR DIAGNOSTICKÝ HYDROFILNÍ 4,5 F,BENTSON 1,2, </t>
  </si>
  <si>
    <t>0047493</t>
  </si>
  <si>
    <t>DRÁT VODÍCÍ THRUWAY,JOURNEY</t>
  </si>
  <si>
    <t>0151945</t>
  </si>
  <si>
    <t>STENTGRAFT PERIFERNÍ VASKULÁRNÍ - GORE VIABAHN; SA</t>
  </si>
  <si>
    <t>0152781</t>
  </si>
  <si>
    <t>STENT INTRAKRANIÁLNÍ - PIPELINE FLEX; FLOW DIVERTO</t>
  </si>
  <si>
    <t>0049253</t>
  </si>
  <si>
    <t>INDEFLÁTOR - ZAŘÍZENÍ INSUFLAČNÍ</t>
  </si>
  <si>
    <t>0048262</t>
  </si>
  <si>
    <t>KATETR BALÓNKOVÝ PTA - ULTRA SOFT</t>
  </si>
  <si>
    <t>0058728</t>
  </si>
  <si>
    <t>KATETR VÝMĚNNÝ JEFFREY, SADA</t>
  </si>
  <si>
    <t>0193099</t>
  </si>
  <si>
    <t xml:space="preserve">KATETR EMBOLIZAČNÍ OKLUZNÍ BALONKOVÝ - SCEPTER C; </t>
  </si>
  <si>
    <t>0053397</t>
  </si>
  <si>
    <t>DRÁT VODÍCÍ MICRO SORCERER/STEEL</t>
  </si>
  <si>
    <t>0153251</t>
  </si>
  <si>
    <t>KATETR INTRAKRANIÁLNÍ K ASPIRACI EMBOLŮ A TROMBŮ S</t>
  </si>
  <si>
    <t>0193273</t>
  </si>
  <si>
    <t>KATETR BALÓNKOVÝ PTA - COYOTE ES MR</t>
  </si>
  <si>
    <t>0152139</t>
  </si>
  <si>
    <t>DRÁT VODÍCÍ PERIFERNÍ, KORONÁRNÍ - ACCOAT SELDINGE</t>
  </si>
  <si>
    <t>0057362</t>
  </si>
  <si>
    <t>HEMOFILTR</t>
  </si>
  <si>
    <t>0152042</t>
  </si>
  <si>
    <t xml:space="preserve">SPIRÁLA EMBOLIZAČNÍ -INTRAKRANIÁLNÍ,TARGET XL 360 </t>
  </si>
  <si>
    <t>0152815</t>
  </si>
  <si>
    <t>MIKROKATETR - PERIFERNÍ; KORONÁRNÍ; NEUROVASKULARN</t>
  </si>
  <si>
    <t>0152782</t>
  </si>
  <si>
    <t xml:space="preserve">STENT INTRAKRANIÁLNÍ - PIPELINE FLEX SHIELD; FLOW </t>
  </si>
  <si>
    <t>0038498</t>
  </si>
  <si>
    <t>0058501</t>
  </si>
  <si>
    <t>VODIČ-PTA,PTCA - HI-TORQUE 0.14(18,35)/130,190,300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</si>
  <si>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</si>
  <si>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</si>
  <si>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</si>
  <si>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</si>
  <si>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</si>
  <si>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</si>
  <si>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</si>
  <si>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</si>
  <si>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</si>
  <si>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</si>
  <si>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</si>
  <si>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</si>
  <si>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</si>
  <si>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</si>
  <si>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</si>
  <si>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</si>
  <si>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89323</t>
  </si>
  <si>
    <t>TERAPEUTICKÁ EMBOLIZACE V CÉVNÍM ŘEČIŠTI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</si>
  <si>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</si>
  <si>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</si>
  <si>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</si>
  <si>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</si>
  <si>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89423</t>
  </si>
  <si>
    <t>PERKUTÁNNÍ TRANSLUMINÁLNÍ ANGIOPLASTIKA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</si>
  <si>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</si>
  <si>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</si>
  <si>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</si>
  <si>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</si>
  <si>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</si>
  <si>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</si>
  <si>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</si>
  <si>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</si>
  <si>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</si>
  <si>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</si>
  <si>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</si>
  <si>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</si>
  <si>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</si>
  <si>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</si>
  <si>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</si>
  <si>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</si>
  <si>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</si>
  <si>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</si>
  <si>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</si>
  <si>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</si>
  <si>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</si>
  <si>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</si>
  <si>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</si>
  <si>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</si>
  <si>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</si>
  <si>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</si>
  <si>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</si>
  <si>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</si>
  <si>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</si>
  <si>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</si>
  <si>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</si>
  <si>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</si>
  <si>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</si>
  <si>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</si>
  <si>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</si>
  <si>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</si>
  <si>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</si>
  <si>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</si>
  <si>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</si>
  <si>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</si>
  <si>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</si>
  <si>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89135</t>
  </si>
  <si>
    <t>RENTGENOVÉ VYŠETŘENÍ CELÉ PÁTEŘE JEDNOU EXPOZICÍ</t>
  </si>
  <si>
    <t>89325</t>
  </si>
  <si>
    <t>PERKUTÁNNÍ DRENÁŽ ABSCESU, CYSTY EV. JINÉ DUTINY R</t>
  </si>
  <si>
    <t>89141</t>
  </si>
  <si>
    <t>VYŠETŘENÍ DOLNÍCH KONČETIN VCELKU JEDNÍM RENTGENOV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</si>
  <si>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</si>
  <si>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</si>
  <si>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</si>
  <si>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</si>
  <si>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</si>
  <si>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</si>
  <si>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</si>
  <si>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</si>
  <si>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</si>
  <si>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</si>
  <si>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</si>
  <si>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</si>
  <si>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</si>
  <si>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</si>
  <si>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</si>
  <si>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</si>
  <si>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</si>
  <si>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</si>
  <si>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</si>
  <si>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</si>
  <si>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</si>
  <si>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</si>
  <si>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</si>
  <si>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</si>
  <si>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</si>
  <si>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</si>
  <si>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</si>
  <si>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</si>
  <si>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</si>
  <si>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</si>
  <si>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</si>
  <si>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</si>
  <si>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</si>
  <si>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</si>
  <si>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</si>
  <si>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</si>
  <si>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</si>
  <si>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</si>
  <si>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</si>
  <si>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</si>
  <si>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</si>
  <si>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</si>
  <si>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</si>
  <si>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</si>
  <si>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</si>
  <si>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</si>
  <si>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</si>
  <si>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</si>
  <si>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</si>
  <si>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</si>
  <si>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</si>
  <si>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</si>
  <si>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</si>
  <si>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</si>
  <si>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</si>
  <si>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</si>
  <si>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</si>
  <si>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</si>
  <si>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</si>
  <si>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</si>
  <si>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</si>
  <si>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</si>
  <si>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</si>
  <si>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</si>
  <si>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94191</t>
  </si>
  <si>
    <t>FOTOGRAFIE GELU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</si>
  <si>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</si>
  <si>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</si>
  <si>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</si>
  <si>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</si>
  <si>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</si>
  <si>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</si>
  <si>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</si>
  <si>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</si>
  <si>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</si>
  <si>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</si>
  <si>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</si>
  <si>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</si>
  <si>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</si>
  <si>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</si>
  <si>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</si>
  <si>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</si>
  <si>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</si>
  <si>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</si>
  <si>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</si>
  <si>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</si>
  <si>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</si>
  <si>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</si>
  <si>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</si>
  <si>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</si>
  <si>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</si>
  <si>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</si>
  <si>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87209</t>
  </si>
  <si>
    <t>HISTOTOPOGRAM (5 X 5 CM A VĚTŠÍ)</t>
  </si>
  <si>
    <t>87011</t>
  </si>
  <si>
    <t>KONZULTACE NÁLEZU PATOLOGEM CÍLENÁ NA ŽÁDOST OŠETŘ</t>
  </si>
  <si>
    <t>99790</t>
  </si>
  <si>
    <t>(VZP) EXPRESE HER2-IHC</t>
  </si>
  <si>
    <t>99792</t>
  </si>
  <si>
    <t>(VZP) EXPRESE ALK-IHC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</si>
  <si>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</si>
  <si>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</si>
  <si>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</si>
  <si>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</si>
  <si>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</si>
  <si>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</si>
  <si>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87619</t>
  </si>
  <si>
    <t>IN SITU HYBRIDIZACE LIDSKÉ DNA Z PARAFINOVÝCH BLOK</t>
  </si>
  <si>
    <t>94239</t>
  </si>
  <si>
    <t>FRAGMENTAČNÍ ANALÝZA LIDSKÉHO SOMATICKÉHO GENOMU</t>
  </si>
  <si>
    <t>87622</t>
  </si>
  <si>
    <t>KRYOPREZERVACE TKÁNĚ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</si>
  <si>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</si>
  <si>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</si>
  <si>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</si>
  <si>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</si>
  <si>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</si>
  <si>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</si>
  <si>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</si>
  <si>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</si>
  <si>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82077</t>
  </si>
  <si>
    <t>STANOVENÍ PROTILÁTEK CELKOVÝCH I IGM PROTI ANTIGEN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</si>
  <si>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</si>
  <si>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</si>
  <si>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</si>
  <si>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</si>
  <si>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</si>
  <si>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</si>
  <si>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</si>
  <si>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</si>
  <si>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</si>
  <si>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</si>
  <si>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</si>
  <si>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</si>
  <si>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</si>
  <si>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</si>
  <si>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</si>
  <si>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</si>
  <si>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</si>
  <si>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</si>
  <si>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</si>
  <si>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</si>
  <si>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</si>
  <si>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</si>
  <si>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</si>
  <si>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</si>
  <si>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</si>
  <si>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</si>
  <si>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</si>
  <si>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</si>
  <si>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82063</t>
  </si>
  <si>
    <t>STANOVENÍ CITLIVOSTI NA ATB KVALITATIVNÍ METODOU</t>
  </si>
  <si>
    <t>98119</t>
  </si>
  <si>
    <t>IDENTIFIKACE VLÁKNITÝCH HUB</t>
  </si>
  <si>
    <t>82083</t>
  </si>
  <si>
    <t>PRŮKAZ BAKTERIÁLNÍHO TOXINU NEBO ANTIGENU</t>
  </si>
  <si>
    <t>82135</t>
  </si>
  <si>
    <t>KONFIRMAČNÍ TEST PRŮKAZU ANTIGENŮ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</si>
  <si>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</si>
  <si>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</si>
  <si>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</si>
  <si>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</si>
  <si>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</si>
  <si>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</si>
  <si>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</si>
  <si>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</si>
  <si>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</si>
  <si>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</si>
  <si>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</si>
  <si>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</si>
  <si>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</si>
  <si>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</si>
  <si>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</si>
  <si>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82241</t>
  </si>
  <si>
    <t>DETEKCE IN VITRO STIMULACE T LYMFOCYTŮ SPECIFICKÝM</t>
  </si>
  <si>
    <t>91285</t>
  </si>
  <si>
    <t>STANOVENÍ REVMATOIDNÍHO FAKTORU IgM ELISA</t>
  </si>
  <si>
    <t>91287</t>
  </si>
  <si>
    <t>STANOVENÍ REVMATOIDNÍHO FAKTORU IgG ELISA</t>
  </si>
  <si>
    <t>22321</t>
  </si>
  <si>
    <t>URČENÍ SPECIFITY TROMBOCYTÁRNÍ PROTILÁTKY</t>
  </si>
  <si>
    <t>91289</t>
  </si>
  <si>
    <t>STANOVENÍ REVMATOIDNÍHO FAKTORU IgA ELISA</t>
  </si>
  <si>
    <t>44</t>
  </si>
  <si>
    <t>94200</t>
  </si>
  <si>
    <t xml:space="preserve">(VZP) KVANTITATIVNÍ PCR (qPCR) V REÁLNÉM ČASE PRO </t>
  </si>
  <si>
    <t>99795</t>
  </si>
  <si>
    <t>(VZP) MUTACE BRAF</t>
  </si>
  <si>
    <t>99794</t>
  </si>
  <si>
    <t>(VZP) MUTACE EGFR</t>
  </si>
  <si>
    <t>94337</t>
  </si>
  <si>
    <t>ANALÝZA LIDSKÉHO SOMATICKÉHO GENOMU METODOU KVANTI</t>
  </si>
  <si>
    <t>94353</t>
  </si>
  <si>
    <t>STANOVENÍ ZNÁMÉ GENOVÉ VARIANTY LIDSKÉHO SOMATICKÉ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</si>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</sst>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7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2" borderId="2" xfId="26" applyNumberFormat="1" applyFont="1" applyFill="1" applyBorder="1" applyAlignment="1">
      <alignment horizontal="center"/>
    </xf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7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8" fillId="0" borderId="0" xfId="0" applyFont="1" applyFill="1"/>
    <xf numFmtId="0" fontId="69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50" xfId="0" applyFont="1" applyBorder="1" applyAlignment="1">
      <alignment horizontal="left" indent="1"/>
    </xf>
    <xf numFmtId="0" fontId="66" fillId="0" borderId="147" xfId="0" applyFont="1" applyBorder="1" applyAlignment="1">
      <alignment horizontal="left" indent="1"/>
    </xf>
    <xf numFmtId="0" fontId="66" fillId="4" borderId="150" xfId="0" applyFont="1" applyFill="1" applyBorder="1" applyAlignment="1">
      <alignment horizontal="left"/>
    </xf>
    <xf numFmtId="169" fontId="66" fillId="4" borderId="151" xfId="0" applyNumberFormat="1" applyFont="1" applyFill="1" applyBorder="1"/>
    <xf numFmtId="9" fontId="66" fillId="4" borderId="151" xfId="0" applyNumberFormat="1" applyFont="1" applyFill="1" applyBorder="1"/>
    <xf numFmtId="9" fontId="66" fillId="4" borderId="152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70" fillId="0" borderId="139" xfId="0" applyNumberFormat="1" applyFont="1" applyBorder="1" applyAlignment="1">
      <alignment horizontal="right"/>
    </xf>
    <xf numFmtId="166" fontId="70" fillId="0" borderId="139" xfId="0" applyNumberFormat="1" applyFont="1" applyBorder="1" applyAlignment="1">
      <alignment horizontal="right"/>
    </xf>
    <xf numFmtId="166" fontId="70" fillId="0" borderId="153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166" fontId="5" fillId="0" borderId="139" xfId="0" applyNumberFormat="1" applyFont="1" applyBorder="1" applyAlignment="1">
      <alignment horizontal="right"/>
    </xf>
    <xf numFmtId="166" fontId="5" fillId="0" borderId="153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166" fontId="70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3" fontId="70" fillId="0" borderId="139" xfId="0" applyNumberFormat="1" applyFont="1" applyBorder="1"/>
    <xf numFmtId="166" fontId="70" fillId="0" borderId="139" xfId="0" applyNumberFormat="1" applyFont="1" applyBorder="1"/>
    <xf numFmtId="166" fontId="70" fillId="0" borderId="153" xfId="0" applyNumberFormat="1" applyFont="1" applyBorder="1"/>
    <xf numFmtId="166" fontId="71" fillId="0" borderId="153" xfId="0" applyNumberFormat="1" applyFont="1" applyBorder="1" applyAlignment="1">
      <alignment horizontal="right"/>
    </xf>
    <xf numFmtId="166" fontId="70" fillId="0" borderId="19" xfId="0" applyNumberFormat="1" applyFont="1" applyBorder="1"/>
    <xf numFmtId="166" fontId="71" fillId="0" borderId="19" xfId="0" applyNumberFormat="1" applyFont="1" applyBorder="1" applyAlignment="1">
      <alignment horizontal="right"/>
    </xf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3" xfId="0" applyNumberFormat="1" applyFont="1" applyBorder="1"/>
    <xf numFmtId="0" fontId="5" fillId="0" borderId="139" xfId="0" applyFont="1" applyBorder="1"/>
    <xf numFmtId="166" fontId="34" fillId="0" borderId="19" xfId="0" applyNumberFormat="1" applyFont="1" applyBorder="1"/>
    <xf numFmtId="3" fontId="34" fillId="0" borderId="139" xfId="0" applyNumberFormat="1" applyFont="1" applyBorder="1" applyAlignment="1">
      <alignment horizontal="right"/>
    </xf>
    <xf numFmtId="3" fontId="34" fillId="0" borderId="0" xfId="0" applyNumberFormat="1" applyFont="1" applyBorder="1"/>
    <xf numFmtId="166" fontId="34" fillId="0" borderId="0" xfId="0" applyNumberFormat="1" applyFont="1" applyBorder="1"/>
    <xf numFmtId="3" fontId="70" fillId="0" borderId="0" xfId="0" applyNumberFormat="1" applyFont="1" applyBorder="1" applyAlignment="1">
      <alignment horizontal="right"/>
    </xf>
    <xf numFmtId="166" fontId="70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3" fontId="70" fillId="0" borderId="0" xfId="0" applyNumberFormat="1" applyFont="1" applyBorder="1"/>
    <xf numFmtId="166" fontId="70" fillId="0" borderId="0" xfId="0" applyNumberFormat="1" applyFont="1" applyBorder="1"/>
    <xf numFmtId="49" fontId="3" fillId="0" borderId="10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108" xfId="0" applyNumberFormat="1" applyFont="1" applyBorder="1"/>
    <xf numFmtId="166" fontId="34" fillId="0" borderId="108" xfId="0" applyNumberFormat="1" applyFont="1" applyBorder="1"/>
    <xf numFmtId="166" fontId="34" fillId="0" borderId="89" xfId="0" applyNumberFormat="1" applyFont="1" applyBorder="1"/>
    <xf numFmtId="3" fontId="70" fillId="0" borderId="108" xfId="0" applyNumberFormat="1" applyFont="1" applyBorder="1" applyAlignment="1">
      <alignment horizontal="right"/>
    </xf>
    <xf numFmtId="166" fontId="70" fillId="0" borderId="108" xfId="0" applyNumberFormat="1" applyFont="1" applyBorder="1" applyAlignment="1">
      <alignment horizontal="right"/>
    </xf>
    <xf numFmtId="166" fontId="70" fillId="0" borderId="89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70" fillId="0" borderId="2" xfId="0" applyNumberFormat="1" applyFont="1" applyBorder="1" applyAlignment="1">
      <alignment horizontal="right"/>
    </xf>
    <xf numFmtId="166" fontId="70" fillId="0" borderId="2" xfId="0" applyNumberFormat="1" applyFont="1" applyBorder="1" applyAlignment="1">
      <alignment horizontal="right"/>
    </xf>
    <xf numFmtId="166" fontId="71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89" xfId="0" applyNumberFormat="1" applyFont="1" applyBorder="1"/>
    <xf numFmtId="3" fontId="5" fillId="0" borderId="153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38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0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09" xfId="76" applyFont="1" applyFill="1" applyBorder="1"/>
    <xf numFmtId="0" fontId="31" fillId="0" borderId="154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5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0" xfId="76" applyNumberFormat="1" applyFont="1" applyFill="1" applyBorder="1"/>
    <xf numFmtId="3" fontId="31" fillId="0" borderId="151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09" xfId="76" applyNumberFormat="1" applyFont="1" applyFill="1" applyBorder="1"/>
    <xf numFmtId="9" fontId="31" fillId="0" borderId="154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2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1.0554904674065479</c:v>
                </c:pt>
                <c:pt idx="1">
                  <c:v>0.88958067647077432</c:v>
                </c:pt>
                <c:pt idx="2">
                  <c:v>0.93811781876578515</c:v>
                </c:pt>
                <c:pt idx="3">
                  <c:v>0.83486329852630503</c:v>
                </c:pt>
                <c:pt idx="4">
                  <c:v>0.87223694705412602</c:v>
                </c:pt>
                <c:pt idx="5">
                  <c:v>0.98193143534260252</c:v>
                </c:pt>
                <c:pt idx="6">
                  <c:v>0.9693147137254251</c:v>
                </c:pt>
                <c:pt idx="7">
                  <c:v>1.0087435749001394</c:v>
                </c:pt>
                <c:pt idx="8">
                  <c:v>1.014050181101148</c:v>
                </c:pt>
                <c:pt idx="9">
                  <c:v>0.94075110951518559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ALOS!$E$33:$E$42</c:f>
              <c:numCache>
                <c:formatCode>0%</c:formatCode>
                <c:ptCount val="10"/>
                <c:pt idx="0">
                  <c:v>0.69518272425249172</c:v>
                </c:pt>
                <c:pt idx="1">
                  <c:v>0.70672389127324753</c:v>
                </c:pt>
                <c:pt idx="2">
                  <c:v>0.70655890581286918</c:v>
                </c:pt>
                <c:pt idx="3">
                  <c:v>0.68393511250654104</c:v>
                </c:pt>
                <c:pt idx="4">
                  <c:v>0.67447087469563594</c:v>
                </c:pt>
                <c:pt idx="5">
                  <c:v>0.67435669920141972</c:v>
                </c:pt>
                <c:pt idx="6">
                  <c:v>0.66704966168773139</c:v>
                </c:pt>
                <c:pt idx="7">
                  <c:v>0.66395246478873238</c:v>
                </c:pt>
                <c:pt idx="8">
                  <c:v>0.66267484192374015</c:v>
                </c:pt>
                <c:pt idx="9">
                  <c:v>0.67377192982456136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1" totalsRowShown="0" headerRowDxfId="116" tableBorderDxfId="115">
  <autoFilter ref="A7:S21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58" totalsRowShown="0">
  <autoFilter ref="C3:S158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1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2175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2657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2658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2672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4139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4169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4177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4253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4254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5032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5210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5969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09A59CE5-1A4B-4D71-B71A-404803146EBE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150647.17819000001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7079.8531500000026</v>
      </c>
      <c r="E7" s="285">
        <f t="shared" ref="E7:E15" si="0">IF(C7=0,0,D7/C7)</f>
        <v>0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0.85606122260682438</v>
      </c>
      <c r="E8" s="285">
        <f t="shared" si="0"/>
        <v>0.95117913622980488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0.23300798580301685</v>
      </c>
      <c r="E9" s="285">
        <f>IF(C9=0,0,D9/C9)</f>
        <v>0.77669328601005616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0.80184134133140772</v>
      </c>
      <c r="E11" s="285">
        <f t="shared" si="0"/>
        <v>1.3364022355523462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0.87890689857265225</v>
      </c>
      <c r="E12" s="285">
        <f t="shared" si="0"/>
        <v>1.0986336232158151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48060.003299999989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77434.054489999995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137947.83465999996</v>
      </c>
      <c r="D18" s="303">
        <f ca="1">IF(ISERROR(VLOOKUP("Výnosy celkem",INDIRECT("HI!$A:$G"),5,0)),0,VLOOKUP("Výnosy celkem",INDIRECT("HI!$A:$G"),5,0))</f>
        <v>139608.40046999999</v>
      </c>
      <c r="E18" s="304">
        <f t="shared" ref="E18:E31" ca="1" si="1">IF(C18=0,0,D18/C18)</f>
        <v>1.0120376359229764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2000.5546599999996</v>
      </c>
      <c r="D19" s="284">
        <f ca="1">IF(ISERROR(VLOOKUP("Ambulance *",INDIRECT("HI!$A:$G"),5,0)),0,VLOOKUP("Ambulance *",INDIRECT("HI!$A:$G"),5,0))</f>
        <v>2554.7804699999997</v>
      </c>
      <c r="E19" s="285">
        <f t="shared" ca="1" si="1"/>
        <v>1.2770360745854354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1.2770360745854354</v>
      </c>
      <c r="E20" s="285">
        <f t="shared" si="1"/>
        <v>1.2770360745854354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1.2770360745854354</v>
      </c>
      <c r="E21" s="285">
        <f t="shared" si="1"/>
        <v>1.2770360745854354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0.95550043063236501</v>
      </c>
      <c r="E23" s="285">
        <f t="shared" si="1"/>
        <v>1.1241181536851352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135947.27999999997</v>
      </c>
      <c r="D24" s="284">
        <f ca="1">IF(ISERROR(VLOOKUP("Hospitalizace *",INDIRECT("HI!$A:$G"),5,0)),0,VLOOKUP("Hospitalizace *",INDIRECT("HI!$A:$G"),5,0))</f>
        <v>137053.62</v>
      </c>
      <c r="E24" s="285">
        <f ca="1">IF(C24=0,0,D24/C24)</f>
        <v>1.0081380076158937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1.0081380076158937</v>
      </c>
      <c r="E25" s="285">
        <f t="shared" si="1"/>
        <v>1.0081380076158937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1.0081380076158937</v>
      </c>
      <c r="E26" s="285">
        <f t="shared" si="1"/>
        <v>1.0081380076158937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0.8781183178902352</v>
      </c>
      <c r="E29" s="285">
        <f t="shared" si="1"/>
        <v>0.92433507146340554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0.67377192982456136</v>
      </c>
      <c r="E30" s="285">
        <f t="shared" si="1"/>
        <v>0.67377192982456136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1.0577176453406101</v>
      </c>
      <c r="E31" s="285">
        <f t="shared" si="1"/>
        <v>1.113386995095379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5B2F3EC8-029C-40E5-A7EE-D304609584B0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2018</v>
      </c>
      <c r="C3" s="44">
        <v>2019</v>
      </c>
      <c r="D3" s="11"/>
      <c r="E3" s="522">
        <v>2020</v>
      </c>
      <c r="F3" s="523"/>
      <c r="G3" s="523"/>
      <c r="H3" s="524"/>
      <c r="I3" s="525">
        <v>2017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322</v>
      </c>
      <c r="J4" s="434" t="s">
        <v>323</v>
      </c>
    </row>
    <row r="5" spans="1:10" ht="14.45" customHeight="1" x14ac:dyDescent="0.2">
      <c r="A5" s="221" t="str">
        <f>HYPERLINK("#'Léky Žádanky'!A1","Léky (Kč)")</f>
        <v>Léky (Kč)</v>
      </c>
      <c r="B5" s="31">
        <v>6364.1066599999995</v>
      </c>
      <c r="C5" s="33">
        <v>6584.9574100000027</v>
      </c>
      <c r="D5" s="12"/>
      <c r="E5" s="226">
        <v>7079.8531500000026</v>
      </c>
      <c r="F5" s="32">
        <v>0</v>
      </c>
      <c r="G5" s="225">
        <f>E5-F5</f>
        <v>7079.8531500000026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57588.647089999991</v>
      </c>
      <c r="C6" s="35">
        <v>60095.487070000017</v>
      </c>
      <c r="D6" s="12"/>
      <c r="E6" s="227">
        <v>48060.003299999989</v>
      </c>
      <c r="F6" s="34">
        <v>0</v>
      </c>
      <c r="G6" s="228">
        <f>E6-F6</f>
        <v>48060.003299999989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67498.264980000007</v>
      </c>
      <c r="C7" s="35">
        <v>74999.427449999988</v>
      </c>
      <c r="D7" s="12"/>
      <c r="E7" s="227">
        <v>77434.054489999995</v>
      </c>
      <c r="F7" s="34">
        <v>0</v>
      </c>
      <c r="G7" s="228">
        <f>E7-F7</f>
        <v>77434.054489999995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16811.35876000001</v>
      </c>
      <c r="C8" s="37">
        <v>18338.871990000029</v>
      </c>
      <c r="D8" s="12"/>
      <c r="E8" s="229">
        <v>18073.267250000026</v>
      </c>
      <c r="F8" s="36">
        <v>0</v>
      </c>
      <c r="G8" s="230">
        <f>E8-F8</f>
        <v>18073.267250000026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148262.37749000001</v>
      </c>
      <c r="C9" s="39">
        <v>160018.74392000004</v>
      </c>
      <c r="D9" s="12"/>
      <c r="E9" s="3">
        <v>150647.17819000001</v>
      </c>
      <c r="F9" s="38">
        <v>0</v>
      </c>
      <c r="G9" s="38">
        <f>E9-F9</f>
        <v>150647.17819000001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2112.6159400000006</v>
      </c>
      <c r="C11" s="33">
        <f>IF(ISERROR(VLOOKUP("Celkem:",'ZV Vykáz.-A'!A:H,5,0)),0,VLOOKUP("Celkem:",'ZV Vykáz.-A'!A:H,5,0)/1000)</f>
        <v>2000.5546599999996</v>
      </c>
      <c r="D11" s="12"/>
      <c r="E11" s="226">
        <f>IF(ISERROR(VLOOKUP("Celkem:",'ZV Vykáz.-A'!A:H,8,0)),0,VLOOKUP("Celkem:",'ZV Vykáz.-A'!A:H,8,0)/1000)</f>
        <v>2554.7804699999997</v>
      </c>
      <c r="F11" s="32">
        <f>C11</f>
        <v>2000.5546599999996</v>
      </c>
      <c r="G11" s="225">
        <f>E11-F11</f>
        <v>554.22581000000014</v>
      </c>
      <c r="H11" s="231">
        <f>IF(F11&lt;0.00000001,"",E11/F11)</f>
        <v>1.2770360745854354</v>
      </c>
      <c r="I11" s="225">
        <f>E11-B11</f>
        <v>442.1645299999991</v>
      </c>
      <c r="J11" s="231">
        <f>IF(B11&lt;0.00000001,"",E11/B11)</f>
        <v>1.2092971664314902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130734.20999999999</v>
      </c>
      <c r="C12" s="37">
        <f>IF(ISERROR(VLOOKUP("Celkem",CaseMix!A:D,3,0)),0,VLOOKUP("Celkem",CaseMix!A:D,3,0)*30)</f>
        <v>135947.27999999997</v>
      </c>
      <c r="D12" s="12"/>
      <c r="E12" s="229">
        <f>IF(ISERROR(VLOOKUP("Celkem",CaseMix!A:D,4,0)),0,VLOOKUP("Celkem",CaseMix!A:D,4,0)*30)</f>
        <v>137053.62</v>
      </c>
      <c r="F12" s="36">
        <f>C12</f>
        <v>135947.27999999997</v>
      </c>
      <c r="G12" s="230">
        <f>E12-F12</f>
        <v>1106.3400000000256</v>
      </c>
      <c r="H12" s="233">
        <f>IF(F12&lt;0.00000001,"",E12/F12)</f>
        <v>1.0081380076158937</v>
      </c>
      <c r="I12" s="230">
        <f>E12-B12</f>
        <v>6319.4100000000035</v>
      </c>
      <c r="J12" s="233">
        <f>IF(B12&lt;0.00000001,"",E12/B12)</f>
        <v>1.048337845159274</v>
      </c>
    </row>
    <row r="13" spans="1:10" ht="14.45" customHeight="1" thickBot="1" x14ac:dyDescent="0.25">
      <c r="A13" s="4" t="s">
        <v>100</v>
      </c>
      <c r="B13" s="9">
        <f>SUM(B11:B12)</f>
        <v>132846.82593999998</v>
      </c>
      <c r="C13" s="41">
        <f>SUM(C11:C12)</f>
        <v>137947.83465999996</v>
      </c>
      <c r="D13" s="12"/>
      <c r="E13" s="9">
        <f>SUM(E11:E12)</f>
        <v>139608.40046999999</v>
      </c>
      <c r="F13" s="40">
        <f>SUM(F11:F12)</f>
        <v>137947.83465999996</v>
      </c>
      <c r="G13" s="40">
        <f>E13-F13</f>
        <v>1660.5658100000292</v>
      </c>
      <c r="H13" s="235">
        <f>IF(F13&lt;0.00000001,"",E13/F13)</f>
        <v>1.0120376359229764</v>
      </c>
      <c r="I13" s="40">
        <f>SUM(I11:I12)</f>
        <v>6761.5745300000026</v>
      </c>
      <c r="J13" s="235">
        <f>IF(B13&lt;0.00000001,"",E13/B13)</f>
        <v>1.0508975241384682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0.89602519660768443</v>
      </c>
      <c r="C15" s="43">
        <f>IF(C9=0,"",C13/C9)</f>
        <v>0.86207297520699055</v>
      </c>
      <c r="D15" s="12"/>
      <c r="E15" s="10">
        <f>IF(E9=0,"",E13/E9)</f>
        <v>0.92672429810747847</v>
      </c>
      <c r="F15" s="42" t="str">
        <f>IF(F9=0,"",F13/F9)</f>
        <v/>
      </c>
      <c r="G15" s="42" t="str">
        <f>IF(ISERROR(F15-E15),"",E15-F15)</f>
        <v/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301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7BC6CD37-0677-42B6-872C-841E5E3D2E9D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1.0554904674065479</v>
      </c>
      <c r="C4" s="323">
        <f t="shared" ref="C4:M4" si="0">(C10+C8)/C6</f>
        <v>0.88958067647077432</v>
      </c>
      <c r="D4" s="323">
        <f t="shared" si="0"/>
        <v>0.93811781876578515</v>
      </c>
      <c r="E4" s="323">
        <f t="shared" si="0"/>
        <v>0.83486329852630503</v>
      </c>
      <c r="F4" s="323">
        <f t="shared" si="0"/>
        <v>0.87223694705412602</v>
      </c>
      <c r="G4" s="323">
        <f t="shared" si="0"/>
        <v>0.98193143534260252</v>
      </c>
      <c r="H4" s="323">
        <f t="shared" si="0"/>
        <v>0.9693147137254251</v>
      </c>
      <c r="I4" s="323">
        <f t="shared" si="0"/>
        <v>1.0087435749001394</v>
      </c>
      <c r="J4" s="323">
        <f t="shared" si="0"/>
        <v>1.014050181101148</v>
      </c>
      <c r="K4" s="323">
        <f t="shared" si="0"/>
        <v>0.94075110951518559</v>
      </c>
      <c r="L4" s="323">
        <f t="shared" si="0"/>
        <v>1.7215387876423294E-2</v>
      </c>
      <c r="M4" s="323">
        <f t="shared" si="0"/>
        <v>1.7215387876423294E-2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12724.359390000001</v>
      </c>
      <c r="C5" s="323">
        <f>IF(ISERROR(VLOOKUP($A5,'Man Tab'!$A:$Q,COLUMN()+2,0)),0,VLOOKUP($A5,'Man Tab'!$A:$Q,COLUMN()+2,0))</f>
        <v>14067.893410000001</v>
      </c>
      <c r="D5" s="323">
        <f>IF(ISERROR(VLOOKUP($A5,'Man Tab'!$A:$Q,COLUMN()+2,0)),0,VLOOKUP($A5,'Man Tab'!$A:$Q,COLUMN()+2,0))</f>
        <v>12535.00945</v>
      </c>
      <c r="E5" s="323">
        <f>IF(ISERROR(VLOOKUP($A5,'Man Tab'!$A:$Q,COLUMN()+2,0)),0,VLOOKUP($A5,'Man Tab'!$A:$Q,COLUMN()+2,0))</f>
        <v>12556.933349999999</v>
      </c>
      <c r="F5" s="323">
        <f>IF(ISERROR(VLOOKUP($A5,'Man Tab'!$A:$Q,COLUMN()+2,0)),0,VLOOKUP($A5,'Man Tab'!$A:$Q,COLUMN()+2,0))</f>
        <v>15599.47234</v>
      </c>
      <c r="G5" s="323">
        <f>IF(ISERROR(VLOOKUP($A5,'Man Tab'!$A:$Q,COLUMN()+2,0)),0,VLOOKUP($A5,'Man Tab'!$A:$Q,COLUMN()+2,0))</f>
        <v>14203.41944</v>
      </c>
      <c r="H5" s="323">
        <f>IF(ISERROR(VLOOKUP($A5,'Man Tab'!$A:$Q,COLUMN()+2,0)),0,VLOOKUP($A5,'Man Tab'!$A:$Q,COLUMN()+2,0))</f>
        <v>14185.72846</v>
      </c>
      <c r="I5" s="323">
        <f>IF(ISERROR(VLOOKUP($A5,'Man Tab'!$A:$Q,COLUMN()+2,0)),0,VLOOKUP($A5,'Man Tab'!$A:$Q,COLUMN()+2,0))</f>
        <v>12340.15206</v>
      </c>
      <c r="J5" s="323">
        <f>IF(ISERROR(VLOOKUP($A5,'Man Tab'!$A:$Q,COLUMN()+2,0)),0,VLOOKUP($A5,'Man Tab'!$A:$Q,COLUMN()+2,0))</f>
        <v>16342.94333</v>
      </c>
      <c r="K5" s="323">
        <f>IF(ISERROR(VLOOKUP($A5,'Man Tab'!$A:$Q,COLUMN()+2,0)),0,VLOOKUP($A5,'Man Tab'!$A:$Q,COLUMN()+2,0))</f>
        <v>23845.083760000001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12724.359390000001</v>
      </c>
      <c r="C6" s="325">
        <f t="shared" ref="C6:M6" si="1">C5+B6</f>
        <v>26792.252800000002</v>
      </c>
      <c r="D6" s="325">
        <f t="shared" si="1"/>
        <v>39327.26225</v>
      </c>
      <c r="E6" s="325">
        <f t="shared" si="1"/>
        <v>51884.195599999999</v>
      </c>
      <c r="F6" s="325">
        <f t="shared" si="1"/>
        <v>67483.667939999999</v>
      </c>
      <c r="G6" s="325">
        <f t="shared" si="1"/>
        <v>81687.087379999997</v>
      </c>
      <c r="H6" s="325">
        <f t="shared" si="1"/>
        <v>95872.815839999996</v>
      </c>
      <c r="I6" s="325">
        <f t="shared" si="1"/>
        <v>108212.96789999999</v>
      </c>
      <c r="J6" s="325">
        <f t="shared" si="1"/>
        <v>124555.91122999998</v>
      </c>
      <c r="K6" s="325">
        <f t="shared" si="1"/>
        <v>148400.99498999998</v>
      </c>
      <c r="L6" s="325">
        <f t="shared" si="1"/>
        <v>148400.99498999998</v>
      </c>
      <c r="M6" s="325">
        <f t="shared" si="1"/>
        <v>148400.99498999998</v>
      </c>
    </row>
    <row r="7" spans="1:13" ht="14.45" customHeight="1" x14ac:dyDescent="0.2">
      <c r="A7" s="324" t="s">
        <v>125</v>
      </c>
      <c r="B7" s="324">
        <v>439.54199999999997</v>
      </c>
      <c r="C7" s="324">
        <v>778.54899999999998</v>
      </c>
      <c r="D7" s="324">
        <v>1207.6210000000001</v>
      </c>
      <c r="E7" s="324">
        <v>1416.037</v>
      </c>
      <c r="F7" s="324">
        <v>1924.001</v>
      </c>
      <c r="G7" s="324">
        <v>2623.7289999999998</v>
      </c>
      <c r="H7" s="324">
        <v>3038.1529999999998</v>
      </c>
      <c r="I7" s="324">
        <v>3570.4670000000001</v>
      </c>
      <c r="J7" s="324">
        <v>4132.8580000000002</v>
      </c>
      <c r="K7" s="324">
        <v>4568.4539999999997</v>
      </c>
      <c r="L7" s="324"/>
      <c r="M7" s="324"/>
    </row>
    <row r="8" spans="1:13" ht="14.45" customHeight="1" x14ac:dyDescent="0.2">
      <c r="A8" s="324" t="s">
        <v>98</v>
      </c>
      <c r="B8" s="325">
        <f>B7*30</f>
        <v>13186.259999999998</v>
      </c>
      <c r="C8" s="325">
        <f t="shared" ref="C8:M8" si="2">C7*30</f>
        <v>23356.47</v>
      </c>
      <c r="D8" s="325">
        <f t="shared" si="2"/>
        <v>36228.630000000005</v>
      </c>
      <c r="E8" s="325">
        <f t="shared" si="2"/>
        <v>42481.11</v>
      </c>
      <c r="F8" s="325">
        <f t="shared" si="2"/>
        <v>57720.03</v>
      </c>
      <c r="G8" s="325">
        <f t="shared" si="2"/>
        <v>78711.87</v>
      </c>
      <c r="H8" s="325">
        <f t="shared" si="2"/>
        <v>91144.59</v>
      </c>
      <c r="I8" s="325">
        <f t="shared" si="2"/>
        <v>107114.01000000001</v>
      </c>
      <c r="J8" s="325">
        <f t="shared" si="2"/>
        <v>123985.74</v>
      </c>
      <c r="K8" s="325">
        <f t="shared" si="2"/>
        <v>137053.62</v>
      </c>
      <c r="L8" s="325">
        <f t="shared" si="2"/>
        <v>0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244180.03999999998</v>
      </c>
      <c r="C9" s="324">
        <v>233220.33</v>
      </c>
      <c r="D9" s="324">
        <v>187575.10999999996</v>
      </c>
      <c r="E9" s="324">
        <v>170125.2</v>
      </c>
      <c r="F9" s="324">
        <v>306617.81999999995</v>
      </c>
      <c r="G9" s="324">
        <v>357530.46000000008</v>
      </c>
      <c r="H9" s="324">
        <v>287092.07999999996</v>
      </c>
      <c r="I9" s="324">
        <v>258785.05000000002</v>
      </c>
      <c r="J9" s="324">
        <v>275078.25</v>
      </c>
      <c r="K9" s="324">
        <v>234576.35</v>
      </c>
      <c r="L9" s="324">
        <v>0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244.18003999999999</v>
      </c>
      <c r="C10" s="325">
        <f t="shared" ref="C10:M10" si="3">C9/1000+B10</f>
        <v>477.40036999999995</v>
      </c>
      <c r="D10" s="325">
        <f t="shared" si="3"/>
        <v>664.97547999999995</v>
      </c>
      <c r="E10" s="325">
        <f t="shared" si="3"/>
        <v>835.10068000000001</v>
      </c>
      <c r="F10" s="325">
        <f t="shared" si="3"/>
        <v>1141.7184999999999</v>
      </c>
      <c r="G10" s="325">
        <f t="shared" si="3"/>
        <v>1499.2489599999999</v>
      </c>
      <c r="H10" s="325">
        <f t="shared" si="3"/>
        <v>1786.3410399999998</v>
      </c>
      <c r="I10" s="325">
        <f t="shared" si="3"/>
        <v>2045.1260899999997</v>
      </c>
      <c r="J10" s="325">
        <f t="shared" si="3"/>
        <v>2320.2043399999998</v>
      </c>
      <c r="K10" s="325">
        <f t="shared" si="3"/>
        <v>2554.7806899999996</v>
      </c>
      <c r="L10" s="325">
        <f t="shared" si="3"/>
        <v>2554.7806899999996</v>
      </c>
      <c r="M10" s="325">
        <f t="shared" si="3"/>
        <v>2554.7806899999996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11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 t="str">
        <f>IF(ISERROR(HI!F15),#REF!,HI!F15)</f>
        <v/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 t="str">
        <f>IF(ISERROR(HI!F15),#REF!,HI!F15)</f>
        <v/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05BA5AF0-C549-452E-8528-CA62680C204E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6" customFormat="1" ht="14.45" customHeight="1" thickBot="1" x14ac:dyDescent="0.25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2020</v>
      </c>
      <c r="C4" s="257" t="s">
        <v>30</v>
      </c>
      <c r="D4" s="406" t="s">
        <v>302</v>
      </c>
      <c r="E4" s="406" t="s">
        <v>303</v>
      </c>
      <c r="F4" s="406" t="s">
        <v>304</v>
      </c>
      <c r="G4" s="406" t="s">
        <v>305</v>
      </c>
      <c r="H4" s="406" t="s">
        <v>306</v>
      </c>
      <c r="I4" s="406" t="s">
        <v>307</v>
      </c>
      <c r="J4" s="406" t="s">
        <v>308</v>
      </c>
      <c r="K4" s="406" t="s">
        <v>309</v>
      </c>
      <c r="L4" s="406" t="s">
        <v>310</v>
      </c>
      <c r="M4" s="406" t="s">
        <v>311</v>
      </c>
      <c r="N4" s="406" t="s">
        <v>312</v>
      </c>
      <c r="O4" s="406" t="s">
        <v>313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7000.0000001999997</v>
      </c>
      <c r="C7" s="56">
        <v>583.33333334999998</v>
      </c>
      <c r="D7" s="56">
        <v>762.02340000000004</v>
      </c>
      <c r="E7" s="56">
        <v>610.85056000000009</v>
      </c>
      <c r="F7" s="56">
        <v>810.38989000000004</v>
      </c>
      <c r="G7" s="56">
        <v>638.73589000000004</v>
      </c>
      <c r="H7" s="56">
        <v>566.89482999999996</v>
      </c>
      <c r="I7" s="56">
        <v>843.28976</v>
      </c>
      <c r="J7" s="56">
        <v>483.74213000000003</v>
      </c>
      <c r="K7" s="56">
        <v>618.94373999999993</v>
      </c>
      <c r="L7" s="56">
        <v>611.04151000000002</v>
      </c>
      <c r="M7" s="56">
        <v>728.94730000000004</v>
      </c>
      <c r="N7" s="56">
        <v>0</v>
      </c>
      <c r="O7" s="56">
        <v>0</v>
      </c>
      <c r="P7" s="57">
        <v>6674.8590099999992</v>
      </c>
      <c r="Q7" s="185">
        <v>0.95355128711561277</v>
      </c>
    </row>
    <row r="8" spans="1:17" ht="14.45" customHeight="1" x14ac:dyDescent="0.2">
      <c r="A8" s="19" t="s">
        <v>36</v>
      </c>
      <c r="B8" s="55">
        <v>1150.3645299</v>
      </c>
      <c r="C8" s="56">
        <v>95.863710824999998</v>
      </c>
      <c r="D8" s="56">
        <v>219.32</v>
      </c>
      <c r="E8" s="56">
        <v>98.31</v>
      </c>
      <c r="F8" s="56">
        <v>91.22</v>
      </c>
      <c r="G8" s="56">
        <v>71.02</v>
      </c>
      <c r="H8" s="56">
        <v>118.81</v>
      </c>
      <c r="I8" s="56">
        <v>102.58</v>
      </c>
      <c r="J8" s="56">
        <v>94.92</v>
      </c>
      <c r="K8" s="56">
        <v>116.48</v>
      </c>
      <c r="L8" s="56">
        <v>114.89</v>
      </c>
      <c r="M8" s="56">
        <v>164.845</v>
      </c>
      <c r="N8" s="56">
        <v>0</v>
      </c>
      <c r="O8" s="56">
        <v>0</v>
      </c>
      <c r="P8" s="57">
        <v>1192.3950000000002</v>
      </c>
      <c r="Q8" s="185">
        <v>1.0365366533890383</v>
      </c>
    </row>
    <row r="9" spans="1:17" ht="14.45" customHeight="1" x14ac:dyDescent="0.2">
      <c r="A9" s="19" t="s">
        <v>37</v>
      </c>
      <c r="B9" s="55">
        <v>64200.000000799999</v>
      </c>
      <c r="C9" s="56">
        <v>5350.0000000666669</v>
      </c>
      <c r="D9" s="56">
        <v>3515.4494300000001</v>
      </c>
      <c r="E9" s="56">
        <v>4757.5052100000003</v>
      </c>
      <c r="F9" s="56">
        <v>3743.6311600000004</v>
      </c>
      <c r="G9" s="56">
        <v>3701.1102700000001</v>
      </c>
      <c r="H9" s="56">
        <v>6432.9742900000001</v>
      </c>
      <c r="I9" s="56">
        <v>5105.86456</v>
      </c>
      <c r="J9" s="56">
        <v>2736.25819</v>
      </c>
      <c r="K9" s="56">
        <v>3284.8050499999999</v>
      </c>
      <c r="L9" s="56">
        <v>7255.2112999999999</v>
      </c>
      <c r="M9" s="56">
        <v>6229.4268899999997</v>
      </c>
      <c r="N9" s="56">
        <v>0</v>
      </c>
      <c r="O9" s="56">
        <v>0</v>
      </c>
      <c r="P9" s="57">
        <v>46762.236350000014</v>
      </c>
      <c r="Q9" s="185">
        <v>0.72838374376039416</v>
      </c>
    </row>
    <row r="10" spans="1:17" ht="14.45" customHeight="1" x14ac:dyDescent="0.2">
      <c r="A10" s="19" t="s">
        <v>38</v>
      </c>
      <c r="B10" s="55">
        <v>705.2997249</v>
      </c>
      <c r="C10" s="56">
        <v>58.774977075000002</v>
      </c>
      <c r="D10" s="56">
        <v>55.452550000000002</v>
      </c>
      <c r="E10" s="56">
        <v>52.413669999999996</v>
      </c>
      <c r="F10" s="56">
        <v>40.974849999999996</v>
      </c>
      <c r="G10" s="56">
        <v>34.002369999999999</v>
      </c>
      <c r="H10" s="56">
        <v>54.070209999999996</v>
      </c>
      <c r="I10" s="56">
        <v>55.409169999999996</v>
      </c>
      <c r="J10" s="56">
        <v>48.737209999999997</v>
      </c>
      <c r="K10" s="56">
        <v>52.296109999999999</v>
      </c>
      <c r="L10" s="56">
        <v>52.86786</v>
      </c>
      <c r="M10" s="56">
        <v>43.942029999999995</v>
      </c>
      <c r="N10" s="56">
        <v>0</v>
      </c>
      <c r="O10" s="56">
        <v>0</v>
      </c>
      <c r="P10" s="57">
        <v>490.16602999999998</v>
      </c>
      <c r="Q10" s="185">
        <v>0.69497550147137455</v>
      </c>
    </row>
    <row r="11" spans="1:17" ht="14.45" customHeight="1" x14ac:dyDescent="0.2">
      <c r="A11" s="19" t="s">
        <v>39</v>
      </c>
      <c r="B11" s="55">
        <v>1136.2534983999999</v>
      </c>
      <c r="C11" s="56">
        <v>94.687791533333325</v>
      </c>
      <c r="D11" s="56">
        <v>67.508679999999998</v>
      </c>
      <c r="E11" s="56">
        <v>70.396500000000003</v>
      </c>
      <c r="F11" s="56">
        <v>104.34626</v>
      </c>
      <c r="G11" s="56">
        <v>82.725750000000005</v>
      </c>
      <c r="H11" s="56">
        <v>86.241420000000005</v>
      </c>
      <c r="I11" s="56">
        <v>97.571130000000011</v>
      </c>
      <c r="J11" s="56">
        <v>84.814179999999993</v>
      </c>
      <c r="K11" s="56">
        <v>77.188399999999987</v>
      </c>
      <c r="L11" s="56">
        <v>117.86564</v>
      </c>
      <c r="M11" s="56">
        <v>94.800820000000002</v>
      </c>
      <c r="N11" s="56">
        <v>0</v>
      </c>
      <c r="O11" s="56">
        <v>0</v>
      </c>
      <c r="P11" s="57">
        <v>883.45878000000005</v>
      </c>
      <c r="Q11" s="185">
        <v>0.77751908464443076</v>
      </c>
    </row>
    <row r="12" spans="1:17" ht="14.45" customHeight="1" x14ac:dyDescent="0.2">
      <c r="A12" s="19" t="s">
        <v>40</v>
      </c>
      <c r="B12" s="55">
        <v>220.6165732</v>
      </c>
      <c r="C12" s="56">
        <v>18.384714433333333</v>
      </c>
      <c r="D12" s="56">
        <v>18.695490000000003</v>
      </c>
      <c r="E12" s="56">
        <v>20.660310000000003</v>
      </c>
      <c r="F12" s="56">
        <v>16.193719999999999</v>
      </c>
      <c r="G12" s="56">
        <v>62.300599999999996</v>
      </c>
      <c r="H12" s="56">
        <v>125.60727</v>
      </c>
      <c r="I12" s="56">
        <v>67.618960000000001</v>
      </c>
      <c r="J12" s="56">
        <v>10.113899999999999</v>
      </c>
      <c r="K12" s="56">
        <v>17.389610000000001</v>
      </c>
      <c r="L12" s="56">
        <v>18.64508</v>
      </c>
      <c r="M12" s="56">
        <v>160.91247000000001</v>
      </c>
      <c r="N12" s="56">
        <v>0</v>
      </c>
      <c r="O12" s="56">
        <v>0</v>
      </c>
      <c r="P12" s="57">
        <v>518.13741000000005</v>
      </c>
      <c r="Q12" s="185">
        <v>2.3485878802508751</v>
      </c>
    </row>
    <row r="13" spans="1:17" ht="14.45" customHeight="1" x14ac:dyDescent="0.2">
      <c r="A13" s="19" t="s">
        <v>41</v>
      </c>
      <c r="B13" s="55">
        <v>2449.9999997</v>
      </c>
      <c r="C13" s="56">
        <v>204.16666664166667</v>
      </c>
      <c r="D13" s="56">
        <v>166.99643</v>
      </c>
      <c r="E13" s="56">
        <v>179.80732999999998</v>
      </c>
      <c r="F13" s="56">
        <v>225.92876999999999</v>
      </c>
      <c r="G13" s="56">
        <v>318.63443999999998</v>
      </c>
      <c r="H13" s="56">
        <v>239.56644</v>
      </c>
      <c r="I13" s="56">
        <v>192.73748999999998</v>
      </c>
      <c r="J13" s="56">
        <v>227.60445999999999</v>
      </c>
      <c r="K13" s="56">
        <v>203.66864000000001</v>
      </c>
      <c r="L13" s="56">
        <v>228.60094000000001</v>
      </c>
      <c r="M13" s="56">
        <v>324.90646999999996</v>
      </c>
      <c r="N13" s="56">
        <v>0</v>
      </c>
      <c r="O13" s="56">
        <v>0</v>
      </c>
      <c r="P13" s="57">
        <v>2308.4514100000001</v>
      </c>
      <c r="Q13" s="185">
        <v>0.94222506542149698</v>
      </c>
    </row>
    <row r="14" spans="1:17" ht="14.45" customHeight="1" x14ac:dyDescent="0.2">
      <c r="A14" s="19" t="s">
        <v>42</v>
      </c>
      <c r="B14" s="55">
        <v>2571.5391261999998</v>
      </c>
      <c r="C14" s="56">
        <v>214.29492718333333</v>
      </c>
      <c r="D14" s="56">
        <v>309.74099999999999</v>
      </c>
      <c r="E14" s="56">
        <v>241.059</v>
      </c>
      <c r="F14" s="56">
        <v>241.81299999999999</v>
      </c>
      <c r="G14" s="56">
        <v>194.59</v>
      </c>
      <c r="H14" s="56">
        <v>182.03100000000001</v>
      </c>
      <c r="I14" s="56">
        <v>152.55600000000001</v>
      </c>
      <c r="J14" s="56">
        <v>152.364</v>
      </c>
      <c r="K14" s="56">
        <v>152.178</v>
      </c>
      <c r="L14" s="56">
        <v>159.03800000000001</v>
      </c>
      <c r="M14" s="56">
        <v>213.90199999999999</v>
      </c>
      <c r="N14" s="56">
        <v>0</v>
      </c>
      <c r="O14" s="56">
        <v>0</v>
      </c>
      <c r="P14" s="57">
        <v>1999.2719999999999</v>
      </c>
      <c r="Q14" s="185">
        <v>0.7774612408695305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2546.8883254999996</v>
      </c>
      <c r="C17" s="56">
        <v>212.24069379166664</v>
      </c>
      <c r="D17" s="56">
        <v>38.993650000000002</v>
      </c>
      <c r="E17" s="56">
        <v>422.90459999999996</v>
      </c>
      <c r="F17" s="56">
        <v>67.039179999999988</v>
      </c>
      <c r="G17" s="56">
        <v>200.24316000000002</v>
      </c>
      <c r="H17" s="56">
        <v>66.396410000000003</v>
      </c>
      <c r="I17" s="56">
        <v>88.907970000000006</v>
      </c>
      <c r="J17" s="56">
        <v>65.153620000000004</v>
      </c>
      <c r="K17" s="56">
        <v>270.42221000000001</v>
      </c>
      <c r="L17" s="56">
        <v>88.08883999999999</v>
      </c>
      <c r="M17" s="56">
        <v>41.86486</v>
      </c>
      <c r="N17" s="56">
        <v>0</v>
      </c>
      <c r="O17" s="56">
        <v>0</v>
      </c>
      <c r="P17" s="57">
        <v>1350.0144999999998</v>
      </c>
      <c r="Q17" s="185">
        <v>0.53006426959649589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4.8710000000000004</v>
      </c>
      <c r="E18" s="56">
        <v>5.6</v>
      </c>
      <c r="F18" s="56">
        <v>16.033999999999999</v>
      </c>
      <c r="G18" s="56">
        <v>3.169</v>
      </c>
      <c r="H18" s="56">
        <v>22</v>
      </c>
      <c r="I18" s="56">
        <v>30.884</v>
      </c>
      <c r="J18" s="56">
        <v>0</v>
      </c>
      <c r="K18" s="56">
        <v>0</v>
      </c>
      <c r="L18" s="56">
        <v>30</v>
      </c>
      <c r="M18" s="56">
        <v>8.2129999999999992</v>
      </c>
      <c r="N18" s="56">
        <v>0</v>
      </c>
      <c r="O18" s="56">
        <v>0</v>
      </c>
      <c r="P18" s="57">
        <v>120.77099999999999</v>
      </c>
      <c r="Q18" s="185" t="s">
        <v>329</v>
      </c>
    </row>
    <row r="19" spans="1:17" ht="14.45" customHeight="1" x14ac:dyDescent="0.2">
      <c r="A19" s="19" t="s">
        <v>47</v>
      </c>
      <c r="B19" s="55">
        <v>4055.2672996000001</v>
      </c>
      <c r="C19" s="56">
        <v>337.93894163333334</v>
      </c>
      <c r="D19" s="56">
        <v>383.79915999999997</v>
      </c>
      <c r="E19" s="56">
        <v>536.97997999999995</v>
      </c>
      <c r="F19" s="56">
        <v>611.62780000000009</v>
      </c>
      <c r="G19" s="56">
        <v>616.54671999999994</v>
      </c>
      <c r="H19" s="56">
        <v>581.51970999999992</v>
      </c>
      <c r="I19" s="56">
        <v>509.23864000000003</v>
      </c>
      <c r="J19" s="56">
        <v>345.40171999999995</v>
      </c>
      <c r="K19" s="56">
        <v>310.11708000000004</v>
      </c>
      <c r="L19" s="56">
        <v>322.06140999999997</v>
      </c>
      <c r="M19" s="56">
        <v>836.25450000000001</v>
      </c>
      <c r="N19" s="56">
        <v>0</v>
      </c>
      <c r="O19" s="56">
        <v>0</v>
      </c>
      <c r="P19" s="57">
        <v>5053.5467199999994</v>
      </c>
      <c r="Q19" s="185">
        <v>1.2461685868397545</v>
      </c>
    </row>
    <row r="20" spans="1:17" ht="14.45" customHeight="1" x14ac:dyDescent="0.2">
      <c r="A20" s="19" t="s">
        <v>48</v>
      </c>
      <c r="B20" s="55">
        <v>89582.750711200293</v>
      </c>
      <c r="C20" s="56">
        <v>7465.2292259333581</v>
      </c>
      <c r="D20" s="56">
        <v>6753.9778699999997</v>
      </c>
      <c r="E20" s="56">
        <v>6739.1225000000004</v>
      </c>
      <c r="F20" s="56">
        <v>6127.74136</v>
      </c>
      <c r="G20" s="56">
        <v>6253.6676900000002</v>
      </c>
      <c r="H20" s="56">
        <v>6728.2808700000005</v>
      </c>
      <c r="I20" s="56">
        <v>6637.0978099999993</v>
      </c>
      <c r="J20" s="56">
        <v>9650.8609600000018</v>
      </c>
      <c r="K20" s="56">
        <v>6931.9222199999995</v>
      </c>
      <c r="L20" s="56">
        <v>6951.9633200000007</v>
      </c>
      <c r="M20" s="56">
        <v>14659.419890000001</v>
      </c>
      <c r="N20" s="56">
        <v>0</v>
      </c>
      <c r="O20" s="56">
        <v>0</v>
      </c>
      <c r="P20" s="57">
        <v>77434.05449000001</v>
      </c>
      <c r="Q20" s="185">
        <v>0.8643857648403136</v>
      </c>
    </row>
    <row r="21" spans="1:17" ht="14.45" customHeight="1" x14ac:dyDescent="0.2">
      <c r="A21" s="20" t="s">
        <v>49</v>
      </c>
      <c r="B21" s="55">
        <v>4151.4413520999997</v>
      </c>
      <c r="C21" s="56">
        <v>345.95344600833329</v>
      </c>
      <c r="D21" s="56">
        <v>390.40355999999997</v>
      </c>
      <c r="E21" s="56">
        <v>287.08156000000002</v>
      </c>
      <c r="F21" s="56">
        <v>287.08156000000002</v>
      </c>
      <c r="G21" s="56">
        <v>284.73770999999999</v>
      </c>
      <c r="H21" s="56">
        <v>284.72973999999999</v>
      </c>
      <c r="I21" s="56">
        <v>290.47186999999997</v>
      </c>
      <c r="J21" s="56">
        <v>284.67583000000002</v>
      </c>
      <c r="K21" s="56">
        <v>284.67283000000003</v>
      </c>
      <c r="L21" s="56">
        <v>293.5883</v>
      </c>
      <c r="M21" s="56">
        <v>281.68129999999996</v>
      </c>
      <c r="N21" s="56">
        <v>0</v>
      </c>
      <c r="O21" s="56">
        <v>0</v>
      </c>
      <c r="P21" s="57">
        <v>2969.1242600000005</v>
      </c>
      <c r="Q21" s="185">
        <v>0.71520322899372624</v>
      </c>
    </row>
    <row r="22" spans="1:17" ht="14.45" customHeight="1" x14ac:dyDescent="0.2">
      <c r="A22" s="19" t="s">
        <v>50</v>
      </c>
      <c r="B22" s="55">
        <v>10.495414199999999</v>
      </c>
      <c r="C22" s="56">
        <v>0.87461784999999992</v>
      </c>
      <c r="D22" s="56">
        <v>25</v>
      </c>
      <c r="E22" s="56">
        <v>41.163719999999998</v>
      </c>
      <c r="F22" s="56">
        <v>150.25467</v>
      </c>
      <c r="G22" s="56">
        <v>47.32835</v>
      </c>
      <c r="H22" s="56">
        <v>102.85</v>
      </c>
      <c r="I22" s="56">
        <v>19.669700000000002</v>
      </c>
      <c r="J22" s="56">
        <v>0</v>
      </c>
      <c r="K22" s="56">
        <v>13.988850000000001</v>
      </c>
      <c r="L22" s="56">
        <v>64.750140000000002</v>
      </c>
      <c r="M22" s="56">
        <v>36.365339999999996</v>
      </c>
      <c r="N22" s="56">
        <v>0</v>
      </c>
      <c r="O22" s="56">
        <v>0</v>
      </c>
      <c r="P22" s="57">
        <v>501.37076999999994</v>
      </c>
      <c r="Q22" s="185">
        <v>47.770460550284902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149.87761919869808</v>
      </c>
      <c r="C24" s="56">
        <v>12.489801599891507</v>
      </c>
      <c r="D24" s="56">
        <v>12.12717000000157</v>
      </c>
      <c r="E24" s="56">
        <v>4.0384699999976874</v>
      </c>
      <c r="F24" s="56">
        <v>0.73322999999800231</v>
      </c>
      <c r="G24" s="56">
        <v>48.121399999999994</v>
      </c>
      <c r="H24" s="56">
        <v>7.5001499999980297</v>
      </c>
      <c r="I24" s="56">
        <v>9.5223800000003394</v>
      </c>
      <c r="J24" s="56">
        <v>1.0822599999974045</v>
      </c>
      <c r="K24" s="56">
        <v>6.0793200000025536</v>
      </c>
      <c r="L24" s="56">
        <v>34.330989999998565</v>
      </c>
      <c r="M24" s="56">
        <v>19.601889999998093</v>
      </c>
      <c r="N24" s="56">
        <v>0</v>
      </c>
      <c r="O24" s="56">
        <v>0</v>
      </c>
      <c r="P24" s="57">
        <v>143.13725999999224</v>
      </c>
      <c r="Q24" s="185">
        <v>0.95502758027020762</v>
      </c>
    </row>
    <row r="25" spans="1:17" ht="14.45" customHeight="1" x14ac:dyDescent="0.2">
      <c r="A25" s="21" t="s">
        <v>53</v>
      </c>
      <c r="B25" s="58">
        <v>179930.794175099</v>
      </c>
      <c r="C25" s="59">
        <v>14994.232847924917</v>
      </c>
      <c r="D25" s="59">
        <v>12724.359390000001</v>
      </c>
      <c r="E25" s="59">
        <v>14067.893410000001</v>
      </c>
      <c r="F25" s="59">
        <v>12535.00945</v>
      </c>
      <c r="G25" s="59">
        <v>12556.933349999999</v>
      </c>
      <c r="H25" s="59">
        <v>15599.47234</v>
      </c>
      <c r="I25" s="59">
        <v>14203.41944</v>
      </c>
      <c r="J25" s="59">
        <v>14185.72846</v>
      </c>
      <c r="K25" s="59">
        <v>12340.15206</v>
      </c>
      <c r="L25" s="59">
        <v>16342.94333</v>
      </c>
      <c r="M25" s="59">
        <v>23845.083760000001</v>
      </c>
      <c r="N25" s="59">
        <v>0</v>
      </c>
      <c r="O25" s="59">
        <v>0</v>
      </c>
      <c r="P25" s="60">
        <v>148400.99498999998</v>
      </c>
      <c r="Q25" s="186">
        <v>0.8247670759769119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1302.72594</v>
      </c>
      <c r="E26" s="56">
        <v>912.71021999999994</v>
      </c>
      <c r="F26" s="56">
        <v>1010.5754599999999</v>
      </c>
      <c r="G26" s="56">
        <v>1168.4466399999999</v>
      </c>
      <c r="H26" s="56">
        <v>938.84957999999995</v>
      </c>
      <c r="I26" s="56">
        <v>1348.5262</v>
      </c>
      <c r="J26" s="56">
        <v>1122.6722</v>
      </c>
      <c r="K26" s="56">
        <v>1296.99353</v>
      </c>
      <c r="L26" s="56">
        <v>1174.98263</v>
      </c>
      <c r="M26" s="56">
        <v>1448.24134</v>
      </c>
      <c r="N26" s="56">
        <v>0</v>
      </c>
      <c r="O26" s="56">
        <v>0</v>
      </c>
      <c r="P26" s="57">
        <v>11724.723740000001</v>
      </c>
      <c r="Q26" s="185" t="s">
        <v>329</v>
      </c>
    </row>
    <row r="27" spans="1:17" ht="14.45" customHeight="1" x14ac:dyDescent="0.2">
      <c r="A27" s="22" t="s">
        <v>55</v>
      </c>
      <c r="B27" s="58">
        <v>179930.794175099</v>
      </c>
      <c r="C27" s="59">
        <v>14994.232847924917</v>
      </c>
      <c r="D27" s="59">
        <v>14027.085330000002</v>
      </c>
      <c r="E27" s="59">
        <v>14980.603630000001</v>
      </c>
      <c r="F27" s="59">
        <v>13545.58491</v>
      </c>
      <c r="G27" s="59">
        <v>13725.379989999999</v>
      </c>
      <c r="H27" s="59">
        <v>16538.321919999998</v>
      </c>
      <c r="I27" s="59">
        <v>15551.94564</v>
      </c>
      <c r="J27" s="59">
        <v>15308.400659999999</v>
      </c>
      <c r="K27" s="59">
        <v>13637.14559</v>
      </c>
      <c r="L27" s="59">
        <v>17517.92596</v>
      </c>
      <c r="M27" s="59">
        <v>25293.325100000002</v>
      </c>
      <c r="N27" s="59">
        <v>0</v>
      </c>
      <c r="O27" s="59">
        <v>0</v>
      </c>
      <c r="P27" s="60">
        <v>160125.71873000002</v>
      </c>
      <c r="Q27" s="186">
        <v>0.88992948352228285</v>
      </c>
    </row>
    <row r="28" spans="1:17" ht="14.45" customHeight="1" x14ac:dyDescent="0.2">
      <c r="A28" s="20" t="s">
        <v>56</v>
      </c>
      <c r="B28" s="55">
        <v>436.77890399999995</v>
      </c>
      <c r="C28" s="56">
        <v>36.398241999999996</v>
      </c>
      <c r="D28" s="56">
        <v>42.502919999999996</v>
      </c>
      <c r="E28" s="56">
        <v>3.9898899999999999</v>
      </c>
      <c r="F28" s="56">
        <v>0</v>
      </c>
      <c r="G28" s="56">
        <v>0.21780000000000002</v>
      </c>
      <c r="H28" s="56">
        <v>0.21240999999999999</v>
      </c>
      <c r="I28" s="56">
        <v>7.2566300000000004</v>
      </c>
      <c r="J28" s="56">
        <v>0.85417999999999994</v>
      </c>
      <c r="K28" s="56">
        <v>10.77516</v>
      </c>
      <c r="L28" s="56">
        <v>4.9590000000000002E-2</v>
      </c>
      <c r="M28" s="56">
        <v>10.894030000000001</v>
      </c>
      <c r="N28" s="56">
        <v>0</v>
      </c>
      <c r="O28" s="56">
        <v>0</v>
      </c>
      <c r="P28" s="57">
        <v>76.75260999999999</v>
      </c>
      <c r="Q28" s="185">
        <v>0.17572416913249089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300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3F621506-649E-4A78-845B-4AF635A2F2C9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318</v>
      </c>
      <c r="G4" s="540" t="s">
        <v>64</v>
      </c>
      <c r="H4" s="259" t="s">
        <v>182</v>
      </c>
      <c r="I4" s="538" t="s">
        <v>65</v>
      </c>
      <c r="J4" s="540" t="s">
        <v>320</v>
      </c>
      <c r="K4" s="541" t="s">
        <v>321</v>
      </c>
    </row>
    <row r="5" spans="1:13" ht="39" thickBot="1" x14ac:dyDescent="0.25">
      <c r="A5" s="103"/>
      <c r="B5" s="28" t="s">
        <v>314</v>
      </c>
      <c r="C5" s="29" t="s">
        <v>315</v>
      </c>
      <c r="D5" s="30" t="s">
        <v>316</v>
      </c>
      <c r="E5" s="30" t="s">
        <v>317</v>
      </c>
      <c r="F5" s="539"/>
      <c r="G5" s="539"/>
      <c r="H5" s="29" t="s">
        <v>319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-9973.3841360000206</v>
      </c>
      <c r="C6" s="707">
        <v>-35428.692170000097</v>
      </c>
      <c r="D6" s="707">
        <v>-25455.308034000074</v>
      </c>
      <c r="E6" s="708">
        <v>3.5523240343381901</v>
      </c>
      <c r="F6" s="706">
        <v>-179318.9529027</v>
      </c>
      <c r="G6" s="707">
        <v>-149432.46075224999</v>
      </c>
      <c r="H6" s="707">
        <v>-1078.43262</v>
      </c>
      <c r="I6" s="707">
        <v>-24523.885280000002</v>
      </c>
      <c r="J6" s="707">
        <v>124908.57547224998</v>
      </c>
      <c r="K6" s="709">
        <v>0.13676125631464553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164923.752267</v>
      </c>
      <c r="C7" s="707">
        <v>173094.47883000001</v>
      </c>
      <c r="D7" s="707">
        <v>8170.7265630000038</v>
      </c>
      <c r="E7" s="708">
        <v>1.0495424488631095</v>
      </c>
      <c r="F7" s="706">
        <v>179930.794175099</v>
      </c>
      <c r="G7" s="707">
        <v>149942.32847924918</v>
      </c>
      <c r="H7" s="707">
        <v>23845.083760000001</v>
      </c>
      <c r="I7" s="707">
        <v>148400.99499000001</v>
      </c>
      <c r="J7" s="707">
        <v>-1541.3334892491694</v>
      </c>
      <c r="K7" s="709">
        <v>0.82476707597691212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79093.164648000005</v>
      </c>
      <c r="C8" s="707">
        <v>78265.836839999902</v>
      </c>
      <c r="D8" s="707">
        <v>-827.32780800010369</v>
      </c>
      <c r="E8" s="708">
        <v>0.98953983177077209</v>
      </c>
      <c r="F8" s="706">
        <v>79434.073453299992</v>
      </c>
      <c r="G8" s="707">
        <v>66195.061211083332</v>
      </c>
      <c r="H8" s="707">
        <v>7961.68487</v>
      </c>
      <c r="I8" s="707">
        <v>60829.390909999995</v>
      </c>
      <c r="J8" s="707">
        <v>-5365.6703010833371</v>
      </c>
      <c r="K8" s="709">
        <v>0.76578460936870052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76470.218628000002</v>
      </c>
      <c r="C9" s="707">
        <v>75636.138839999898</v>
      </c>
      <c r="D9" s="707">
        <v>-834.0797880001046</v>
      </c>
      <c r="E9" s="708">
        <v>0.98909275005400987</v>
      </c>
      <c r="F9" s="706">
        <v>76862.534327099987</v>
      </c>
      <c r="G9" s="707">
        <v>64052.11193924999</v>
      </c>
      <c r="H9" s="707">
        <v>7747.78287</v>
      </c>
      <c r="I9" s="707">
        <v>58830.118909999997</v>
      </c>
      <c r="J9" s="707">
        <v>-5221.9930292499921</v>
      </c>
      <c r="K9" s="709">
        <v>0.76539395200839522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1.9559999999999998E-2</v>
      </c>
      <c r="D10" s="707">
        <v>1.9559999999999998E-2</v>
      </c>
      <c r="E10" s="708">
        <v>0</v>
      </c>
      <c r="F10" s="706">
        <v>0</v>
      </c>
      <c r="G10" s="707">
        <v>0</v>
      </c>
      <c r="H10" s="707">
        <v>1.89E-3</v>
      </c>
      <c r="I10" s="707">
        <v>1.8920000000000003E-2</v>
      </c>
      <c r="J10" s="707">
        <v>1.8920000000000003E-2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1.9559999999999998E-2</v>
      </c>
      <c r="D11" s="707">
        <v>1.9559999999999998E-2</v>
      </c>
      <c r="E11" s="708">
        <v>0</v>
      </c>
      <c r="F11" s="706">
        <v>0</v>
      </c>
      <c r="G11" s="707">
        <v>0</v>
      </c>
      <c r="H11" s="707">
        <v>1.89E-3</v>
      </c>
      <c r="I11" s="707">
        <v>1.8920000000000003E-2</v>
      </c>
      <c r="J11" s="707">
        <v>1.8920000000000003E-2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6929.3550350000005</v>
      </c>
      <c r="C12" s="707">
        <v>6997.2653700000001</v>
      </c>
      <c r="D12" s="707">
        <v>67.910334999999577</v>
      </c>
      <c r="E12" s="708">
        <v>1.0098003832473565</v>
      </c>
      <c r="F12" s="706">
        <v>7000.0000001999997</v>
      </c>
      <c r="G12" s="707">
        <v>5833.3333334999998</v>
      </c>
      <c r="H12" s="707">
        <v>728.94730000000004</v>
      </c>
      <c r="I12" s="707">
        <v>6674.8590100000001</v>
      </c>
      <c r="J12" s="707">
        <v>841.52567650000037</v>
      </c>
      <c r="K12" s="709">
        <v>0.95355128711561288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3949.562222</v>
      </c>
      <c r="C13" s="707">
        <v>4141.7697099999996</v>
      </c>
      <c r="D13" s="707">
        <v>192.20748799999956</v>
      </c>
      <c r="E13" s="708">
        <v>1.0486655171374077</v>
      </c>
      <c r="F13" s="706">
        <v>4149.9999999000001</v>
      </c>
      <c r="G13" s="707">
        <v>3458.3333332500001</v>
      </c>
      <c r="H13" s="707">
        <v>375.41646999999995</v>
      </c>
      <c r="I13" s="707">
        <v>3522.7988500000001</v>
      </c>
      <c r="J13" s="707">
        <v>64.465516750000006</v>
      </c>
      <c r="K13" s="709">
        <v>0.84886719279153899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130.000001</v>
      </c>
      <c r="C14" s="707">
        <v>101.94721000000001</v>
      </c>
      <c r="D14" s="707">
        <v>-28.052790999999985</v>
      </c>
      <c r="E14" s="708">
        <v>0.78420930165992853</v>
      </c>
      <c r="F14" s="706">
        <v>120.00000010000001</v>
      </c>
      <c r="G14" s="707">
        <v>100.00000008333333</v>
      </c>
      <c r="H14" s="707">
        <v>63.571199999999997</v>
      </c>
      <c r="I14" s="707">
        <v>266.71165000000002</v>
      </c>
      <c r="J14" s="707">
        <v>166.71164991666669</v>
      </c>
      <c r="K14" s="709">
        <v>2.2225970814811693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140.00000199999999</v>
      </c>
      <c r="C15" s="707">
        <v>76.008259999999993</v>
      </c>
      <c r="D15" s="707">
        <v>-63.991742000000002</v>
      </c>
      <c r="E15" s="708">
        <v>0.54291613510119807</v>
      </c>
      <c r="F15" s="706">
        <v>80</v>
      </c>
      <c r="G15" s="707">
        <v>66.666666666666671</v>
      </c>
      <c r="H15" s="707">
        <v>1.94082</v>
      </c>
      <c r="I15" s="707">
        <v>66.366960000000006</v>
      </c>
      <c r="J15" s="707">
        <v>-0.29970666666666546</v>
      </c>
      <c r="K15" s="709">
        <v>0.82958700000000007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789.99999800000001</v>
      </c>
      <c r="C16" s="707">
        <v>890.84976000000006</v>
      </c>
      <c r="D16" s="707">
        <v>100.84976200000006</v>
      </c>
      <c r="E16" s="708">
        <v>1.1276579269054632</v>
      </c>
      <c r="F16" s="706">
        <v>780</v>
      </c>
      <c r="G16" s="707">
        <v>650</v>
      </c>
      <c r="H16" s="707">
        <v>85.087419999999995</v>
      </c>
      <c r="I16" s="707">
        <v>1083.69688</v>
      </c>
      <c r="J16" s="707">
        <v>433.69687999999996</v>
      </c>
      <c r="K16" s="709">
        <v>1.3893549743589744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1209.7928100000001</v>
      </c>
      <c r="C17" s="707">
        <v>1061.8559299999999</v>
      </c>
      <c r="D17" s="707">
        <v>-147.9368800000002</v>
      </c>
      <c r="E17" s="708">
        <v>0.87771717704290197</v>
      </c>
      <c r="F17" s="706">
        <v>1160.0000001000001</v>
      </c>
      <c r="G17" s="707">
        <v>966.66666674999999</v>
      </c>
      <c r="H17" s="707">
        <v>87.886710000000008</v>
      </c>
      <c r="I17" s="707">
        <v>938.93929000000003</v>
      </c>
      <c r="J17" s="707">
        <v>-27.727376749999962</v>
      </c>
      <c r="K17" s="709">
        <v>0.80943042234401463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430</v>
      </c>
      <c r="C18" s="707">
        <v>503.73750999999999</v>
      </c>
      <c r="D18" s="707">
        <v>73.737509999999986</v>
      </c>
      <c r="E18" s="708">
        <v>1.1714825813953489</v>
      </c>
      <c r="F18" s="706">
        <v>499.99999989999998</v>
      </c>
      <c r="G18" s="707">
        <v>416.66666658333332</v>
      </c>
      <c r="H18" s="707">
        <v>60.587160000000004</v>
      </c>
      <c r="I18" s="707">
        <v>540.63661999999999</v>
      </c>
      <c r="J18" s="707">
        <v>123.96995341666667</v>
      </c>
      <c r="K18" s="709">
        <v>1.0812732402162546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20.000001000000001</v>
      </c>
      <c r="C19" s="707">
        <v>8.4599299999999999</v>
      </c>
      <c r="D19" s="707">
        <v>-11.540071000000001</v>
      </c>
      <c r="E19" s="708">
        <v>0.42299647885017605</v>
      </c>
      <c r="F19" s="706">
        <v>10</v>
      </c>
      <c r="G19" s="707">
        <v>8.3333333333333339</v>
      </c>
      <c r="H19" s="707">
        <v>1.595</v>
      </c>
      <c r="I19" s="707">
        <v>11.164999999999999</v>
      </c>
      <c r="J19" s="707">
        <v>2.8316666666666652</v>
      </c>
      <c r="K19" s="709">
        <v>1.1164999999999998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260.000001</v>
      </c>
      <c r="C20" s="707">
        <v>212.63705999999999</v>
      </c>
      <c r="D20" s="707">
        <v>-47.362941000000006</v>
      </c>
      <c r="E20" s="708">
        <v>0.81783484300832754</v>
      </c>
      <c r="F20" s="706">
        <v>200.00000020000002</v>
      </c>
      <c r="G20" s="707">
        <v>166.66666683333335</v>
      </c>
      <c r="H20" s="707">
        <v>52.862519999999996</v>
      </c>
      <c r="I20" s="707">
        <v>244.54376000000002</v>
      </c>
      <c r="J20" s="707">
        <v>77.877093166666668</v>
      </c>
      <c r="K20" s="709">
        <v>1.2227187987772812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970.83517700000004</v>
      </c>
      <c r="C21" s="707">
        <v>1090.0828799999999</v>
      </c>
      <c r="D21" s="707">
        <v>119.24770299999989</v>
      </c>
      <c r="E21" s="708">
        <v>1.1228300187561084</v>
      </c>
      <c r="F21" s="706">
        <v>1150.3645299</v>
      </c>
      <c r="G21" s="707">
        <v>958.63710824999998</v>
      </c>
      <c r="H21" s="707">
        <v>164.845</v>
      </c>
      <c r="I21" s="707">
        <v>1192.395</v>
      </c>
      <c r="J21" s="707">
        <v>233.75789175</v>
      </c>
      <c r="K21" s="709">
        <v>1.0365366533890381</v>
      </c>
      <c r="L21" s="270"/>
      <c r="M21" s="705" t="str">
        <f t="shared" si="0"/>
        <v>X</v>
      </c>
    </row>
    <row r="22" spans="1:13" ht="14.45" customHeight="1" x14ac:dyDescent="0.2">
      <c r="A22" s="710" t="s">
        <v>346</v>
      </c>
      <c r="B22" s="706">
        <v>821.76704700000005</v>
      </c>
      <c r="C22" s="707">
        <v>966.79287999999997</v>
      </c>
      <c r="D22" s="707">
        <v>145.02583299999992</v>
      </c>
      <c r="E22" s="708">
        <v>1.1764804679494527</v>
      </c>
      <c r="F22" s="706">
        <v>1018.1029224</v>
      </c>
      <c r="G22" s="707">
        <v>848.41910200000007</v>
      </c>
      <c r="H22" s="707">
        <v>140.22499999999999</v>
      </c>
      <c r="I22" s="707">
        <v>1048.5650000000001</v>
      </c>
      <c r="J22" s="707">
        <v>200.14589799999999</v>
      </c>
      <c r="K22" s="709">
        <v>1.0299204303708225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149.06813</v>
      </c>
      <c r="C23" s="707">
        <v>123.29</v>
      </c>
      <c r="D23" s="707">
        <v>-25.77812999999999</v>
      </c>
      <c r="E23" s="708">
        <v>0.82707148737962977</v>
      </c>
      <c r="F23" s="706">
        <v>132.26160750000003</v>
      </c>
      <c r="G23" s="707">
        <v>110.21800625000003</v>
      </c>
      <c r="H23" s="707">
        <v>24.62</v>
      </c>
      <c r="I23" s="707">
        <v>143.83000000000001</v>
      </c>
      <c r="J23" s="707">
        <v>33.611993749999982</v>
      </c>
      <c r="K23" s="709">
        <v>1.0874659904613664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64199.539981000002</v>
      </c>
      <c r="C24" s="707">
        <v>63050.372479999998</v>
      </c>
      <c r="D24" s="707">
        <v>-1149.1675010000035</v>
      </c>
      <c r="E24" s="708">
        <v>0.98210006642820025</v>
      </c>
      <c r="F24" s="706">
        <v>64200.000000799999</v>
      </c>
      <c r="G24" s="707">
        <v>53500.000000666667</v>
      </c>
      <c r="H24" s="707">
        <v>6229.4268899999997</v>
      </c>
      <c r="I24" s="707">
        <v>46762.236349999999</v>
      </c>
      <c r="J24" s="707">
        <v>-6737.7636506666677</v>
      </c>
      <c r="K24" s="709">
        <v>0.72838374376039394</v>
      </c>
      <c r="L24" s="270"/>
      <c r="M24" s="705" t="str">
        <f t="shared" si="0"/>
        <v>X</v>
      </c>
    </row>
    <row r="25" spans="1:13" ht="14.45" customHeight="1" x14ac:dyDescent="0.2">
      <c r="A25" s="710" t="s">
        <v>349</v>
      </c>
      <c r="B25" s="706">
        <v>18400.377122000002</v>
      </c>
      <c r="C25" s="707">
        <v>17320.310149999998</v>
      </c>
      <c r="D25" s="707">
        <v>-1080.0669720000042</v>
      </c>
      <c r="E25" s="708">
        <v>0.94130191110547157</v>
      </c>
      <c r="F25" s="706">
        <v>17460</v>
      </c>
      <c r="G25" s="707">
        <v>14550</v>
      </c>
      <c r="H25" s="707">
        <v>942.23173999999995</v>
      </c>
      <c r="I25" s="707">
        <v>14153.916710000001</v>
      </c>
      <c r="J25" s="707">
        <v>-396.08328999999867</v>
      </c>
      <c r="K25" s="709">
        <v>0.8106481506300115</v>
      </c>
      <c r="L25" s="270"/>
      <c r="M25" s="705" t="str">
        <f t="shared" si="0"/>
        <v/>
      </c>
    </row>
    <row r="26" spans="1:13" ht="14.45" customHeight="1" x14ac:dyDescent="0.2">
      <c r="A26" s="710" t="s">
        <v>350</v>
      </c>
      <c r="B26" s="706">
        <v>8000.0000039999995</v>
      </c>
      <c r="C26" s="707">
        <v>7444.4153399999996</v>
      </c>
      <c r="D26" s="707">
        <v>-555.58466399999998</v>
      </c>
      <c r="E26" s="708">
        <v>0.93055191703472406</v>
      </c>
      <c r="F26" s="706">
        <v>7999.9999999000001</v>
      </c>
      <c r="G26" s="707">
        <v>6666.6666665833336</v>
      </c>
      <c r="H26" s="707">
        <v>1084.8998899999999</v>
      </c>
      <c r="I26" s="707">
        <v>5370.24953</v>
      </c>
      <c r="J26" s="707">
        <v>-1296.4171365833336</v>
      </c>
      <c r="K26" s="709">
        <v>0.67128119125839103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24999.999995999999</v>
      </c>
      <c r="C27" s="707">
        <v>24804.766929999998</v>
      </c>
      <c r="D27" s="707">
        <v>-195.23306600000069</v>
      </c>
      <c r="E27" s="708">
        <v>0.99219067735875044</v>
      </c>
      <c r="F27" s="706">
        <v>24999.999999899999</v>
      </c>
      <c r="G27" s="707">
        <v>20833.333333249997</v>
      </c>
      <c r="H27" s="707">
        <v>2922.5761499999999</v>
      </c>
      <c r="I27" s="707">
        <v>15544.967050000001</v>
      </c>
      <c r="J27" s="707">
        <v>-5288.3662832499958</v>
      </c>
      <c r="K27" s="709">
        <v>0.62179868200248722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3810</v>
      </c>
      <c r="C28" s="707">
        <v>3283.2167799999997</v>
      </c>
      <c r="D28" s="707">
        <v>-526.78322000000026</v>
      </c>
      <c r="E28" s="708">
        <v>0.86173668766404188</v>
      </c>
      <c r="F28" s="706">
        <v>3199.0000000999999</v>
      </c>
      <c r="G28" s="707">
        <v>2665.8333334166668</v>
      </c>
      <c r="H28" s="707">
        <v>275.85374000000002</v>
      </c>
      <c r="I28" s="707">
        <v>3003.5206499999999</v>
      </c>
      <c r="J28" s="707">
        <v>337.68731658333309</v>
      </c>
      <c r="K28" s="709">
        <v>0.93889360734795579</v>
      </c>
      <c r="L28" s="270"/>
      <c r="M28" s="705" t="str">
        <f t="shared" si="0"/>
        <v/>
      </c>
    </row>
    <row r="29" spans="1:13" ht="14.45" customHeight="1" x14ac:dyDescent="0.2">
      <c r="A29" s="710" t="s">
        <v>353</v>
      </c>
      <c r="B29" s="706">
        <v>10</v>
      </c>
      <c r="C29" s="707">
        <v>10.077830000000001</v>
      </c>
      <c r="D29" s="707">
        <v>7.783000000000051E-2</v>
      </c>
      <c r="E29" s="708">
        <v>1.0077830000000001</v>
      </c>
      <c r="F29" s="706">
        <v>10</v>
      </c>
      <c r="G29" s="707">
        <v>8.3333333333333339</v>
      </c>
      <c r="H29" s="707">
        <v>2.9436399999999998</v>
      </c>
      <c r="I29" s="707">
        <v>15.23799</v>
      </c>
      <c r="J29" s="707">
        <v>6.904656666666666</v>
      </c>
      <c r="K29" s="709">
        <v>1.5237989999999999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1</v>
      </c>
      <c r="C30" s="707">
        <v>0.15640000000000001</v>
      </c>
      <c r="D30" s="707">
        <v>-0.84360000000000002</v>
      </c>
      <c r="E30" s="708">
        <v>0.15640000000000001</v>
      </c>
      <c r="F30" s="706">
        <v>1</v>
      </c>
      <c r="G30" s="707">
        <v>0.83333333333333326</v>
      </c>
      <c r="H30" s="707">
        <v>0</v>
      </c>
      <c r="I30" s="707">
        <v>0.34499999999999997</v>
      </c>
      <c r="J30" s="707">
        <v>-0.48833333333333329</v>
      </c>
      <c r="K30" s="709">
        <v>0.34499999999999997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1612.365037</v>
      </c>
      <c r="C31" s="707">
        <v>1640.0859599999999</v>
      </c>
      <c r="D31" s="707">
        <v>27.720922999999857</v>
      </c>
      <c r="E31" s="708">
        <v>1.0171927090726167</v>
      </c>
      <c r="F31" s="706">
        <v>1665.0000003</v>
      </c>
      <c r="G31" s="707">
        <v>1387.5000002499999</v>
      </c>
      <c r="H31" s="707">
        <v>180.30817999999999</v>
      </c>
      <c r="I31" s="707">
        <v>1436.7658899999999</v>
      </c>
      <c r="J31" s="707">
        <v>49.265889750000042</v>
      </c>
      <c r="K31" s="709">
        <v>0.86292245630097486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4707.7568590000001</v>
      </c>
      <c r="C32" s="707">
        <v>5594.1582800000006</v>
      </c>
      <c r="D32" s="707">
        <v>886.40142100000048</v>
      </c>
      <c r="E32" s="708">
        <v>1.18828530180046</v>
      </c>
      <c r="F32" s="706">
        <v>5838.0000003000005</v>
      </c>
      <c r="G32" s="707">
        <v>4865.0000002500001</v>
      </c>
      <c r="H32" s="707">
        <v>526.88855000000001</v>
      </c>
      <c r="I32" s="707">
        <v>4533.0295599999999</v>
      </c>
      <c r="J32" s="707">
        <v>-331.97044025000014</v>
      </c>
      <c r="K32" s="709">
        <v>0.77646960598956127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91.000002999999992</v>
      </c>
      <c r="C33" s="707">
        <v>148.47310999999999</v>
      </c>
      <c r="D33" s="707">
        <v>57.473106999999999</v>
      </c>
      <c r="E33" s="708">
        <v>1.6315725835745303</v>
      </c>
      <c r="F33" s="706">
        <v>156.99999969999999</v>
      </c>
      <c r="G33" s="707">
        <v>130.83333308333332</v>
      </c>
      <c r="H33" s="707">
        <v>10.2369</v>
      </c>
      <c r="I33" s="707">
        <v>112.34761999999999</v>
      </c>
      <c r="J33" s="707">
        <v>-18.485713083333323</v>
      </c>
      <c r="K33" s="709">
        <v>0.71558993767310175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770.000001</v>
      </c>
      <c r="C34" s="707">
        <v>826.72014000000001</v>
      </c>
      <c r="D34" s="707">
        <v>56.720139000000017</v>
      </c>
      <c r="E34" s="708">
        <v>1.0736625180861525</v>
      </c>
      <c r="F34" s="706">
        <v>853.00000009999997</v>
      </c>
      <c r="G34" s="707">
        <v>710.83333341666662</v>
      </c>
      <c r="H34" s="707">
        <v>61.906760000000006</v>
      </c>
      <c r="I34" s="707">
        <v>673.84163000000001</v>
      </c>
      <c r="J34" s="707">
        <v>-36.99170341666661</v>
      </c>
      <c r="K34" s="709">
        <v>0.78996674082180929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119.99999700000001</v>
      </c>
      <c r="C35" s="707">
        <v>96.232960000000006</v>
      </c>
      <c r="D35" s="707">
        <v>-23.767037000000002</v>
      </c>
      <c r="E35" s="708">
        <v>0.80194135338186712</v>
      </c>
      <c r="F35" s="706">
        <v>126.00000010000001</v>
      </c>
      <c r="G35" s="707">
        <v>105.00000008333333</v>
      </c>
      <c r="H35" s="707">
        <v>16.0901</v>
      </c>
      <c r="I35" s="707">
        <v>150.29427999999999</v>
      </c>
      <c r="J35" s="707">
        <v>45.294279916666653</v>
      </c>
      <c r="K35" s="709">
        <v>1.1928117450850699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479.99999800000001</v>
      </c>
      <c r="C36" s="707">
        <v>338.2989</v>
      </c>
      <c r="D36" s="707">
        <v>-141.701098</v>
      </c>
      <c r="E36" s="708">
        <v>0.70478937793662244</v>
      </c>
      <c r="F36" s="706">
        <v>339.00000040000003</v>
      </c>
      <c r="G36" s="707">
        <v>282.50000033333333</v>
      </c>
      <c r="H36" s="707">
        <v>33.26</v>
      </c>
      <c r="I36" s="707">
        <v>308.30109999999996</v>
      </c>
      <c r="J36" s="707">
        <v>25.80109966666663</v>
      </c>
      <c r="K36" s="709">
        <v>0.90944277178826793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150</v>
      </c>
      <c r="C37" s="707">
        <v>281.27976000000001</v>
      </c>
      <c r="D37" s="707">
        <v>131.27976000000001</v>
      </c>
      <c r="E37" s="708">
        <v>1.8751984000000002</v>
      </c>
      <c r="F37" s="706">
        <v>282</v>
      </c>
      <c r="G37" s="707">
        <v>235</v>
      </c>
      <c r="H37" s="707">
        <v>47.652989999999996</v>
      </c>
      <c r="I37" s="707">
        <v>228.70976000000002</v>
      </c>
      <c r="J37" s="707">
        <v>-6.290239999999983</v>
      </c>
      <c r="K37" s="709">
        <v>0.81102751773049653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749.99999800000001</v>
      </c>
      <c r="C38" s="707">
        <v>645.28909999999996</v>
      </c>
      <c r="D38" s="707">
        <v>-104.71089800000004</v>
      </c>
      <c r="E38" s="708">
        <v>0.86038546896102785</v>
      </c>
      <c r="F38" s="706">
        <v>645.00000020000004</v>
      </c>
      <c r="G38" s="707">
        <v>537.50000016666672</v>
      </c>
      <c r="H38" s="707">
        <v>86.200039999999987</v>
      </c>
      <c r="I38" s="707">
        <v>897.96076000000005</v>
      </c>
      <c r="J38" s="707">
        <v>360.46075983333333</v>
      </c>
      <c r="K38" s="709">
        <v>1.3921872243745155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0</v>
      </c>
      <c r="C39" s="707">
        <v>0</v>
      </c>
      <c r="D39" s="707">
        <v>0</v>
      </c>
      <c r="E39" s="708">
        <v>0</v>
      </c>
      <c r="F39" s="706">
        <v>0</v>
      </c>
      <c r="G39" s="707">
        <v>0</v>
      </c>
      <c r="H39" s="707">
        <v>0</v>
      </c>
      <c r="I39" s="707">
        <v>4.6000000000000001E-4</v>
      </c>
      <c r="J39" s="707">
        <v>4.6000000000000001E-4</v>
      </c>
      <c r="K39" s="709">
        <v>0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297.04096600000003</v>
      </c>
      <c r="C40" s="707">
        <v>305.80282</v>
      </c>
      <c r="D40" s="707">
        <v>8.7618539999999712</v>
      </c>
      <c r="E40" s="708">
        <v>1.0294971233025143</v>
      </c>
      <c r="F40" s="706">
        <v>313.99999989999998</v>
      </c>
      <c r="G40" s="707">
        <v>261.66666658333332</v>
      </c>
      <c r="H40" s="707">
        <v>38.378209999999996</v>
      </c>
      <c r="I40" s="707">
        <v>320.82171999999997</v>
      </c>
      <c r="J40" s="707">
        <v>59.155053416666647</v>
      </c>
      <c r="K40" s="709">
        <v>1.0217252232553264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0</v>
      </c>
      <c r="C41" s="707">
        <v>311.08802000000003</v>
      </c>
      <c r="D41" s="707">
        <v>311.08802000000003</v>
      </c>
      <c r="E41" s="708">
        <v>0</v>
      </c>
      <c r="F41" s="706">
        <v>310.99999989999998</v>
      </c>
      <c r="G41" s="707">
        <v>259.16666658333332</v>
      </c>
      <c r="H41" s="707">
        <v>0</v>
      </c>
      <c r="I41" s="707">
        <v>0.66944000000000004</v>
      </c>
      <c r="J41" s="707">
        <v>-258.49722658333332</v>
      </c>
      <c r="K41" s="709">
        <v>2.1525401936181802E-3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0</v>
      </c>
      <c r="C42" s="707">
        <v>0</v>
      </c>
      <c r="D42" s="707">
        <v>0</v>
      </c>
      <c r="E42" s="708">
        <v>0</v>
      </c>
      <c r="F42" s="706">
        <v>0</v>
      </c>
      <c r="G42" s="707">
        <v>0</v>
      </c>
      <c r="H42" s="707">
        <v>0</v>
      </c>
      <c r="I42" s="707">
        <v>11.257200000000001</v>
      </c>
      <c r="J42" s="707">
        <v>11.257200000000001</v>
      </c>
      <c r="K42" s="709">
        <v>0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644.13735800000006</v>
      </c>
      <c r="C43" s="707">
        <v>701.83071999999993</v>
      </c>
      <c r="D43" s="707">
        <v>57.693361999999865</v>
      </c>
      <c r="E43" s="708">
        <v>1.0895668622281645</v>
      </c>
      <c r="F43" s="706">
        <v>705.2997249</v>
      </c>
      <c r="G43" s="707">
        <v>587.74977075000004</v>
      </c>
      <c r="H43" s="707">
        <v>43.942029999999995</v>
      </c>
      <c r="I43" s="707">
        <v>490.16603000000003</v>
      </c>
      <c r="J43" s="707">
        <v>-97.583740750000004</v>
      </c>
      <c r="K43" s="709">
        <v>0.69497550147137455</v>
      </c>
      <c r="L43" s="270"/>
      <c r="M43" s="705" t="str">
        <f t="shared" si="0"/>
        <v>X</v>
      </c>
    </row>
    <row r="44" spans="1:13" ht="14.45" customHeight="1" x14ac:dyDescent="0.2">
      <c r="A44" s="710" t="s">
        <v>368</v>
      </c>
      <c r="B44" s="706">
        <v>570.69789200000002</v>
      </c>
      <c r="C44" s="707">
        <v>615.69515999999999</v>
      </c>
      <c r="D44" s="707">
        <v>44.997267999999963</v>
      </c>
      <c r="E44" s="708">
        <v>1.078846038562203</v>
      </c>
      <c r="F44" s="706">
        <v>614.33417919999999</v>
      </c>
      <c r="G44" s="707">
        <v>511.94514933333329</v>
      </c>
      <c r="H44" s="707">
        <v>39.228290000000001</v>
      </c>
      <c r="I44" s="707">
        <v>439.71285</v>
      </c>
      <c r="J44" s="707">
        <v>-72.232299333333287</v>
      </c>
      <c r="K44" s="709">
        <v>0.71575514579475963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73.439465999999996</v>
      </c>
      <c r="C45" s="707">
        <v>86.135559999999998</v>
      </c>
      <c r="D45" s="707">
        <v>12.696094000000002</v>
      </c>
      <c r="E45" s="708">
        <v>1.1728783539902101</v>
      </c>
      <c r="F45" s="706">
        <v>90.965545700000007</v>
      </c>
      <c r="G45" s="707">
        <v>75.804621416666677</v>
      </c>
      <c r="H45" s="707">
        <v>4.7137399999999996</v>
      </c>
      <c r="I45" s="707">
        <v>50.453180000000003</v>
      </c>
      <c r="J45" s="707">
        <v>-25.351441416666674</v>
      </c>
      <c r="K45" s="709">
        <v>0.5546405467229556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1162.3186740000001</v>
      </c>
      <c r="C46" s="707">
        <v>1137.1544099999999</v>
      </c>
      <c r="D46" s="707">
        <v>-25.16426400000023</v>
      </c>
      <c r="E46" s="708">
        <v>0.97834994432860656</v>
      </c>
      <c r="F46" s="706">
        <v>1136.2534983999999</v>
      </c>
      <c r="G46" s="707">
        <v>946.87791533333325</v>
      </c>
      <c r="H46" s="707">
        <v>94.800820000000002</v>
      </c>
      <c r="I46" s="707">
        <v>883.45878000000096</v>
      </c>
      <c r="J46" s="707">
        <v>-63.419135333332292</v>
      </c>
      <c r="K46" s="709">
        <v>0.77751908464443154</v>
      </c>
      <c r="L46" s="270"/>
      <c r="M46" s="705" t="str">
        <f t="shared" si="0"/>
        <v>X</v>
      </c>
    </row>
    <row r="47" spans="1:13" ht="14.45" customHeight="1" x14ac:dyDescent="0.2">
      <c r="A47" s="710" t="s">
        <v>371</v>
      </c>
      <c r="B47" s="706">
        <v>0</v>
      </c>
      <c r="C47" s="707">
        <v>-29.714410000000001</v>
      </c>
      <c r="D47" s="707">
        <v>-29.714410000000001</v>
      </c>
      <c r="E47" s="708">
        <v>0</v>
      </c>
      <c r="F47" s="706">
        <v>0</v>
      </c>
      <c r="G47" s="707">
        <v>0</v>
      </c>
      <c r="H47" s="707">
        <v>0</v>
      </c>
      <c r="I47" s="707">
        <v>67.794160000000005</v>
      </c>
      <c r="J47" s="707">
        <v>67.794160000000005</v>
      </c>
      <c r="K47" s="709">
        <v>0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81.729008000000007</v>
      </c>
      <c r="C48" s="707">
        <v>76.779970000000006</v>
      </c>
      <c r="D48" s="707">
        <v>-4.9490380000000016</v>
      </c>
      <c r="E48" s="708">
        <v>0.93944575957657528</v>
      </c>
      <c r="F48" s="706">
        <v>79.999999700000004</v>
      </c>
      <c r="G48" s="707">
        <v>66.666666416666672</v>
      </c>
      <c r="H48" s="707">
        <v>7.1761699999999999</v>
      </c>
      <c r="I48" s="707">
        <v>66.037139999999994</v>
      </c>
      <c r="J48" s="707">
        <v>-0.6295264166666783</v>
      </c>
      <c r="K48" s="709">
        <v>0.82546425309549087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470</v>
      </c>
      <c r="C49" s="707">
        <v>431.89742000000001</v>
      </c>
      <c r="D49" s="707">
        <v>-38.102579999999989</v>
      </c>
      <c r="E49" s="708">
        <v>0.91893068085106389</v>
      </c>
      <c r="F49" s="706">
        <v>450</v>
      </c>
      <c r="G49" s="707">
        <v>375</v>
      </c>
      <c r="H49" s="707">
        <v>40.039349999999999</v>
      </c>
      <c r="I49" s="707">
        <v>326.65899000000002</v>
      </c>
      <c r="J49" s="707">
        <v>-48.341009999999983</v>
      </c>
      <c r="K49" s="709">
        <v>0.72590886666666665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133.67543499999999</v>
      </c>
      <c r="C50" s="707">
        <v>127.81307000000001</v>
      </c>
      <c r="D50" s="707">
        <v>-5.8623649999999827</v>
      </c>
      <c r="E50" s="708">
        <v>0.9561447845671871</v>
      </c>
      <c r="F50" s="706">
        <v>135</v>
      </c>
      <c r="G50" s="707">
        <v>112.5</v>
      </c>
      <c r="H50" s="707">
        <v>8.938270000000001</v>
      </c>
      <c r="I50" s="707">
        <v>67.110399999999998</v>
      </c>
      <c r="J50" s="707">
        <v>-45.389600000000002</v>
      </c>
      <c r="K50" s="709">
        <v>0.49711407407407404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12.414515999999999</v>
      </c>
      <c r="C51" s="707">
        <v>5.9128400000000001</v>
      </c>
      <c r="D51" s="707">
        <v>-6.5016759999999989</v>
      </c>
      <c r="E51" s="708">
        <v>0.47628437548431213</v>
      </c>
      <c r="F51" s="706">
        <v>5.2927115000000002</v>
      </c>
      <c r="G51" s="707">
        <v>4.4105929166666673</v>
      </c>
      <c r="H51" s="707">
        <v>0.121</v>
      </c>
      <c r="I51" s="707">
        <v>15.014629999999999</v>
      </c>
      <c r="J51" s="707">
        <v>10.604037083333331</v>
      </c>
      <c r="K51" s="709">
        <v>2.8368502609673696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0</v>
      </c>
      <c r="C52" s="707">
        <v>5.92781</v>
      </c>
      <c r="D52" s="707">
        <v>5.92781</v>
      </c>
      <c r="E52" s="708">
        <v>0</v>
      </c>
      <c r="F52" s="706">
        <v>0</v>
      </c>
      <c r="G52" s="707">
        <v>0</v>
      </c>
      <c r="H52" s="707">
        <v>0.63339000000000001</v>
      </c>
      <c r="I52" s="707">
        <v>3.7717100000000001</v>
      </c>
      <c r="J52" s="707">
        <v>3.7717100000000001</v>
      </c>
      <c r="K52" s="709">
        <v>0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0</v>
      </c>
      <c r="C53" s="707">
        <v>12.300360000000001</v>
      </c>
      <c r="D53" s="707">
        <v>12.300360000000001</v>
      </c>
      <c r="E53" s="708">
        <v>0</v>
      </c>
      <c r="F53" s="706">
        <v>0</v>
      </c>
      <c r="G53" s="707">
        <v>0</v>
      </c>
      <c r="H53" s="707">
        <v>1.55633</v>
      </c>
      <c r="I53" s="707">
        <v>12.58206</v>
      </c>
      <c r="J53" s="707">
        <v>12.58206</v>
      </c>
      <c r="K53" s="709">
        <v>0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0</v>
      </c>
      <c r="C54" s="707">
        <v>9.308489999999999</v>
      </c>
      <c r="D54" s="707">
        <v>9.308489999999999</v>
      </c>
      <c r="E54" s="708">
        <v>0</v>
      </c>
      <c r="F54" s="706">
        <v>0</v>
      </c>
      <c r="G54" s="707">
        <v>0</v>
      </c>
      <c r="H54" s="707">
        <v>0.91659000000000002</v>
      </c>
      <c r="I54" s="707">
        <v>9.6297499999999996</v>
      </c>
      <c r="J54" s="707">
        <v>9.6297499999999996</v>
      </c>
      <c r="K54" s="709">
        <v>0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273.76556099999999</v>
      </c>
      <c r="C55" s="707">
        <v>298.92230999999998</v>
      </c>
      <c r="D55" s="707">
        <v>25.156748999999991</v>
      </c>
      <c r="E55" s="708">
        <v>1.0918915765303292</v>
      </c>
      <c r="F55" s="706">
        <v>285.00000010000002</v>
      </c>
      <c r="G55" s="707">
        <v>237.50000008333333</v>
      </c>
      <c r="H55" s="707">
        <v>16.1678</v>
      </c>
      <c r="I55" s="707">
        <v>166.69628</v>
      </c>
      <c r="J55" s="707">
        <v>-70.803720083333332</v>
      </c>
      <c r="K55" s="709">
        <v>0.58489922786494764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32.742176000000001</v>
      </c>
      <c r="C56" s="707">
        <v>27.676549999999999</v>
      </c>
      <c r="D56" s="707">
        <v>-5.0656260000000017</v>
      </c>
      <c r="E56" s="708">
        <v>0.84528743599692335</v>
      </c>
      <c r="F56" s="706">
        <v>25.960787</v>
      </c>
      <c r="G56" s="707">
        <v>21.633989166666666</v>
      </c>
      <c r="H56" s="707">
        <v>2.5591500000000003</v>
      </c>
      <c r="I56" s="707">
        <v>15.43647</v>
      </c>
      <c r="J56" s="707">
        <v>-6.197519166666666</v>
      </c>
      <c r="K56" s="709">
        <v>0.59460716657010437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0</v>
      </c>
      <c r="C57" s="707">
        <v>7.49979</v>
      </c>
      <c r="D57" s="707">
        <v>7.49979</v>
      </c>
      <c r="E57" s="708">
        <v>0</v>
      </c>
      <c r="F57" s="706">
        <v>0</v>
      </c>
      <c r="G57" s="707">
        <v>0</v>
      </c>
      <c r="H57" s="707">
        <v>1.47136</v>
      </c>
      <c r="I57" s="707">
        <v>1.47136</v>
      </c>
      <c r="J57" s="707">
        <v>1.47136</v>
      </c>
      <c r="K57" s="709">
        <v>0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0</v>
      </c>
      <c r="C58" s="707">
        <v>0</v>
      </c>
      <c r="D58" s="707">
        <v>0</v>
      </c>
      <c r="E58" s="708">
        <v>0</v>
      </c>
      <c r="F58" s="706">
        <v>0</v>
      </c>
      <c r="G58" s="707">
        <v>0</v>
      </c>
      <c r="H58" s="707">
        <v>0</v>
      </c>
      <c r="I58" s="707">
        <v>8.3586900000000011</v>
      </c>
      <c r="J58" s="707">
        <v>8.3586900000000011</v>
      </c>
      <c r="K58" s="709">
        <v>0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0</v>
      </c>
      <c r="C59" s="707">
        <v>1.21</v>
      </c>
      <c r="D59" s="707">
        <v>1.21</v>
      </c>
      <c r="E59" s="708">
        <v>0</v>
      </c>
      <c r="F59" s="706">
        <v>0</v>
      </c>
      <c r="G59" s="707">
        <v>0</v>
      </c>
      <c r="H59" s="707">
        <v>0</v>
      </c>
      <c r="I59" s="707">
        <v>0</v>
      </c>
      <c r="J59" s="707">
        <v>0</v>
      </c>
      <c r="K59" s="709">
        <v>0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0</v>
      </c>
      <c r="C60" s="707">
        <v>1.74881</v>
      </c>
      <c r="D60" s="707">
        <v>1.74881</v>
      </c>
      <c r="E60" s="708">
        <v>0</v>
      </c>
      <c r="F60" s="706">
        <v>0</v>
      </c>
      <c r="G60" s="707">
        <v>0</v>
      </c>
      <c r="H60" s="707">
        <v>0</v>
      </c>
      <c r="I60" s="707">
        <v>0</v>
      </c>
      <c r="J60" s="707">
        <v>0</v>
      </c>
      <c r="K60" s="709">
        <v>0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157.99197799999999</v>
      </c>
      <c r="C61" s="707">
        <v>159.87139999999999</v>
      </c>
      <c r="D61" s="707">
        <v>1.8794220000000053</v>
      </c>
      <c r="E61" s="708">
        <v>1.0118956799186349</v>
      </c>
      <c r="F61" s="706">
        <v>155.00000009999999</v>
      </c>
      <c r="G61" s="707">
        <v>129.16666674999999</v>
      </c>
      <c r="H61" s="707">
        <v>15.14415</v>
      </c>
      <c r="I61" s="707">
        <v>122.81988</v>
      </c>
      <c r="J61" s="707">
        <v>-6.3467867499999926</v>
      </c>
      <c r="K61" s="709">
        <v>0.79238632206942816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0</v>
      </c>
      <c r="C62" s="707">
        <v>0</v>
      </c>
      <c r="D62" s="707">
        <v>0</v>
      </c>
      <c r="E62" s="708">
        <v>0</v>
      </c>
      <c r="F62" s="706">
        <v>0</v>
      </c>
      <c r="G62" s="707">
        <v>0</v>
      </c>
      <c r="H62" s="707">
        <v>7.7260000000000009E-2</v>
      </c>
      <c r="I62" s="707">
        <v>7.7260000000000009E-2</v>
      </c>
      <c r="J62" s="707">
        <v>7.7260000000000009E-2</v>
      </c>
      <c r="K62" s="709">
        <v>0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212.42733799999999</v>
      </c>
      <c r="C63" s="707">
        <v>270.40111999999999</v>
      </c>
      <c r="D63" s="707">
        <v>57.973782</v>
      </c>
      <c r="E63" s="708">
        <v>1.2729111165531812</v>
      </c>
      <c r="F63" s="706">
        <v>220.6165732</v>
      </c>
      <c r="G63" s="707">
        <v>183.84714433333332</v>
      </c>
      <c r="H63" s="707">
        <v>160.91247000000001</v>
      </c>
      <c r="I63" s="707">
        <v>518.13740999999993</v>
      </c>
      <c r="J63" s="707">
        <v>334.29026566666664</v>
      </c>
      <c r="K63" s="709">
        <v>2.3485878802508746</v>
      </c>
      <c r="L63" s="270"/>
      <c r="M63" s="705" t="str">
        <f t="shared" si="0"/>
        <v>X</v>
      </c>
    </row>
    <row r="64" spans="1:13" ht="14.45" customHeight="1" x14ac:dyDescent="0.2">
      <c r="A64" s="710" t="s">
        <v>388</v>
      </c>
      <c r="B64" s="706">
        <v>0</v>
      </c>
      <c r="C64" s="707">
        <v>30.059470000000001</v>
      </c>
      <c r="D64" s="707">
        <v>30.059470000000001</v>
      </c>
      <c r="E64" s="708">
        <v>0</v>
      </c>
      <c r="F64" s="706">
        <v>0</v>
      </c>
      <c r="G64" s="707">
        <v>0</v>
      </c>
      <c r="H64" s="707">
        <v>3.7303699999999997</v>
      </c>
      <c r="I64" s="707">
        <v>26.61936</v>
      </c>
      <c r="J64" s="707">
        <v>26.61936</v>
      </c>
      <c r="K64" s="709">
        <v>0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33.506671000000004</v>
      </c>
      <c r="C65" s="707">
        <v>10.801450000000001</v>
      </c>
      <c r="D65" s="707">
        <v>-22.705221000000002</v>
      </c>
      <c r="E65" s="708">
        <v>0.32236714891789758</v>
      </c>
      <c r="F65" s="706">
        <v>10.1907747</v>
      </c>
      <c r="G65" s="707">
        <v>8.4923122500000012</v>
      </c>
      <c r="H65" s="707">
        <v>4.5971000000000002</v>
      </c>
      <c r="I65" s="707">
        <v>56.355589999999999</v>
      </c>
      <c r="J65" s="707">
        <v>47.863277749999995</v>
      </c>
      <c r="K65" s="709">
        <v>5.5300594566181509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4.3087790000000004</v>
      </c>
      <c r="C66" s="707">
        <v>46.46264</v>
      </c>
      <c r="D66" s="707">
        <v>42.153860999999999</v>
      </c>
      <c r="E66" s="708">
        <v>10.783249732696895</v>
      </c>
      <c r="F66" s="706">
        <v>4.1969203999999998</v>
      </c>
      <c r="G66" s="707">
        <v>3.4974336666666668</v>
      </c>
      <c r="H66" s="707">
        <v>0</v>
      </c>
      <c r="I66" s="707">
        <v>0.45</v>
      </c>
      <c r="J66" s="707">
        <v>-3.0474336666666666</v>
      </c>
      <c r="K66" s="709">
        <v>0.10722147601369805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151.85075800000001</v>
      </c>
      <c r="C67" s="707">
        <v>176.32008999999999</v>
      </c>
      <c r="D67" s="707">
        <v>24.46933199999998</v>
      </c>
      <c r="E67" s="708">
        <v>1.1611406641776525</v>
      </c>
      <c r="F67" s="706">
        <v>177.46314409999999</v>
      </c>
      <c r="G67" s="707">
        <v>147.88595341666667</v>
      </c>
      <c r="H67" s="707">
        <v>152.58500000000001</v>
      </c>
      <c r="I67" s="707">
        <v>430.23493999999999</v>
      </c>
      <c r="J67" s="707">
        <v>282.34898658333333</v>
      </c>
      <c r="K67" s="709">
        <v>2.4243622087387551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3.7598229999999999</v>
      </c>
      <c r="C68" s="707">
        <v>1.4278</v>
      </c>
      <c r="D68" s="707">
        <v>-2.332023</v>
      </c>
      <c r="E68" s="708">
        <v>0.37975191917279083</v>
      </c>
      <c r="F68" s="706">
        <v>6.6537338999999998</v>
      </c>
      <c r="G68" s="707">
        <v>5.5447782500000002</v>
      </c>
      <c r="H68" s="707">
        <v>0</v>
      </c>
      <c r="I68" s="707">
        <v>2.1779999999999999</v>
      </c>
      <c r="J68" s="707">
        <v>-3.3667782500000003</v>
      </c>
      <c r="K68" s="709">
        <v>0.3273350020805611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8.9474900000000002</v>
      </c>
      <c r="C69" s="707">
        <v>5.3296700000000001</v>
      </c>
      <c r="D69" s="707">
        <v>-3.61782</v>
      </c>
      <c r="E69" s="708">
        <v>0.59566090601945354</v>
      </c>
      <c r="F69" s="706">
        <v>7.1120001000000004</v>
      </c>
      <c r="G69" s="707">
        <v>5.9266667500000008</v>
      </c>
      <c r="H69" s="707">
        <v>0</v>
      </c>
      <c r="I69" s="707">
        <v>2.0205199999999999</v>
      </c>
      <c r="J69" s="707">
        <v>-3.9061467500000009</v>
      </c>
      <c r="K69" s="709">
        <v>0.28410010849128076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10.053816999999999</v>
      </c>
      <c r="C70" s="707">
        <v>0</v>
      </c>
      <c r="D70" s="707">
        <v>-10.053816999999999</v>
      </c>
      <c r="E70" s="708">
        <v>0</v>
      </c>
      <c r="F70" s="706">
        <v>15</v>
      </c>
      <c r="G70" s="707">
        <v>12.5</v>
      </c>
      <c r="H70" s="707">
        <v>0</v>
      </c>
      <c r="I70" s="707">
        <v>0.27900000000000003</v>
      </c>
      <c r="J70" s="707">
        <v>-12.221</v>
      </c>
      <c r="K70" s="709">
        <v>1.8600000000000002E-2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2351.6050649999997</v>
      </c>
      <c r="C71" s="707">
        <v>2388.6162999999997</v>
      </c>
      <c r="D71" s="707">
        <v>37.011234999999942</v>
      </c>
      <c r="E71" s="708">
        <v>1.0157387120613299</v>
      </c>
      <c r="F71" s="706">
        <v>2449.9999997</v>
      </c>
      <c r="G71" s="707">
        <v>2041.6666664166667</v>
      </c>
      <c r="H71" s="707">
        <v>324.90646999999996</v>
      </c>
      <c r="I71" s="707">
        <v>2308.4514100000001</v>
      </c>
      <c r="J71" s="707">
        <v>266.78474358333347</v>
      </c>
      <c r="K71" s="709">
        <v>0.94222506542149698</v>
      </c>
      <c r="L71" s="270"/>
      <c r="M71" s="705" t="str">
        <f t="shared" si="1"/>
        <v>X</v>
      </c>
    </row>
    <row r="72" spans="1:13" ht="14.45" customHeight="1" x14ac:dyDescent="0.2">
      <c r="A72" s="710" t="s">
        <v>396</v>
      </c>
      <c r="B72" s="706">
        <v>0</v>
      </c>
      <c r="C72" s="707">
        <v>0.45982000000000001</v>
      </c>
      <c r="D72" s="707">
        <v>0.45982000000000001</v>
      </c>
      <c r="E72" s="708">
        <v>0</v>
      </c>
      <c r="F72" s="706">
        <v>0</v>
      </c>
      <c r="G72" s="707">
        <v>0</v>
      </c>
      <c r="H72" s="707">
        <v>0</v>
      </c>
      <c r="I72" s="707">
        <v>0</v>
      </c>
      <c r="J72" s="707">
        <v>0</v>
      </c>
      <c r="K72" s="709">
        <v>0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0</v>
      </c>
      <c r="C73" s="707">
        <v>35.9998</v>
      </c>
      <c r="D73" s="707">
        <v>35.9998</v>
      </c>
      <c r="E73" s="708">
        <v>0</v>
      </c>
      <c r="F73" s="706">
        <v>0</v>
      </c>
      <c r="G73" s="707">
        <v>0</v>
      </c>
      <c r="H73" s="707">
        <v>2.4974400000000001</v>
      </c>
      <c r="I73" s="707">
        <v>18.9117</v>
      </c>
      <c r="J73" s="707">
        <v>18.9117</v>
      </c>
      <c r="K73" s="709">
        <v>0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0</v>
      </c>
      <c r="C74" s="707">
        <v>2.24885</v>
      </c>
      <c r="D74" s="707">
        <v>2.24885</v>
      </c>
      <c r="E74" s="708">
        <v>0</v>
      </c>
      <c r="F74" s="706">
        <v>0</v>
      </c>
      <c r="G74" s="707">
        <v>0</v>
      </c>
      <c r="H74" s="707">
        <v>0.186</v>
      </c>
      <c r="I74" s="707">
        <v>1.6954</v>
      </c>
      <c r="J74" s="707">
        <v>1.6954</v>
      </c>
      <c r="K74" s="709">
        <v>0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0</v>
      </c>
      <c r="C75" s="707">
        <v>1.0873499999999998</v>
      </c>
      <c r="D75" s="707">
        <v>1.0873499999999998</v>
      </c>
      <c r="E75" s="708">
        <v>0</v>
      </c>
      <c r="F75" s="706">
        <v>0</v>
      </c>
      <c r="G75" s="707">
        <v>0</v>
      </c>
      <c r="H75" s="707">
        <v>0</v>
      </c>
      <c r="I75" s="707">
        <v>3.4256199999999999</v>
      </c>
      <c r="J75" s="707">
        <v>3.4256199999999999</v>
      </c>
      <c r="K75" s="709">
        <v>0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0</v>
      </c>
      <c r="C76" s="707">
        <v>-0.214</v>
      </c>
      <c r="D76" s="707">
        <v>-0.214</v>
      </c>
      <c r="E76" s="708">
        <v>0</v>
      </c>
      <c r="F76" s="706">
        <v>0</v>
      </c>
      <c r="G76" s="707">
        <v>0</v>
      </c>
      <c r="H76" s="707">
        <v>0</v>
      </c>
      <c r="I76" s="707">
        <v>0</v>
      </c>
      <c r="J76" s="707">
        <v>0</v>
      </c>
      <c r="K76" s="709">
        <v>0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540</v>
      </c>
      <c r="C77" s="707">
        <v>519.87696000000005</v>
      </c>
      <c r="D77" s="707">
        <v>-20.123039999999946</v>
      </c>
      <c r="E77" s="708">
        <v>0.96273511111111121</v>
      </c>
      <c r="F77" s="706">
        <v>569.99999979999996</v>
      </c>
      <c r="G77" s="707">
        <v>474.99999983333333</v>
      </c>
      <c r="H77" s="707">
        <v>179.46241000000001</v>
      </c>
      <c r="I77" s="707">
        <v>616.16210999999998</v>
      </c>
      <c r="J77" s="707">
        <v>141.16211016666665</v>
      </c>
      <c r="K77" s="709">
        <v>1.0809861582740303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1599.93553</v>
      </c>
      <c r="C78" s="707">
        <v>1614.9775900000002</v>
      </c>
      <c r="D78" s="707">
        <v>15.04206000000022</v>
      </c>
      <c r="E78" s="708">
        <v>1.0094016663283927</v>
      </c>
      <c r="F78" s="706">
        <v>1649.9999998999999</v>
      </c>
      <c r="G78" s="707">
        <v>1374.9999999166666</v>
      </c>
      <c r="H78" s="707">
        <v>124.21344000000001</v>
      </c>
      <c r="I78" s="707">
        <v>1242.5185200000001</v>
      </c>
      <c r="J78" s="707">
        <v>-132.48147991666656</v>
      </c>
      <c r="K78" s="709">
        <v>0.75304152731836627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211.669535</v>
      </c>
      <c r="C79" s="707">
        <v>214.17992999999998</v>
      </c>
      <c r="D79" s="707">
        <v>2.5103949999999884</v>
      </c>
      <c r="E79" s="708">
        <v>1.0118599731416238</v>
      </c>
      <c r="F79" s="706">
        <v>230</v>
      </c>
      <c r="G79" s="707">
        <v>191.66666666666669</v>
      </c>
      <c r="H79" s="707">
        <v>18.547180000000001</v>
      </c>
      <c r="I79" s="707">
        <v>128.36296000000002</v>
      </c>
      <c r="J79" s="707">
        <v>-63.30370666666667</v>
      </c>
      <c r="K79" s="709">
        <v>0.55809982608695663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0</v>
      </c>
      <c r="C80" s="707">
        <v>0</v>
      </c>
      <c r="D80" s="707">
        <v>0</v>
      </c>
      <c r="E80" s="708">
        <v>0</v>
      </c>
      <c r="F80" s="706">
        <v>0</v>
      </c>
      <c r="G80" s="707">
        <v>0</v>
      </c>
      <c r="H80" s="707">
        <v>0</v>
      </c>
      <c r="I80" s="707">
        <v>217.8</v>
      </c>
      <c r="J80" s="707">
        <v>217.8</v>
      </c>
      <c r="K80" s="709">
        <v>0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0</v>
      </c>
      <c r="C81" s="707">
        <v>0</v>
      </c>
      <c r="D81" s="707">
        <v>0</v>
      </c>
      <c r="E81" s="708">
        <v>0</v>
      </c>
      <c r="F81" s="706">
        <v>0</v>
      </c>
      <c r="G81" s="707">
        <v>0</v>
      </c>
      <c r="H81" s="707">
        <v>0</v>
      </c>
      <c r="I81" s="707">
        <v>69.446399999999997</v>
      </c>
      <c r="J81" s="707">
        <v>69.446399999999997</v>
      </c>
      <c r="K81" s="709">
        <v>0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0</v>
      </c>
      <c r="C82" s="707">
        <v>0</v>
      </c>
      <c r="D82" s="707">
        <v>0</v>
      </c>
      <c r="E82" s="708">
        <v>0</v>
      </c>
      <c r="F82" s="706">
        <v>0</v>
      </c>
      <c r="G82" s="707">
        <v>0</v>
      </c>
      <c r="H82" s="707">
        <v>0</v>
      </c>
      <c r="I82" s="707">
        <v>9.8707000000000011</v>
      </c>
      <c r="J82" s="707">
        <v>9.8707000000000011</v>
      </c>
      <c r="K82" s="709">
        <v>0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0</v>
      </c>
      <c r="C83" s="707">
        <v>0</v>
      </c>
      <c r="D83" s="707">
        <v>0</v>
      </c>
      <c r="E83" s="708">
        <v>0</v>
      </c>
      <c r="F83" s="706">
        <v>0</v>
      </c>
      <c r="G83" s="707">
        <v>0</v>
      </c>
      <c r="H83" s="707">
        <v>0</v>
      </c>
      <c r="I83" s="707">
        <v>0.25800000000000001</v>
      </c>
      <c r="J83" s="707">
        <v>0.25800000000000001</v>
      </c>
      <c r="K83" s="709">
        <v>0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0</v>
      </c>
      <c r="C84" s="707">
        <v>0.39600000000000002</v>
      </c>
      <c r="D84" s="707">
        <v>0.39600000000000002</v>
      </c>
      <c r="E84" s="708">
        <v>0</v>
      </c>
      <c r="F84" s="706">
        <v>0</v>
      </c>
      <c r="G84" s="707">
        <v>0</v>
      </c>
      <c r="H84" s="707">
        <v>0</v>
      </c>
      <c r="I84" s="707">
        <v>0.39600000000000002</v>
      </c>
      <c r="J84" s="707">
        <v>0.39600000000000002</v>
      </c>
      <c r="K84" s="709">
        <v>0</v>
      </c>
      <c r="L84" s="270"/>
      <c r="M84" s="705" t="str">
        <f t="shared" si="1"/>
        <v>X</v>
      </c>
    </row>
    <row r="85" spans="1:13" ht="14.45" customHeight="1" x14ac:dyDescent="0.2">
      <c r="A85" s="710" t="s">
        <v>409</v>
      </c>
      <c r="B85" s="706">
        <v>0</v>
      </c>
      <c r="C85" s="707">
        <v>0.39600000000000002</v>
      </c>
      <c r="D85" s="707">
        <v>0.39600000000000002</v>
      </c>
      <c r="E85" s="708">
        <v>0</v>
      </c>
      <c r="F85" s="706">
        <v>0</v>
      </c>
      <c r="G85" s="707">
        <v>0</v>
      </c>
      <c r="H85" s="707">
        <v>0</v>
      </c>
      <c r="I85" s="707">
        <v>0.39600000000000002</v>
      </c>
      <c r="J85" s="707">
        <v>0.39600000000000002</v>
      </c>
      <c r="K85" s="709">
        <v>0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2622.9460199999999</v>
      </c>
      <c r="C86" s="707">
        <v>2629.6979999999999</v>
      </c>
      <c r="D86" s="707">
        <v>6.7519800000000032</v>
      </c>
      <c r="E86" s="708">
        <v>1.0025741970854589</v>
      </c>
      <c r="F86" s="706">
        <v>2571.5391261999998</v>
      </c>
      <c r="G86" s="707">
        <v>2142.9492718333331</v>
      </c>
      <c r="H86" s="707">
        <v>213.90199999999999</v>
      </c>
      <c r="I86" s="707">
        <v>1999.2719999999999</v>
      </c>
      <c r="J86" s="707">
        <v>-143.67727183333318</v>
      </c>
      <c r="K86" s="709">
        <v>0.7774612408695305</v>
      </c>
      <c r="L86" s="270"/>
      <c r="M86" s="705" t="str">
        <f t="shared" si="1"/>
        <v/>
      </c>
    </row>
    <row r="87" spans="1:13" ht="14.45" customHeight="1" x14ac:dyDescent="0.2">
      <c r="A87" s="710" t="s">
        <v>411</v>
      </c>
      <c r="B87" s="706">
        <v>2622.9460199999999</v>
      </c>
      <c r="C87" s="707">
        <v>2629.6979999999999</v>
      </c>
      <c r="D87" s="707">
        <v>6.7519800000000032</v>
      </c>
      <c r="E87" s="708">
        <v>1.0025741970854589</v>
      </c>
      <c r="F87" s="706">
        <v>2571.5391261999998</v>
      </c>
      <c r="G87" s="707">
        <v>2142.9492718333331</v>
      </c>
      <c r="H87" s="707">
        <v>213.90199999999999</v>
      </c>
      <c r="I87" s="707">
        <v>1999.2719999999999</v>
      </c>
      <c r="J87" s="707">
        <v>-143.67727183333318</v>
      </c>
      <c r="K87" s="709">
        <v>0.7774612408695305</v>
      </c>
      <c r="L87" s="270"/>
      <c r="M87" s="705" t="str">
        <f t="shared" si="1"/>
        <v>X</v>
      </c>
    </row>
    <row r="88" spans="1:13" ht="14.45" customHeight="1" x14ac:dyDescent="0.2">
      <c r="A88" s="710" t="s">
        <v>412</v>
      </c>
      <c r="B88" s="706">
        <v>1041.6474719999999</v>
      </c>
      <c r="C88" s="707">
        <v>1107.8610000000001</v>
      </c>
      <c r="D88" s="707">
        <v>66.213528000000224</v>
      </c>
      <c r="E88" s="708">
        <v>1.0635661582059694</v>
      </c>
      <c r="F88" s="706">
        <v>1008.1251744</v>
      </c>
      <c r="G88" s="707">
        <v>840.10431199999994</v>
      </c>
      <c r="H88" s="707">
        <v>81.534000000000006</v>
      </c>
      <c r="I88" s="707">
        <v>813.54899999999998</v>
      </c>
      <c r="J88" s="707">
        <v>-26.555311999999958</v>
      </c>
      <c r="K88" s="709">
        <v>0.80699204886357012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222.85281000000001</v>
      </c>
      <c r="C89" s="707">
        <v>213.905</v>
      </c>
      <c r="D89" s="707">
        <v>-8.947810000000004</v>
      </c>
      <c r="E89" s="708">
        <v>0.95984878988063915</v>
      </c>
      <c r="F89" s="706">
        <v>232.91906270000001</v>
      </c>
      <c r="G89" s="707">
        <v>194.09921891666667</v>
      </c>
      <c r="H89" s="707">
        <v>18.149999999999999</v>
      </c>
      <c r="I89" s="707">
        <v>177.357</v>
      </c>
      <c r="J89" s="707">
        <v>-16.742218916666673</v>
      </c>
      <c r="K89" s="709">
        <v>0.76145334754517713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1358.4457379999999</v>
      </c>
      <c r="C90" s="707">
        <v>1307.932</v>
      </c>
      <c r="D90" s="707">
        <v>-50.513737999999876</v>
      </c>
      <c r="E90" s="708">
        <v>0.96281504914994265</v>
      </c>
      <c r="F90" s="706">
        <v>1330.4948891000001</v>
      </c>
      <c r="G90" s="707">
        <v>1108.7457409166668</v>
      </c>
      <c r="H90" s="707">
        <v>114.218</v>
      </c>
      <c r="I90" s="707">
        <v>1008.366</v>
      </c>
      <c r="J90" s="707">
        <v>-100.37974091666683</v>
      </c>
      <c r="K90" s="709">
        <v>0.75788791694051449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4139.6361609999994</v>
      </c>
      <c r="C91" s="707">
        <v>6633.6410300000007</v>
      </c>
      <c r="D91" s="707">
        <v>2494.0048690000012</v>
      </c>
      <c r="E91" s="708">
        <v>1.6024695823503319</v>
      </c>
      <c r="F91" s="706">
        <v>6602.1556251000002</v>
      </c>
      <c r="G91" s="707">
        <v>5501.7963542500001</v>
      </c>
      <c r="H91" s="707">
        <v>886.33235999999999</v>
      </c>
      <c r="I91" s="707">
        <v>6524.3322199999993</v>
      </c>
      <c r="J91" s="707">
        <v>1022.5358657499992</v>
      </c>
      <c r="K91" s="709">
        <v>0.98821242492313677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1211.0507379999999</v>
      </c>
      <c r="C92" s="707">
        <v>2493.8427200000001</v>
      </c>
      <c r="D92" s="707">
        <v>1282.7919820000002</v>
      </c>
      <c r="E92" s="708">
        <v>2.0592388425595431</v>
      </c>
      <c r="F92" s="706">
        <v>2546.8883254999996</v>
      </c>
      <c r="G92" s="707">
        <v>2122.4069379166663</v>
      </c>
      <c r="H92" s="707">
        <v>41.86486</v>
      </c>
      <c r="I92" s="707">
        <v>1350.0145</v>
      </c>
      <c r="J92" s="707">
        <v>-772.39243791666627</v>
      </c>
      <c r="K92" s="709">
        <v>0.530064269596496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1211.0507379999999</v>
      </c>
      <c r="C93" s="707">
        <v>2493.8427200000001</v>
      </c>
      <c r="D93" s="707">
        <v>1282.7919820000002</v>
      </c>
      <c r="E93" s="708">
        <v>2.0592388425595431</v>
      </c>
      <c r="F93" s="706">
        <v>2546.8883254999996</v>
      </c>
      <c r="G93" s="707">
        <v>2122.4069379166663</v>
      </c>
      <c r="H93" s="707">
        <v>41.86486</v>
      </c>
      <c r="I93" s="707">
        <v>1350.0145</v>
      </c>
      <c r="J93" s="707">
        <v>-772.39243791666627</v>
      </c>
      <c r="K93" s="709">
        <v>0.530064269596496</v>
      </c>
      <c r="L93" s="270"/>
      <c r="M93" s="705" t="str">
        <f t="shared" si="1"/>
        <v>X</v>
      </c>
    </row>
    <row r="94" spans="1:13" ht="14.45" customHeight="1" x14ac:dyDescent="0.2">
      <c r="A94" s="710" t="s">
        <v>418</v>
      </c>
      <c r="B94" s="706">
        <v>427.91803600000003</v>
      </c>
      <c r="C94" s="707">
        <v>1956.2712900000001</v>
      </c>
      <c r="D94" s="707">
        <v>1528.3532540000001</v>
      </c>
      <c r="E94" s="708">
        <v>4.5716027963822494</v>
      </c>
      <c r="F94" s="706">
        <v>2002.7732165</v>
      </c>
      <c r="G94" s="707">
        <v>1668.9776804166668</v>
      </c>
      <c r="H94" s="707">
        <v>17.023689999999998</v>
      </c>
      <c r="I94" s="707">
        <v>800.11036999999999</v>
      </c>
      <c r="J94" s="707">
        <v>-868.86731041666678</v>
      </c>
      <c r="K94" s="709">
        <v>0.39950123329402931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7.355353</v>
      </c>
      <c r="C95" s="707">
        <v>0</v>
      </c>
      <c r="D95" s="707">
        <v>-7.355353</v>
      </c>
      <c r="E95" s="708">
        <v>0</v>
      </c>
      <c r="F95" s="706">
        <v>0</v>
      </c>
      <c r="G95" s="707">
        <v>0</v>
      </c>
      <c r="H95" s="707">
        <v>0</v>
      </c>
      <c r="I95" s="707">
        <v>0</v>
      </c>
      <c r="J95" s="707">
        <v>0</v>
      </c>
      <c r="K95" s="709">
        <v>0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5.145537</v>
      </c>
      <c r="C96" s="707">
        <v>126.56274999999999</v>
      </c>
      <c r="D96" s="707">
        <v>121.41721299999999</v>
      </c>
      <c r="E96" s="708">
        <v>24.596606729287924</v>
      </c>
      <c r="F96" s="706">
        <v>5.4028071000000004</v>
      </c>
      <c r="G96" s="707">
        <v>4.5023392500000003</v>
      </c>
      <c r="H96" s="707">
        <v>1.0129999999999999</v>
      </c>
      <c r="I96" s="707">
        <v>4.50359</v>
      </c>
      <c r="J96" s="707">
        <v>1.2507499999996341E-3</v>
      </c>
      <c r="K96" s="709">
        <v>0.83356483336227194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542.85508700000003</v>
      </c>
      <c r="C97" s="707">
        <v>155.29642000000001</v>
      </c>
      <c r="D97" s="707">
        <v>-387.55866700000001</v>
      </c>
      <c r="E97" s="708">
        <v>0.28607343602179414</v>
      </c>
      <c r="F97" s="706">
        <v>143</v>
      </c>
      <c r="G97" s="707">
        <v>119.16666666666666</v>
      </c>
      <c r="H97" s="707">
        <v>6.5872399999999995</v>
      </c>
      <c r="I97" s="707">
        <v>214.61395999999999</v>
      </c>
      <c r="J97" s="707">
        <v>95.447293333333334</v>
      </c>
      <c r="K97" s="709">
        <v>1.5007969230769229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121.98794100000001</v>
      </c>
      <c r="C98" s="707">
        <v>181.79512</v>
      </c>
      <c r="D98" s="707">
        <v>59.807178999999991</v>
      </c>
      <c r="E98" s="708">
        <v>1.4902712391874864</v>
      </c>
      <c r="F98" s="706">
        <v>162.0178741</v>
      </c>
      <c r="G98" s="707">
        <v>135.01489508333333</v>
      </c>
      <c r="H98" s="707">
        <v>11.391690000000001</v>
      </c>
      <c r="I98" s="707">
        <v>126.77956</v>
      </c>
      <c r="J98" s="707">
        <v>-8.2353350833333252</v>
      </c>
      <c r="K98" s="709">
        <v>0.78250353983628773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0</v>
      </c>
      <c r="C99" s="707">
        <v>21.73386</v>
      </c>
      <c r="D99" s="707">
        <v>21.73386</v>
      </c>
      <c r="E99" s="708">
        <v>0</v>
      </c>
      <c r="F99" s="706">
        <v>128.69442900000001</v>
      </c>
      <c r="G99" s="707">
        <v>107.24535750000001</v>
      </c>
      <c r="H99" s="707">
        <v>0</v>
      </c>
      <c r="I99" s="707">
        <v>46.538789999999999</v>
      </c>
      <c r="J99" s="707">
        <v>-60.706567500000013</v>
      </c>
      <c r="K99" s="709">
        <v>0.36162241335248468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4.4687079999999995</v>
      </c>
      <c r="C100" s="707">
        <v>0</v>
      </c>
      <c r="D100" s="707">
        <v>-4.4687079999999995</v>
      </c>
      <c r="E100" s="708">
        <v>0</v>
      </c>
      <c r="F100" s="706">
        <v>0</v>
      </c>
      <c r="G100" s="707">
        <v>0</v>
      </c>
      <c r="H100" s="707">
        <v>3.4654400000000001</v>
      </c>
      <c r="I100" s="707">
        <v>16.791169999999997</v>
      </c>
      <c r="J100" s="707">
        <v>16.791169999999997</v>
      </c>
      <c r="K100" s="709">
        <v>0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76.506994999999989</v>
      </c>
      <c r="C101" s="707">
        <v>1.0769000000000002</v>
      </c>
      <c r="D101" s="707">
        <v>-75.430094999999994</v>
      </c>
      <c r="E101" s="708">
        <v>1.4075837117900138E-2</v>
      </c>
      <c r="F101" s="706">
        <v>24.999999599999999</v>
      </c>
      <c r="G101" s="707">
        <v>20.833333</v>
      </c>
      <c r="H101" s="707">
        <v>0</v>
      </c>
      <c r="I101" s="707">
        <v>88.415449999999993</v>
      </c>
      <c r="J101" s="707">
        <v>67.582116999999997</v>
      </c>
      <c r="K101" s="709">
        <v>3.5366180565858887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24.813080999999997</v>
      </c>
      <c r="C102" s="707">
        <v>51.106379999999994</v>
      </c>
      <c r="D102" s="707">
        <v>26.293298999999998</v>
      </c>
      <c r="E102" s="708">
        <v>2.0596547442052842</v>
      </c>
      <c r="F102" s="706">
        <v>79.999999200000005</v>
      </c>
      <c r="G102" s="707">
        <v>66.666666000000006</v>
      </c>
      <c r="H102" s="707">
        <v>2.3838000000000004</v>
      </c>
      <c r="I102" s="707">
        <v>52.261609999999997</v>
      </c>
      <c r="J102" s="707">
        <v>-14.405056000000009</v>
      </c>
      <c r="K102" s="709">
        <v>0.65327013153270119</v>
      </c>
      <c r="L102" s="270"/>
      <c r="M102" s="705" t="str">
        <f t="shared" si="1"/>
        <v/>
      </c>
    </row>
    <row r="103" spans="1:13" ht="14.45" customHeight="1" x14ac:dyDescent="0.2">
      <c r="A103" s="710" t="s">
        <v>427</v>
      </c>
      <c r="B103" s="706">
        <v>0</v>
      </c>
      <c r="C103" s="707">
        <v>81.013000000000005</v>
      </c>
      <c r="D103" s="707">
        <v>81.013000000000005</v>
      </c>
      <c r="E103" s="708">
        <v>0</v>
      </c>
      <c r="F103" s="706">
        <v>0</v>
      </c>
      <c r="G103" s="707">
        <v>0</v>
      </c>
      <c r="H103" s="707">
        <v>8.2129999999999992</v>
      </c>
      <c r="I103" s="707">
        <v>120.771</v>
      </c>
      <c r="J103" s="707">
        <v>120.771</v>
      </c>
      <c r="K103" s="709">
        <v>0</v>
      </c>
      <c r="L103" s="270"/>
      <c r="M103" s="705" t="str">
        <f t="shared" si="1"/>
        <v/>
      </c>
    </row>
    <row r="104" spans="1:13" ht="14.45" customHeight="1" x14ac:dyDescent="0.2">
      <c r="A104" s="710" t="s">
        <v>428</v>
      </c>
      <c r="B104" s="706">
        <v>0</v>
      </c>
      <c r="C104" s="707">
        <v>59.085999999999999</v>
      </c>
      <c r="D104" s="707">
        <v>59.085999999999999</v>
      </c>
      <c r="E104" s="708">
        <v>0</v>
      </c>
      <c r="F104" s="706">
        <v>0</v>
      </c>
      <c r="G104" s="707">
        <v>0</v>
      </c>
      <c r="H104" s="707">
        <v>8.2129999999999992</v>
      </c>
      <c r="I104" s="707">
        <v>120.771</v>
      </c>
      <c r="J104" s="707">
        <v>120.771</v>
      </c>
      <c r="K104" s="709">
        <v>0</v>
      </c>
      <c r="L104" s="270"/>
      <c r="M104" s="705" t="str">
        <f t="shared" si="1"/>
        <v>X</v>
      </c>
    </row>
    <row r="105" spans="1:13" ht="14.45" customHeight="1" x14ac:dyDescent="0.2">
      <c r="A105" s="710" t="s">
        <v>429</v>
      </c>
      <c r="B105" s="706">
        <v>0</v>
      </c>
      <c r="C105" s="707">
        <v>52.317</v>
      </c>
      <c r="D105" s="707">
        <v>52.317</v>
      </c>
      <c r="E105" s="708">
        <v>0</v>
      </c>
      <c r="F105" s="706">
        <v>0</v>
      </c>
      <c r="G105" s="707">
        <v>0</v>
      </c>
      <c r="H105" s="707">
        <v>8.2129999999999992</v>
      </c>
      <c r="I105" s="707">
        <v>21.571000000000002</v>
      </c>
      <c r="J105" s="707">
        <v>21.571000000000002</v>
      </c>
      <c r="K105" s="709">
        <v>0</v>
      </c>
      <c r="L105" s="270"/>
      <c r="M105" s="705" t="str">
        <f t="shared" si="1"/>
        <v/>
      </c>
    </row>
    <row r="106" spans="1:13" ht="14.45" customHeight="1" x14ac:dyDescent="0.2">
      <c r="A106" s="710" t="s">
        <v>430</v>
      </c>
      <c r="B106" s="706">
        <v>0</v>
      </c>
      <c r="C106" s="707">
        <v>6.7690000000000001</v>
      </c>
      <c r="D106" s="707">
        <v>6.7690000000000001</v>
      </c>
      <c r="E106" s="708">
        <v>0</v>
      </c>
      <c r="F106" s="706">
        <v>0</v>
      </c>
      <c r="G106" s="707">
        <v>0</v>
      </c>
      <c r="H106" s="707">
        <v>0</v>
      </c>
      <c r="I106" s="707">
        <v>99.2</v>
      </c>
      <c r="J106" s="707">
        <v>99.2</v>
      </c>
      <c r="K106" s="709">
        <v>0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0</v>
      </c>
      <c r="C107" s="707">
        <v>21.927</v>
      </c>
      <c r="D107" s="707">
        <v>21.927</v>
      </c>
      <c r="E107" s="708">
        <v>0</v>
      </c>
      <c r="F107" s="706">
        <v>0</v>
      </c>
      <c r="G107" s="707">
        <v>0</v>
      </c>
      <c r="H107" s="707">
        <v>0</v>
      </c>
      <c r="I107" s="707">
        <v>0</v>
      </c>
      <c r="J107" s="707">
        <v>0</v>
      </c>
      <c r="K107" s="709">
        <v>0</v>
      </c>
      <c r="L107" s="270"/>
      <c r="M107" s="705" t="str">
        <f t="shared" si="1"/>
        <v>X</v>
      </c>
    </row>
    <row r="108" spans="1:13" ht="14.45" customHeight="1" x14ac:dyDescent="0.2">
      <c r="A108" s="710" t="s">
        <v>432</v>
      </c>
      <c r="B108" s="706">
        <v>0</v>
      </c>
      <c r="C108" s="707">
        <v>21.927</v>
      </c>
      <c r="D108" s="707">
        <v>21.927</v>
      </c>
      <c r="E108" s="708">
        <v>0</v>
      </c>
      <c r="F108" s="706">
        <v>0</v>
      </c>
      <c r="G108" s="707">
        <v>0</v>
      </c>
      <c r="H108" s="707">
        <v>0</v>
      </c>
      <c r="I108" s="707">
        <v>0</v>
      </c>
      <c r="J108" s="707">
        <v>0</v>
      </c>
      <c r="K108" s="709">
        <v>0</v>
      </c>
      <c r="L108" s="270"/>
      <c r="M108" s="705" t="str">
        <f t="shared" si="1"/>
        <v/>
      </c>
    </row>
    <row r="109" spans="1:13" ht="14.45" customHeight="1" x14ac:dyDescent="0.2">
      <c r="A109" s="710" t="s">
        <v>433</v>
      </c>
      <c r="B109" s="706">
        <v>2928.585423</v>
      </c>
      <c r="C109" s="707">
        <v>4058.7853100000002</v>
      </c>
      <c r="D109" s="707">
        <v>1130.1998870000002</v>
      </c>
      <c r="E109" s="708">
        <v>1.3859200684821549</v>
      </c>
      <c r="F109" s="706">
        <v>4055.2672996000001</v>
      </c>
      <c r="G109" s="707">
        <v>3379.3894163333334</v>
      </c>
      <c r="H109" s="707">
        <v>836.25450000000001</v>
      </c>
      <c r="I109" s="707">
        <v>5053.5467199999994</v>
      </c>
      <c r="J109" s="707">
        <v>1674.1573036666659</v>
      </c>
      <c r="K109" s="709">
        <v>1.2461685868397545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0</v>
      </c>
      <c r="C110" s="707">
        <v>0</v>
      </c>
      <c r="D110" s="707">
        <v>0</v>
      </c>
      <c r="E110" s="708">
        <v>0</v>
      </c>
      <c r="F110" s="706">
        <v>0</v>
      </c>
      <c r="G110" s="707">
        <v>0</v>
      </c>
      <c r="H110" s="707">
        <v>0</v>
      </c>
      <c r="I110" s="707">
        <v>0.5</v>
      </c>
      <c r="J110" s="707">
        <v>0.5</v>
      </c>
      <c r="K110" s="709">
        <v>0</v>
      </c>
      <c r="L110" s="270"/>
      <c r="M110" s="705" t="str">
        <f t="shared" si="1"/>
        <v>X</v>
      </c>
    </row>
    <row r="111" spans="1:13" ht="14.45" customHeight="1" x14ac:dyDescent="0.2">
      <c r="A111" s="710" t="s">
        <v>435</v>
      </c>
      <c r="B111" s="706">
        <v>0</v>
      </c>
      <c r="C111" s="707">
        <v>0</v>
      </c>
      <c r="D111" s="707">
        <v>0</v>
      </c>
      <c r="E111" s="708">
        <v>0</v>
      </c>
      <c r="F111" s="706">
        <v>0</v>
      </c>
      <c r="G111" s="707">
        <v>0</v>
      </c>
      <c r="H111" s="707">
        <v>0</v>
      </c>
      <c r="I111" s="707">
        <v>0.5</v>
      </c>
      <c r="J111" s="707">
        <v>0.5</v>
      </c>
      <c r="K111" s="709">
        <v>0</v>
      </c>
      <c r="L111" s="270"/>
      <c r="M111" s="705" t="str">
        <f t="shared" si="1"/>
        <v/>
      </c>
    </row>
    <row r="112" spans="1:13" ht="14.45" customHeight="1" x14ac:dyDescent="0.2">
      <c r="A112" s="710" t="s">
        <v>436</v>
      </c>
      <c r="B112" s="706">
        <v>58.435341000000001</v>
      </c>
      <c r="C112" s="707">
        <v>58.222259999999999</v>
      </c>
      <c r="D112" s="707">
        <v>-0.21308100000000252</v>
      </c>
      <c r="E112" s="708">
        <v>0.99635355939824155</v>
      </c>
      <c r="F112" s="706">
        <v>62.069366800000005</v>
      </c>
      <c r="G112" s="707">
        <v>51.724472333333338</v>
      </c>
      <c r="H112" s="707">
        <v>4.5606099999999996</v>
      </c>
      <c r="I112" s="707">
        <v>49.423580000000001</v>
      </c>
      <c r="J112" s="707">
        <v>-2.3008923333333371</v>
      </c>
      <c r="K112" s="709">
        <v>0.79626364095597635</v>
      </c>
      <c r="L112" s="270"/>
      <c r="M112" s="705" t="str">
        <f t="shared" si="1"/>
        <v>X</v>
      </c>
    </row>
    <row r="113" spans="1:13" ht="14.45" customHeight="1" x14ac:dyDescent="0.2">
      <c r="A113" s="710" t="s">
        <v>437</v>
      </c>
      <c r="B113" s="706">
        <v>15.894110000000001</v>
      </c>
      <c r="C113" s="707">
        <v>14.288500000000001</v>
      </c>
      <c r="D113" s="707">
        <v>-1.6056100000000004</v>
      </c>
      <c r="E113" s="708">
        <v>0.89898081742230296</v>
      </c>
      <c r="F113" s="706">
        <v>14.483848800000001</v>
      </c>
      <c r="G113" s="707">
        <v>12.069874</v>
      </c>
      <c r="H113" s="707">
        <v>0.65289999999999992</v>
      </c>
      <c r="I113" s="707">
        <v>7.9676999999999998</v>
      </c>
      <c r="J113" s="707">
        <v>-4.1021740000000007</v>
      </c>
      <c r="K113" s="709">
        <v>0.55010930520070045</v>
      </c>
      <c r="L113" s="270"/>
      <c r="M113" s="705" t="str">
        <f t="shared" si="1"/>
        <v/>
      </c>
    </row>
    <row r="114" spans="1:13" ht="14.45" customHeight="1" x14ac:dyDescent="0.2">
      <c r="A114" s="710" t="s">
        <v>438</v>
      </c>
      <c r="B114" s="706">
        <v>42.541230999999996</v>
      </c>
      <c r="C114" s="707">
        <v>43.933759999999999</v>
      </c>
      <c r="D114" s="707">
        <v>1.3925290000000032</v>
      </c>
      <c r="E114" s="708">
        <v>1.0327336319910443</v>
      </c>
      <c r="F114" s="706">
        <v>47.585517999999993</v>
      </c>
      <c r="G114" s="707">
        <v>39.654598333333325</v>
      </c>
      <c r="H114" s="707">
        <v>3.9077100000000002</v>
      </c>
      <c r="I114" s="707">
        <v>41.455880000000001</v>
      </c>
      <c r="J114" s="707">
        <v>1.8012816666666751</v>
      </c>
      <c r="K114" s="709">
        <v>0.87118690186371417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61.149974</v>
      </c>
      <c r="C115" s="707">
        <v>59.543459999999996</v>
      </c>
      <c r="D115" s="707">
        <v>-1.6065140000000042</v>
      </c>
      <c r="E115" s="708">
        <v>0.97372829627041213</v>
      </c>
      <c r="F115" s="706">
        <v>63.156170899999999</v>
      </c>
      <c r="G115" s="707">
        <v>52.630142416666665</v>
      </c>
      <c r="H115" s="707">
        <v>9.4499999999999993</v>
      </c>
      <c r="I115" s="707">
        <v>61.780500000000004</v>
      </c>
      <c r="J115" s="707">
        <v>9.1503575833333386</v>
      </c>
      <c r="K115" s="709">
        <v>0.97821794956223362</v>
      </c>
      <c r="L115" s="270"/>
      <c r="M115" s="705" t="str">
        <f t="shared" si="1"/>
        <v>X</v>
      </c>
    </row>
    <row r="116" spans="1:13" ht="14.45" customHeight="1" x14ac:dyDescent="0.2">
      <c r="A116" s="710" t="s">
        <v>440</v>
      </c>
      <c r="B116" s="706">
        <v>30.999995999999999</v>
      </c>
      <c r="C116" s="707">
        <v>32.534999999999997</v>
      </c>
      <c r="D116" s="707">
        <v>1.5350039999999971</v>
      </c>
      <c r="E116" s="708">
        <v>1.0495162644537115</v>
      </c>
      <c r="F116" s="706">
        <v>34.56</v>
      </c>
      <c r="G116" s="707">
        <v>28.800000000000004</v>
      </c>
      <c r="H116" s="707">
        <v>9.4499999999999993</v>
      </c>
      <c r="I116" s="707">
        <v>35.1</v>
      </c>
      <c r="J116" s="707">
        <v>6.2999999999999972</v>
      </c>
      <c r="K116" s="709">
        <v>1.015625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30.149978000000001</v>
      </c>
      <c r="C117" s="707">
        <v>27.008459999999999</v>
      </c>
      <c r="D117" s="707">
        <v>-3.1415180000000014</v>
      </c>
      <c r="E117" s="708">
        <v>0.89580363872902324</v>
      </c>
      <c r="F117" s="706">
        <v>28.596170900000001</v>
      </c>
      <c r="G117" s="707">
        <v>23.830142416666668</v>
      </c>
      <c r="H117" s="707">
        <v>0</v>
      </c>
      <c r="I117" s="707">
        <v>26.680499999999999</v>
      </c>
      <c r="J117" s="707">
        <v>2.8503575833333308</v>
      </c>
      <c r="K117" s="709">
        <v>0.93300953100682438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0</v>
      </c>
      <c r="C118" s="707">
        <v>0</v>
      </c>
      <c r="D118" s="707">
        <v>0</v>
      </c>
      <c r="E118" s="708">
        <v>0</v>
      </c>
      <c r="F118" s="706">
        <v>0</v>
      </c>
      <c r="G118" s="707">
        <v>0</v>
      </c>
      <c r="H118" s="707">
        <v>0</v>
      </c>
      <c r="I118" s="707">
        <v>33.880000000000003</v>
      </c>
      <c r="J118" s="707">
        <v>33.880000000000003</v>
      </c>
      <c r="K118" s="709">
        <v>0</v>
      </c>
      <c r="L118" s="270"/>
      <c r="M118" s="705" t="str">
        <f t="shared" si="1"/>
        <v>X</v>
      </c>
    </row>
    <row r="119" spans="1:13" ht="14.45" customHeight="1" x14ac:dyDescent="0.2">
      <c r="A119" s="710" t="s">
        <v>443</v>
      </c>
      <c r="B119" s="706">
        <v>0</v>
      </c>
      <c r="C119" s="707">
        <v>0</v>
      </c>
      <c r="D119" s="707">
        <v>0</v>
      </c>
      <c r="E119" s="708">
        <v>0</v>
      </c>
      <c r="F119" s="706">
        <v>0</v>
      </c>
      <c r="G119" s="707">
        <v>0</v>
      </c>
      <c r="H119" s="707">
        <v>0</v>
      </c>
      <c r="I119" s="707">
        <v>33.880000000000003</v>
      </c>
      <c r="J119" s="707">
        <v>33.880000000000003</v>
      </c>
      <c r="K119" s="709">
        <v>0</v>
      </c>
      <c r="L119" s="270"/>
      <c r="M119" s="705" t="str">
        <f t="shared" si="1"/>
        <v/>
      </c>
    </row>
    <row r="120" spans="1:13" ht="14.45" customHeight="1" x14ac:dyDescent="0.2">
      <c r="A120" s="710" t="s">
        <v>444</v>
      </c>
      <c r="B120" s="706">
        <v>1682.952104</v>
      </c>
      <c r="C120" s="707">
        <v>2348.3396499999999</v>
      </c>
      <c r="D120" s="707">
        <v>665.38754599999993</v>
      </c>
      <c r="E120" s="708">
        <v>1.3953692707109864</v>
      </c>
      <c r="F120" s="706">
        <v>2947.3267762999999</v>
      </c>
      <c r="G120" s="707">
        <v>2456.1056469166665</v>
      </c>
      <c r="H120" s="707">
        <v>268.70008000000001</v>
      </c>
      <c r="I120" s="707">
        <v>2703.7116599999999</v>
      </c>
      <c r="J120" s="707">
        <v>247.60601308333344</v>
      </c>
      <c r="K120" s="709">
        <v>0.91734370336572302</v>
      </c>
      <c r="L120" s="270"/>
      <c r="M120" s="705" t="str">
        <f t="shared" si="1"/>
        <v>X</v>
      </c>
    </row>
    <row r="121" spans="1:13" ht="14.45" customHeight="1" x14ac:dyDescent="0.2">
      <c r="A121" s="710" t="s">
        <v>445</v>
      </c>
      <c r="B121" s="706">
        <v>1359.028748</v>
      </c>
      <c r="C121" s="707">
        <v>1363.8676799999998</v>
      </c>
      <c r="D121" s="707">
        <v>4.8389319999998861</v>
      </c>
      <c r="E121" s="708">
        <v>1.003560581045192</v>
      </c>
      <c r="F121" s="706">
        <v>1511.7816628</v>
      </c>
      <c r="G121" s="707">
        <v>1259.8180523333333</v>
      </c>
      <c r="H121" s="707">
        <v>126.52571</v>
      </c>
      <c r="I121" s="707">
        <v>1239.7058100000002</v>
      </c>
      <c r="J121" s="707">
        <v>-20.112242333333143</v>
      </c>
      <c r="K121" s="709">
        <v>0.82002966466990812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0</v>
      </c>
      <c r="C122" s="707">
        <v>21.271799999999999</v>
      </c>
      <c r="D122" s="707">
        <v>21.271799999999999</v>
      </c>
      <c r="E122" s="708">
        <v>0</v>
      </c>
      <c r="F122" s="706">
        <v>13.020050700000001</v>
      </c>
      <c r="G122" s="707">
        <v>10.850042250000001</v>
      </c>
      <c r="H122" s="707">
        <v>0</v>
      </c>
      <c r="I122" s="707">
        <v>20.891719999999999</v>
      </c>
      <c r="J122" s="707">
        <v>10.041677749999998</v>
      </c>
      <c r="K122" s="709">
        <v>1.6045805413031149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0</v>
      </c>
      <c r="C123" s="707">
        <v>0</v>
      </c>
      <c r="D123" s="707">
        <v>0</v>
      </c>
      <c r="E123" s="708">
        <v>0</v>
      </c>
      <c r="F123" s="706">
        <v>0</v>
      </c>
      <c r="G123" s="707">
        <v>0</v>
      </c>
      <c r="H123" s="707">
        <v>0</v>
      </c>
      <c r="I123" s="707">
        <v>1.5125</v>
      </c>
      <c r="J123" s="707">
        <v>1.5125</v>
      </c>
      <c r="K123" s="709">
        <v>0</v>
      </c>
      <c r="L123" s="270"/>
      <c r="M123" s="705" t="str">
        <f t="shared" si="1"/>
        <v/>
      </c>
    </row>
    <row r="124" spans="1:13" ht="14.45" customHeight="1" x14ac:dyDescent="0.2">
      <c r="A124" s="710" t="s">
        <v>448</v>
      </c>
      <c r="B124" s="706">
        <v>323.92335600000001</v>
      </c>
      <c r="C124" s="707">
        <v>353.51509000000004</v>
      </c>
      <c r="D124" s="707">
        <v>29.591734000000031</v>
      </c>
      <c r="E124" s="708">
        <v>1.0913541226709198</v>
      </c>
      <c r="F124" s="706">
        <v>355.76106400000003</v>
      </c>
      <c r="G124" s="707">
        <v>296.46755333333334</v>
      </c>
      <c r="H124" s="707">
        <v>33.298310000000001</v>
      </c>
      <c r="I124" s="707">
        <v>288.76888000000002</v>
      </c>
      <c r="J124" s="707">
        <v>-7.6986733333333177</v>
      </c>
      <c r="K124" s="709">
        <v>0.81169332234738312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0</v>
      </c>
      <c r="C125" s="707">
        <v>609.68507999999997</v>
      </c>
      <c r="D125" s="707">
        <v>609.68507999999997</v>
      </c>
      <c r="E125" s="708">
        <v>0</v>
      </c>
      <c r="F125" s="706">
        <v>1066.7639987999999</v>
      </c>
      <c r="G125" s="707">
        <v>888.9699989999998</v>
      </c>
      <c r="H125" s="707">
        <v>108.87606</v>
      </c>
      <c r="I125" s="707">
        <v>1152.83275</v>
      </c>
      <c r="J125" s="707">
        <v>263.86275100000023</v>
      </c>
      <c r="K125" s="709">
        <v>1.0806820920998634</v>
      </c>
      <c r="L125" s="270"/>
      <c r="M125" s="705" t="str">
        <f t="shared" si="1"/>
        <v/>
      </c>
    </row>
    <row r="126" spans="1:13" ht="14.45" customHeight="1" x14ac:dyDescent="0.2">
      <c r="A126" s="710" t="s">
        <v>450</v>
      </c>
      <c r="B126" s="706">
        <v>1126.048004</v>
      </c>
      <c r="C126" s="707">
        <v>1499.6390700000002</v>
      </c>
      <c r="D126" s="707">
        <v>373.59106600000018</v>
      </c>
      <c r="E126" s="708">
        <v>1.3317718824356624</v>
      </c>
      <c r="F126" s="706">
        <v>901.91316140000106</v>
      </c>
      <c r="G126" s="707">
        <v>751.59430116666749</v>
      </c>
      <c r="H126" s="707">
        <v>552.18681000000004</v>
      </c>
      <c r="I126" s="707">
        <v>2197.2771499999999</v>
      </c>
      <c r="J126" s="707">
        <v>1445.6828488333324</v>
      </c>
      <c r="K126" s="709">
        <v>2.4362402546485304</v>
      </c>
      <c r="L126" s="270"/>
      <c r="M126" s="705" t="str">
        <f t="shared" si="1"/>
        <v>X</v>
      </c>
    </row>
    <row r="127" spans="1:13" ht="14.45" customHeight="1" x14ac:dyDescent="0.2">
      <c r="A127" s="710" t="s">
        <v>451</v>
      </c>
      <c r="B127" s="706">
        <v>97.459566000000009</v>
      </c>
      <c r="C127" s="707">
        <v>3.6619999999999999</v>
      </c>
      <c r="D127" s="707">
        <v>-93.797566000000003</v>
      </c>
      <c r="E127" s="708">
        <v>3.7574556816721304E-2</v>
      </c>
      <c r="F127" s="706">
        <v>3.1089258000000002</v>
      </c>
      <c r="G127" s="707">
        <v>2.5907715000000002</v>
      </c>
      <c r="H127" s="707">
        <v>0</v>
      </c>
      <c r="I127" s="707">
        <v>0</v>
      </c>
      <c r="J127" s="707">
        <v>-2.5907715000000002</v>
      </c>
      <c r="K127" s="709">
        <v>0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530.80671999999993</v>
      </c>
      <c r="C128" s="707">
        <v>808.59231999999997</v>
      </c>
      <c r="D128" s="707">
        <v>277.78560000000004</v>
      </c>
      <c r="E128" s="708">
        <v>1.5233272103261994</v>
      </c>
      <c r="F128" s="706">
        <v>631.52120949999994</v>
      </c>
      <c r="G128" s="707">
        <v>526.26767458333325</v>
      </c>
      <c r="H128" s="707">
        <v>37.215319999999998</v>
      </c>
      <c r="I128" s="707">
        <v>513.38199999999995</v>
      </c>
      <c r="J128" s="707">
        <v>-12.885674583333298</v>
      </c>
      <c r="K128" s="709">
        <v>0.81292914992746568</v>
      </c>
      <c r="L128" s="270"/>
      <c r="M128" s="705" t="str">
        <f t="shared" si="1"/>
        <v/>
      </c>
    </row>
    <row r="129" spans="1:13" ht="14.45" customHeight="1" x14ac:dyDescent="0.2">
      <c r="A129" s="710" t="s">
        <v>453</v>
      </c>
      <c r="B129" s="706">
        <v>18</v>
      </c>
      <c r="C129" s="707">
        <v>23.450800000000001</v>
      </c>
      <c r="D129" s="707">
        <v>5.450800000000001</v>
      </c>
      <c r="E129" s="708">
        <v>1.3028222222222223</v>
      </c>
      <c r="F129" s="706">
        <v>18</v>
      </c>
      <c r="G129" s="707">
        <v>15</v>
      </c>
      <c r="H129" s="707">
        <v>8.5547000000000004</v>
      </c>
      <c r="I129" s="707">
        <v>22.666880000000003</v>
      </c>
      <c r="J129" s="707">
        <v>7.6668800000000026</v>
      </c>
      <c r="K129" s="709">
        <v>1.2592711111111112</v>
      </c>
      <c r="L129" s="270"/>
      <c r="M129" s="705" t="str">
        <f t="shared" si="1"/>
        <v/>
      </c>
    </row>
    <row r="130" spans="1:13" ht="14.45" customHeight="1" x14ac:dyDescent="0.2">
      <c r="A130" s="710" t="s">
        <v>454</v>
      </c>
      <c r="B130" s="706">
        <v>14.310514999999999</v>
      </c>
      <c r="C130" s="707">
        <v>4.0945100000000005</v>
      </c>
      <c r="D130" s="707">
        <v>-10.216004999999999</v>
      </c>
      <c r="E130" s="708">
        <v>0.28611898313932105</v>
      </c>
      <c r="F130" s="706">
        <v>4.2830268999999994</v>
      </c>
      <c r="G130" s="707">
        <v>3.5691890833333328</v>
      </c>
      <c r="H130" s="707">
        <v>0.57838000000000001</v>
      </c>
      <c r="I130" s="707">
        <v>17.717479999999998</v>
      </c>
      <c r="J130" s="707">
        <v>14.148290916666665</v>
      </c>
      <c r="K130" s="709">
        <v>4.1366725947950505</v>
      </c>
      <c r="L130" s="270"/>
      <c r="M130" s="705" t="str">
        <f t="shared" si="1"/>
        <v/>
      </c>
    </row>
    <row r="131" spans="1:13" ht="14.45" customHeight="1" x14ac:dyDescent="0.2">
      <c r="A131" s="710" t="s">
        <v>455</v>
      </c>
      <c r="B131" s="706">
        <v>465.471203</v>
      </c>
      <c r="C131" s="707">
        <v>655.11719999999991</v>
      </c>
      <c r="D131" s="707">
        <v>189.64599699999991</v>
      </c>
      <c r="E131" s="708">
        <v>1.4074279907708918</v>
      </c>
      <c r="F131" s="706">
        <v>150</v>
      </c>
      <c r="G131" s="707">
        <v>125</v>
      </c>
      <c r="H131" s="707">
        <v>501.30653000000001</v>
      </c>
      <c r="I131" s="707">
        <v>1438.79619</v>
      </c>
      <c r="J131" s="707">
        <v>1313.79619</v>
      </c>
      <c r="K131" s="709">
        <v>9.5919746000000004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0</v>
      </c>
      <c r="C132" s="707">
        <v>0</v>
      </c>
      <c r="D132" s="707">
        <v>0</v>
      </c>
      <c r="E132" s="708">
        <v>0</v>
      </c>
      <c r="F132" s="706">
        <v>54.999999600000002</v>
      </c>
      <c r="G132" s="707">
        <v>45.833333000000003</v>
      </c>
      <c r="H132" s="707">
        <v>0</v>
      </c>
      <c r="I132" s="707">
        <v>136.57997</v>
      </c>
      <c r="J132" s="707">
        <v>90.746636999999993</v>
      </c>
      <c r="K132" s="709">
        <v>2.4832721998783431</v>
      </c>
      <c r="L132" s="270"/>
      <c r="M132" s="705" t="str">
        <f t="shared" si="1"/>
        <v/>
      </c>
    </row>
    <row r="133" spans="1:13" ht="14.45" customHeight="1" x14ac:dyDescent="0.2">
      <c r="A133" s="710" t="s">
        <v>457</v>
      </c>
      <c r="B133" s="706">
        <v>0</v>
      </c>
      <c r="C133" s="707">
        <v>4.7222400000000002</v>
      </c>
      <c r="D133" s="707">
        <v>4.7222400000000002</v>
      </c>
      <c r="E133" s="708">
        <v>0</v>
      </c>
      <c r="F133" s="706">
        <v>39.999999600000002</v>
      </c>
      <c r="G133" s="707">
        <v>33.333333000000003</v>
      </c>
      <c r="H133" s="707">
        <v>4.5318800000000001</v>
      </c>
      <c r="I133" s="707">
        <v>68.134630000000001</v>
      </c>
      <c r="J133" s="707">
        <v>34.801296999999998</v>
      </c>
      <c r="K133" s="709">
        <v>1.7033657670336575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0</v>
      </c>
      <c r="C134" s="707">
        <v>93.040869999999998</v>
      </c>
      <c r="D134" s="707">
        <v>93.040869999999998</v>
      </c>
      <c r="E134" s="708">
        <v>0</v>
      </c>
      <c r="F134" s="706">
        <v>80.801824199999999</v>
      </c>
      <c r="G134" s="707">
        <v>67.334853499999994</v>
      </c>
      <c r="H134" s="707">
        <v>1.357</v>
      </c>
      <c r="I134" s="707">
        <v>6.9738299999999995</v>
      </c>
      <c r="J134" s="707">
        <v>-60.361023499999995</v>
      </c>
      <c r="K134" s="709">
        <v>8.6307828678947068E-2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710" t="s">
        <v>459</v>
      </c>
      <c r="B135" s="706">
        <v>0</v>
      </c>
      <c r="C135" s="707">
        <v>0</v>
      </c>
      <c r="D135" s="707">
        <v>0</v>
      </c>
      <c r="E135" s="708">
        <v>0</v>
      </c>
      <c r="F135" s="706">
        <v>0</v>
      </c>
      <c r="G135" s="707">
        <v>0</v>
      </c>
      <c r="H135" s="707">
        <v>1.357</v>
      </c>
      <c r="I135" s="707">
        <v>1.357</v>
      </c>
      <c r="J135" s="707">
        <v>1.357</v>
      </c>
      <c r="K135" s="709">
        <v>0</v>
      </c>
      <c r="L135" s="270"/>
      <c r="M135" s="705" t="str">
        <f t="shared" si="2"/>
        <v/>
      </c>
    </row>
    <row r="136" spans="1:13" ht="14.45" customHeight="1" x14ac:dyDescent="0.2">
      <c r="A136" s="710" t="s">
        <v>460</v>
      </c>
      <c r="B136" s="706">
        <v>0</v>
      </c>
      <c r="C136" s="707">
        <v>26.9785</v>
      </c>
      <c r="D136" s="707">
        <v>26.9785</v>
      </c>
      <c r="E136" s="708">
        <v>0</v>
      </c>
      <c r="F136" s="706">
        <v>0</v>
      </c>
      <c r="G136" s="707">
        <v>0</v>
      </c>
      <c r="H136" s="707">
        <v>0</v>
      </c>
      <c r="I136" s="707">
        <v>0</v>
      </c>
      <c r="J136" s="707">
        <v>0</v>
      </c>
      <c r="K136" s="709">
        <v>0</v>
      </c>
      <c r="L136" s="270"/>
      <c r="M136" s="705" t="str">
        <f t="shared" si="2"/>
        <v/>
      </c>
    </row>
    <row r="137" spans="1:13" ht="14.45" customHeight="1" x14ac:dyDescent="0.2">
      <c r="A137" s="710" t="s">
        <v>461</v>
      </c>
      <c r="B137" s="706">
        <v>0</v>
      </c>
      <c r="C137" s="707">
        <v>66.062370000000001</v>
      </c>
      <c r="D137" s="707">
        <v>66.062370000000001</v>
      </c>
      <c r="E137" s="708">
        <v>0</v>
      </c>
      <c r="F137" s="706">
        <v>80.801824199999999</v>
      </c>
      <c r="G137" s="707">
        <v>67.334853499999994</v>
      </c>
      <c r="H137" s="707">
        <v>0</v>
      </c>
      <c r="I137" s="707">
        <v>5.6168300000000002</v>
      </c>
      <c r="J137" s="707">
        <v>-61.718023499999994</v>
      </c>
      <c r="K137" s="709">
        <v>6.951365338110771E-2</v>
      </c>
      <c r="L137" s="270"/>
      <c r="M137" s="705" t="str">
        <f t="shared" si="2"/>
        <v/>
      </c>
    </row>
    <row r="138" spans="1:13" ht="14.45" customHeight="1" x14ac:dyDescent="0.2">
      <c r="A138" s="710" t="s">
        <v>462</v>
      </c>
      <c r="B138" s="706">
        <v>77089.95147</v>
      </c>
      <c r="C138" s="707">
        <v>82971.772920000003</v>
      </c>
      <c r="D138" s="707">
        <v>5881.8214500000031</v>
      </c>
      <c r="E138" s="708">
        <v>1.0762981599785926</v>
      </c>
      <c r="F138" s="706">
        <v>89582.750711200293</v>
      </c>
      <c r="G138" s="707">
        <v>74652.292259333582</v>
      </c>
      <c r="H138" s="707">
        <v>14659.419890000001</v>
      </c>
      <c r="I138" s="707">
        <v>77434.054489999995</v>
      </c>
      <c r="J138" s="707">
        <v>2781.7622306664125</v>
      </c>
      <c r="K138" s="709">
        <v>0.86438576484031338</v>
      </c>
      <c r="L138" s="270"/>
      <c r="M138" s="705" t="str">
        <f t="shared" si="2"/>
        <v/>
      </c>
    </row>
    <row r="139" spans="1:13" ht="14.45" customHeight="1" x14ac:dyDescent="0.2">
      <c r="A139" s="710" t="s">
        <v>463</v>
      </c>
      <c r="B139" s="706">
        <v>55940.77</v>
      </c>
      <c r="C139" s="707">
        <v>61410.720999999998</v>
      </c>
      <c r="D139" s="707">
        <v>5469.9510000000009</v>
      </c>
      <c r="E139" s="708">
        <v>1.0977811174211582</v>
      </c>
      <c r="F139" s="706">
        <v>66016.219030699998</v>
      </c>
      <c r="G139" s="707">
        <v>55013.51585891666</v>
      </c>
      <c r="H139" s="707">
        <v>10913.35442</v>
      </c>
      <c r="I139" s="707">
        <v>57201.561419999998</v>
      </c>
      <c r="J139" s="707">
        <v>2188.0455610833378</v>
      </c>
      <c r="K139" s="709">
        <v>0.86647739388708622</v>
      </c>
      <c r="L139" s="270"/>
      <c r="M139" s="705" t="str">
        <f t="shared" si="2"/>
        <v/>
      </c>
    </row>
    <row r="140" spans="1:13" ht="14.45" customHeight="1" x14ac:dyDescent="0.2">
      <c r="A140" s="710" t="s">
        <v>464</v>
      </c>
      <c r="B140" s="706">
        <v>55839.57</v>
      </c>
      <c r="C140" s="707">
        <v>61166.481</v>
      </c>
      <c r="D140" s="707">
        <v>5326.9110000000001</v>
      </c>
      <c r="E140" s="708">
        <v>1.0953967052396714</v>
      </c>
      <c r="F140" s="706">
        <v>65736.352287799993</v>
      </c>
      <c r="G140" s="707">
        <v>54780.293573166666</v>
      </c>
      <c r="H140" s="707">
        <v>4905.5680000000002</v>
      </c>
      <c r="I140" s="707">
        <v>50887.423000000003</v>
      </c>
      <c r="J140" s="707">
        <v>-3892.8705731666632</v>
      </c>
      <c r="K140" s="709">
        <v>0.77411388415971172</v>
      </c>
      <c r="L140" s="270"/>
      <c r="M140" s="705" t="str">
        <f t="shared" si="2"/>
        <v>X</v>
      </c>
    </row>
    <row r="141" spans="1:13" ht="14.45" customHeight="1" x14ac:dyDescent="0.2">
      <c r="A141" s="710" t="s">
        <v>465</v>
      </c>
      <c r="B141" s="706">
        <v>55839.57</v>
      </c>
      <c r="C141" s="707">
        <v>61166.481</v>
      </c>
      <c r="D141" s="707">
        <v>5326.9110000000001</v>
      </c>
      <c r="E141" s="708">
        <v>1.0953967052396714</v>
      </c>
      <c r="F141" s="706">
        <v>65736.352287799993</v>
      </c>
      <c r="G141" s="707">
        <v>54780.293573166666</v>
      </c>
      <c r="H141" s="707">
        <v>4905.5680000000002</v>
      </c>
      <c r="I141" s="707">
        <v>50887.423000000003</v>
      </c>
      <c r="J141" s="707">
        <v>-3892.8705731666632</v>
      </c>
      <c r="K141" s="709">
        <v>0.77411388415971172</v>
      </c>
      <c r="L141" s="270"/>
      <c r="M141" s="705" t="str">
        <f t="shared" si="2"/>
        <v/>
      </c>
    </row>
    <row r="142" spans="1:13" ht="14.45" customHeight="1" x14ac:dyDescent="0.2">
      <c r="A142" s="710" t="s">
        <v>466</v>
      </c>
      <c r="B142" s="706">
        <v>0</v>
      </c>
      <c r="C142" s="707">
        <v>0</v>
      </c>
      <c r="D142" s="707">
        <v>0</v>
      </c>
      <c r="E142" s="708">
        <v>0</v>
      </c>
      <c r="F142" s="706">
        <v>0</v>
      </c>
      <c r="G142" s="707">
        <v>0</v>
      </c>
      <c r="H142" s="707">
        <v>-0.63358000000000003</v>
      </c>
      <c r="I142" s="707">
        <v>-0.63358000000000003</v>
      </c>
      <c r="J142" s="707">
        <v>-0.63358000000000003</v>
      </c>
      <c r="K142" s="709">
        <v>0</v>
      </c>
      <c r="L142" s="270"/>
      <c r="M142" s="705" t="str">
        <f t="shared" si="2"/>
        <v>X</v>
      </c>
    </row>
    <row r="143" spans="1:13" ht="14.45" customHeight="1" x14ac:dyDescent="0.2">
      <c r="A143" s="710" t="s">
        <v>467</v>
      </c>
      <c r="B143" s="706">
        <v>0</v>
      </c>
      <c r="C143" s="707">
        <v>0</v>
      </c>
      <c r="D143" s="707">
        <v>0</v>
      </c>
      <c r="E143" s="708">
        <v>0</v>
      </c>
      <c r="F143" s="706">
        <v>0</v>
      </c>
      <c r="G143" s="707">
        <v>0</v>
      </c>
      <c r="H143" s="707">
        <v>-0.63358000000000003</v>
      </c>
      <c r="I143" s="707">
        <v>-0.63358000000000003</v>
      </c>
      <c r="J143" s="707">
        <v>-0.63358000000000003</v>
      </c>
      <c r="K143" s="709">
        <v>0</v>
      </c>
      <c r="L143" s="270"/>
      <c r="M143" s="705" t="str">
        <f t="shared" si="2"/>
        <v/>
      </c>
    </row>
    <row r="144" spans="1:13" ht="14.45" customHeight="1" x14ac:dyDescent="0.2">
      <c r="A144" s="710" t="s">
        <v>468</v>
      </c>
      <c r="B144" s="706">
        <v>64.239999999999995</v>
      </c>
      <c r="C144" s="707">
        <v>159.99</v>
      </c>
      <c r="D144" s="707">
        <v>95.750000000000014</v>
      </c>
      <c r="E144" s="708">
        <v>2.4905043586550439</v>
      </c>
      <c r="F144" s="706">
        <v>181.92907769999999</v>
      </c>
      <c r="G144" s="707">
        <v>151.60756474999999</v>
      </c>
      <c r="H144" s="707">
        <v>128.16300000000001</v>
      </c>
      <c r="I144" s="707">
        <v>375.51499999999999</v>
      </c>
      <c r="J144" s="707">
        <v>223.90743524999999</v>
      </c>
      <c r="K144" s="709">
        <v>2.0640735650802458</v>
      </c>
      <c r="L144" s="270"/>
      <c r="M144" s="705" t="str">
        <f t="shared" si="2"/>
        <v>X</v>
      </c>
    </row>
    <row r="145" spans="1:13" ht="14.45" customHeight="1" x14ac:dyDescent="0.2">
      <c r="A145" s="710" t="s">
        <v>469</v>
      </c>
      <c r="B145" s="706">
        <v>64.239999999999995</v>
      </c>
      <c r="C145" s="707">
        <v>159.99</v>
      </c>
      <c r="D145" s="707">
        <v>95.750000000000014</v>
      </c>
      <c r="E145" s="708">
        <v>2.4905043586550439</v>
      </c>
      <c r="F145" s="706">
        <v>181.92907769999999</v>
      </c>
      <c r="G145" s="707">
        <v>151.60756474999999</v>
      </c>
      <c r="H145" s="707">
        <v>128.16300000000001</v>
      </c>
      <c r="I145" s="707">
        <v>375.51499999999999</v>
      </c>
      <c r="J145" s="707">
        <v>223.90743524999999</v>
      </c>
      <c r="K145" s="709">
        <v>2.0640735650802458</v>
      </c>
      <c r="L145" s="270"/>
      <c r="M145" s="705" t="str">
        <f t="shared" si="2"/>
        <v/>
      </c>
    </row>
    <row r="146" spans="1:13" ht="14.45" customHeight="1" x14ac:dyDescent="0.2">
      <c r="A146" s="710" t="s">
        <v>470</v>
      </c>
      <c r="B146" s="706">
        <v>36.96</v>
      </c>
      <c r="C146" s="707">
        <v>84.25</v>
      </c>
      <c r="D146" s="707">
        <v>47.29</v>
      </c>
      <c r="E146" s="708">
        <v>2.2794913419913421</v>
      </c>
      <c r="F146" s="706">
        <v>97.937665199999898</v>
      </c>
      <c r="G146" s="707">
        <v>81.614720999999918</v>
      </c>
      <c r="H146" s="707">
        <v>2.25</v>
      </c>
      <c r="I146" s="707">
        <v>61.25</v>
      </c>
      <c r="J146" s="707">
        <v>-20.364720999999918</v>
      </c>
      <c r="K146" s="709">
        <v>0.62539779639345605</v>
      </c>
      <c r="L146" s="270"/>
      <c r="M146" s="705" t="str">
        <f t="shared" si="2"/>
        <v>X</v>
      </c>
    </row>
    <row r="147" spans="1:13" ht="14.45" customHeight="1" x14ac:dyDescent="0.2">
      <c r="A147" s="710" t="s">
        <v>471</v>
      </c>
      <c r="B147" s="706">
        <v>36.96</v>
      </c>
      <c r="C147" s="707">
        <v>84.25</v>
      </c>
      <c r="D147" s="707">
        <v>47.29</v>
      </c>
      <c r="E147" s="708">
        <v>2.2794913419913421</v>
      </c>
      <c r="F147" s="706">
        <v>97.937665199999898</v>
      </c>
      <c r="G147" s="707">
        <v>81.614720999999918</v>
      </c>
      <c r="H147" s="707">
        <v>2.25</v>
      </c>
      <c r="I147" s="707">
        <v>61.25</v>
      </c>
      <c r="J147" s="707">
        <v>-20.364720999999918</v>
      </c>
      <c r="K147" s="709">
        <v>0.62539779639345605</v>
      </c>
      <c r="L147" s="270"/>
      <c r="M147" s="705" t="str">
        <f t="shared" si="2"/>
        <v/>
      </c>
    </row>
    <row r="148" spans="1:13" ht="14.45" customHeight="1" x14ac:dyDescent="0.2">
      <c r="A148" s="710" t="s">
        <v>472</v>
      </c>
      <c r="B148" s="706">
        <v>0</v>
      </c>
      <c r="C148" s="707">
        <v>0</v>
      </c>
      <c r="D148" s="707">
        <v>0</v>
      </c>
      <c r="E148" s="708">
        <v>0</v>
      </c>
      <c r="F148" s="706">
        <v>0</v>
      </c>
      <c r="G148" s="707">
        <v>0</v>
      </c>
      <c r="H148" s="707">
        <v>5878.0069999999996</v>
      </c>
      <c r="I148" s="707">
        <v>5878.0069999999996</v>
      </c>
      <c r="J148" s="707">
        <v>5878.0069999999996</v>
      </c>
      <c r="K148" s="709">
        <v>0</v>
      </c>
      <c r="L148" s="270"/>
      <c r="M148" s="705" t="str">
        <f t="shared" si="2"/>
        <v>X</v>
      </c>
    </row>
    <row r="149" spans="1:13" ht="14.45" customHeight="1" x14ac:dyDescent="0.2">
      <c r="A149" s="710" t="s">
        <v>473</v>
      </c>
      <c r="B149" s="706">
        <v>0</v>
      </c>
      <c r="C149" s="707">
        <v>0</v>
      </c>
      <c r="D149" s="707">
        <v>0</v>
      </c>
      <c r="E149" s="708">
        <v>0</v>
      </c>
      <c r="F149" s="706">
        <v>0</v>
      </c>
      <c r="G149" s="707">
        <v>0</v>
      </c>
      <c r="H149" s="707">
        <v>5878.0069999999996</v>
      </c>
      <c r="I149" s="707">
        <v>5878.0069999999996</v>
      </c>
      <c r="J149" s="707">
        <v>5878.0069999999996</v>
      </c>
      <c r="K149" s="709">
        <v>0</v>
      </c>
      <c r="L149" s="270"/>
      <c r="M149" s="705" t="str">
        <f t="shared" si="2"/>
        <v/>
      </c>
    </row>
    <row r="150" spans="1:13" ht="14.45" customHeight="1" x14ac:dyDescent="0.2">
      <c r="A150" s="710" t="s">
        <v>474</v>
      </c>
      <c r="B150" s="706">
        <v>19709.68</v>
      </c>
      <c r="C150" s="707">
        <v>20334.44081</v>
      </c>
      <c r="D150" s="707">
        <v>624.76080999999976</v>
      </c>
      <c r="E150" s="708">
        <v>1.0316981711524489</v>
      </c>
      <c r="F150" s="706">
        <v>21972.172338300003</v>
      </c>
      <c r="G150" s="707">
        <v>18310.143615250003</v>
      </c>
      <c r="H150" s="707">
        <v>3645.3913199999997</v>
      </c>
      <c r="I150" s="707">
        <v>19207.184249999998</v>
      </c>
      <c r="J150" s="707">
        <v>897.04063474999566</v>
      </c>
      <c r="K150" s="709">
        <v>0.87415954846302046</v>
      </c>
      <c r="L150" s="270"/>
      <c r="M150" s="705" t="str">
        <f t="shared" si="2"/>
        <v/>
      </c>
    </row>
    <row r="151" spans="1:13" ht="14.45" customHeight="1" x14ac:dyDescent="0.2">
      <c r="A151" s="710" t="s">
        <v>475</v>
      </c>
      <c r="B151" s="706">
        <v>5355.14</v>
      </c>
      <c r="C151" s="707">
        <v>5512.5779000000002</v>
      </c>
      <c r="D151" s="707">
        <v>157.4378999999999</v>
      </c>
      <c r="E151" s="708">
        <v>1.0293993994554764</v>
      </c>
      <c r="F151" s="706">
        <v>5941.4597139999996</v>
      </c>
      <c r="G151" s="707">
        <v>4951.2164283333332</v>
      </c>
      <c r="H151" s="707">
        <v>441.70265999999998</v>
      </c>
      <c r="I151" s="707">
        <v>4585.3636999999999</v>
      </c>
      <c r="J151" s="707">
        <v>-365.85272833333329</v>
      </c>
      <c r="K151" s="709">
        <v>0.77175709686213989</v>
      </c>
      <c r="L151" s="270"/>
      <c r="M151" s="705" t="str">
        <f t="shared" si="2"/>
        <v>X</v>
      </c>
    </row>
    <row r="152" spans="1:13" ht="14.45" customHeight="1" x14ac:dyDescent="0.2">
      <c r="A152" s="710" t="s">
        <v>476</v>
      </c>
      <c r="B152" s="706">
        <v>5355.14</v>
      </c>
      <c r="C152" s="707">
        <v>5512.5779000000002</v>
      </c>
      <c r="D152" s="707">
        <v>157.4378999999999</v>
      </c>
      <c r="E152" s="708">
        <v>1.0293993994554764</v>
      </c>
      <c r="F152" s="706">
        <v>5941.4597139999996</v>
      </c>
      <c r="G152" s="707">
        <v>4951.2164283333332</v>
      </c>
      <c r="H152" s="707">
        <v>441.70265999999998</v>
      </c>
      <c r="I152" s="707">
        <v>4585.3636999999999</v>
      </c>
      <c r="J152" s="707">
        <v>-365.85272833333329</v>
      </c>
      <c r="K152" s="709">
        <v>0.77175709686213989</v>
      </c>
      <c r="L152" s="270"/>
      <c r="M152" s="705" t="str">
        <f t="shared" si="2"/>
        <v/>
      </c>
    </row>
    <row r="153" spans="1:13" ht="14.45" customHeight="1" x14ac:dyDescent="0.2">
      <c r="A153" s="710" t="s">
        <v>477</v>
      </c>
      <c r="B153" s="706">
        <v>14354.54</v>
      </c>
      <c r="C153" s="707">
        <v>14821.86291</v>
      </c>
      <c r="D153" s="707">
        <v>467.32290999999896</v>
      </c>
      <c r="E153" s="708">
        <v>1.0325557565759682</v>
      </c>
      <c r="F153" s="706">
        <v>16030.712624299998</v>
      </c>
      <c r="G153" s="707">
        <v>13358.927186916664</v>
      </c>
      <c r="H153" s="707">
        <v>1217.1388100000001</v>
      </c>
      <c r="I153" s="707">
        <v>12635.270699999999</v>
      </c>
      <c r="J153" s="707">
        <v>-723.65648691666502</v>
      </c>
      <c r="K153" s="709">
        <v>0.7881914544988442</v>
      </c>
      <c r="L153" s="270"/>
      <c r="M153" s="705" t="str">
        <f t="shared" si="2"/>
        <v>X</v>
      </c>
    </row>
    <row r="154" spans="1:13" ht="14.45" customHeight="1" x14ac:dyDescent="0.2">
      <c r="A154" s="710" t="s">
        <v>478</v>
      </c>
      <c r="B154" s="706">
        <v>14354.54</v>
      </c>
      <c r="C154" s="707">
        <v>14821.86291</v>
      </c>
      <c r="D154" s="707">
        <v>467.32290999999896</v>
      </c>
      <c r="E154" s="708">
        <v>1.0325557565759682</v>
      </c>
      <c r="F154" s="706">
        <v>16030.712624299998</v>
      </c>
      <c r="G154" s="707">
        <v>13358.927186916664</v>
      </c>
      <c r="H154" s="707">
        <v>1217.1388100000001</v>
      </c>
      <c r="I154" s="707">
        <v>12635.270699999999</v>
      </c>
      <c r="J154" s="707">
        <v>-723.65648691666502</v>
      </c>
      <c r="K154" s="709">
        <v>0.7881914544988442</v>
      </c>
      <c r="L154" s="270"/>
      <c r="M154" s="705" t="str">
        <f t="shared" si="2"/>
        <v/>
      </c>
    </row>
    <row r="155" spans="1:13" ht="14.45" customHeight="1" x14ac:dyDescent="0.2">
      <c r="A155" s="710" t="s">
        <v>479</v>
      </c>
      <c r="B155" s="706">
        <v>0</v>
      </c>
      <c r="C155" s="707">
        <v>0</v>
      </c>
      <c r="D155" s="707">
        <v>0</v>
      </c>
      <c r="E155" s="708">
        <v>0</v>
      </c>
      <c r="F155" s="706">
        <v>0</v>
      </c>
      <c r="G155" s="707">
        <v>0</v>
      </c>
      <c r="H155" s="707">
        <v>-5.7020000000000001E-2</v>
      </c>
      <c r="I155" s="707">
        <v>-5.7020000000000001E-2</v>
      </c>
      <c r="J155" s="707">
        <v>-5.7020000000000001E-2</v>
      </c>
      <c r="K155" s="709">
        <v>0</v>
      </c>
      <c r="L155" s="270"/>
      <c r="M155" s="705" t="str">
        <f t="shared" si="2"/>
        <v>X</v>
      </c>
    </row>
    <row r="156" spans="1:13" ht="14.45" customHeight="1" x14ac:dyDescent="0.2">
      <c r="A156" s="710" t="s">
        <v>480</v>
      </c>
      <c r="B156" s="706">
        <v>0</v>
      </c>
      <c r="C156" s="707">
        <v>0</v>
      </c>
      <c r="D156" s="707">
        <v>0</v>
      </c>
      <c r="E156" s="708">
        <v>0</v>
      </c>
      <c r="F156" s="706">
        <v>0</v>
      </c>
      <c r="G156" s="707">
        <v>0</v>
      </c>
      <c r="H156" s="707">
        <v>-5.7020000000000001E-2</v>
      </c>
      <c r="I156" s="707">
        <v>-5.7020000000000001E-2</v>
      </c>
      <c r="J156" s="707">
        <v>-5.7020000000000001E-2</v>
      </c>
      <c r="K156" s="709">
        <v>0</v>
      </c>
      <c r="L156" s="270"/>
      <c r="M156" s="705" t="str">
        <f t="shared" si="2"/>
        <v/>
      </c>
    </row>
    <row r="157" spans="1:13" ht="14.45" customHeight="1" x14ac:dyDescent="0.2">
      <c r="A157" s="710" t="s">
        <v>481</v>
      </c>
      <c r="B157" s="706">
        <v>0</v>
      </c>
      <c r="C157" s="707">
        <v>0</v>
      </c>
      <c r="D157" s="707">
        <v>0</v>
      </c>
      <c r="E157" s="708">
        <v>0</v>
      </c>
      <c r="F157" s="706">
        <v>0</v>
      </c>
      <c r="G157" s="707">
        <v>0</v>
      </c>
      <c r="H157" s="707">
        <v>-0.15840000000000001</v>
      </c>
      <c r="I157" s="707">
        <v>-0.15840000000000001</v>
      </c>
      <c r="J157" s="707">
        <v>-0.15840000000000001</v>
      </c>
      <c r="K157" s="709">
        <v>0</v>
      </c>
      <c r="L157" s="270"/>
      <c r="M157" s="705" t="str">
        <f t="shared" si="2"/>
        <v>X</v>
      </c>
    </row>
    <row r="158" spans="1:13" ht="14.45" customHeight="1" x14ac:dyDescent="0.2">
      <c r="A158" s="710" t="s">
        <v>482</v>
      </c>
      <c r="B158" s="706">
        <v>0</v>
      </c>
      <c r="C158" s="707">
        <v>0</v>
      </c>
      <c r="D158" s="707">
        <v>0</v>
      </c>
      <c r="E158" s="708">
        <v>0</v>
      </c>
      <c r="F158" s="706">
        <v>0</v>
      </c>
      <c r="G158" s="707">
        <v>0</v>
      </c>
      <c r="H158" s="707">
        <v>-0.15840000000000001</v>
      </c>
      <c r="I158" s="707">
        <v>-0.15840000000000001</v>
      </c>
      <c r="J158" s="707">
        <v>-0.15840000000000001</v>
      </c>
      <c r="K158" s="709">
        <v>0</v>
      </c>
      <c r="L158" s="270"/>
      <c r="M158" s="705" t="str">
        <f t="shared" si="2"/>
        <v/>
      </c>
    </row>
    <row r="159" spans="1:13" ht="14.45" customHeight="1" x14ac:dyDescent="0.2">
      <c r="A159" s="710" t="s">
        <v>483</v>
      </c>
      <c r="B159" s="706">
        <v>0</v>
      </c>
      <c r="C159" s="707">
        <v>0</v>
      </c>
      <c r="D159" s="707">
        <v>0</v>
      </c>
      <c r="E159" s="708">
        <v>0</v>
      </c>
      <c r="F159" s="706">
        <v>0</v>
      </c>
      <c r="G159" s="707">
        <v>0</v>
      </c>
      <c r="H159" s="707">
        <v>529.01950999999997</v>
      </c>
      <c r="I159" s="707">
        <v>529.01950999999997</v>
      </c>
      <c r="J159" s="707">
        <v>529.01950999999997</v>
      </c>
      <c r="K159" s="709">
        <v>0</v>
      </c>
      <c r="L159" s="270"/>
      <c r="M159" s="705" t="str">
        <f t="shared" si="2"/>
        <v>X</v>
      </c>
    </row>
    <row r="160" spans="1:13" ht="14.45" customHeight="1" x14ac:dyDescent="0.2">
      <c r="A160" s="710" t="s">
        <v>484</v>
      </c>
      <c r="B160" s="706">
        <v>0</v>
      </c>
      <c r="C160" s="707">
        <v>0</v>
      </c>
      <c r="D160" s="707">
        <v>0</v>
      </c>
      <c r="E160" s="708">
        <v>0</v>
      </c>
      <c r="F160" s="706">
        <v>0</v>
      </c>
      <c r="G160" s="707">
        <v>0</v>
      </c>
      <c r="H160" s="707">
        <v>529.01950999999997</v>
      </c>
      <c r="I160" s="707">
        <v>529.01950999999997</v>
      </c>
      <c r="J160" s="707">
        <v>529.01950999999997</v>
      </c>
      <c r="K160" s="709">
        <v>0</v>
      </c>
      <c r="L160" s="270"/>
      <c r="M160" s="705" t="str">
        <f t="shared" si="2"/>
        <v/>
      </c>
    </row>
    <row r="161" spans="1:13" ht="14.45" customHeight="1" x14ac:dyDescent="0.2">
      <c r="A161" s="710" t="s">
        <v>485</v>
      </c>
      <c r="B161" s="706">
        <v>0</v>
      </c>
      <c r="C161" s="707">
        <v>0</v>
      </c>
      <c r="D161" s="707">
        <v>0</v>
      </c>
      <c r="E161" s="708">
        <v>0</v>
      </c>
      <c r="F161" s="706">
        <v>0</v>
      </c>
      <c r="G161" s="707">
        <v>0</v>
      </c>
      <c r="H161" s="707">
        <v>1457.74576</v>
      </c>
      <c r="I161" s="707">
        <v>1457.74576</v>
      </c>
      <c r="J161" s="707">
        <v>1457.74576</v>
      </c>
      <c r="K161" s="709">
        <v>0</v>
      </c>
      <c r="L161" s="270"/>
      <c r="M161" s="705" t="str">
        <f t="shared" si="2"/>
        <v>X</v>
      </c>
    </row>
    <row r="162" spans="1:13" ht="14.45" customHeight="1" x14ac:dyDescent="0.2">
      <c r="A162" s="710" t="s">
        <v>486</v>
      </c>
      <c r="B162" s="706">
        <v>0</v>
      </c>
      <c r="C162" s="707">
        <v>0</v>
      </c>
      <c r="D162" s="707">
        <v>0</v>
      </c>
      <c r="E162" s="708">
        <v>0</v>
      </c>
      <c r="F162" s="706">
        <v>0</v>
      </c>
      <c r="G162" s="707">
        <v>0</v>
      </c>
      <c r="H162" s="707">
        <v>1457.74576</v>
      </c>
      <c r="I162" s="707">
        <v>1457.74576</v>
      </c>
      <c r="J162" s="707">
        <v>1457.74576</v>
      </c>
      <c r="K162" s="709">
        <v>0</v>
      </c>
      <c r="L162" s="270"/>
      <c r="M162" s="705" t="str">
        <f t="shared" si="2"/>
        <v/>
      </c>
    </row>
    <row r="163" spans="1:13" ht="14.45" customHeight="1" x14ac:dyDescent="0.2">
      <c r="A163" s="710" t="s">
        <v>487</v>
      </c>
      <c r="B163" s="706">
        <v>249.48147</v>
      </c>
      <c r="C163" s="707">
        <v>0</v>
      </c>
      <c r="D163" s="707">
        <v>-249.48147</v>
      </c>
      <c r="E163" s="708">
        <v>0</v>
      </c>
      <c r="F163" s="706">
        <v>274.03495989999999</v>
      </c>
      <c r="G163" s="707">
        <v>228.36246658333334</v>
      </c>
      <c r="H163" s="707">
        <v>0</v>
      </c>
      <c r="I163" s="707">
        <v>0</v>
      </c>
      <c r="J163" s="707">
        <v>-228.36246658333334</v>
      </c>
      <c r="K163" s="709">
        <v>0</v>
      </c>
      <c r="L163" s="270"/>
      <c r="M163" s="705" t="str">
        <f t="shared" si="2"/>
        <v/>
      </c>
    </row>
    <row r="164" spans="1:13" ht="14.45" customHeight="1" x14ac:dyDescent="0.2">
      <c r="A164" s="710" t="s">
        <v>488</v>
      </c>
      <c r="B164" s="706">
        <v>249.48147</v>
      </c>
      <c r="C164" s="707">
        <v>0</v>
      </c>
      <c r="D164" s="707">
        <v>-249.48147</v>
      </c>
      <c r="E164" s="708">
        <v>0</v>
      </c>
      <c r="F164" s="706">
        <v>274.03495989999999</v>
      </c>
      <c r="G164" s="707">
        <v>228.36246658333334</v>
      </c>
      <c r="H164" s="707">
        <v>0</v>
      </c>
      <c r="I164" s="707">
        <v>0</v>
      </c>
      <c r="J164" s="707">
        <v>-228.36246658333334</v>
      </c>
      <c r="K164" s="709">
        <v>0</v>
      </c>
      <c r="L164" s="270"/>
      <c r="M164" s="705" t="str">
        <f t="shared" si="2"/>
        <v>X</v>
      </c>
    </row>
    <row r="165" spans="1:13" ht="14.45" customHeight="1" x14ac:dyDescent="0.2">
      <c r="A165" s="710" t="s">
        <v>489</v>
      </c>
      <c r="B165" s="706">
        <v>249.48147</v>
      </c>
      <c r="C165" s="707">
        <v>0</v>
      </c>
      <c r="D165" s="707">
        <v>-249.48147</v>
      </c>
      <c r="E165" s="708">
        <v>0</v>
      </c>
      <c r="F165" s="706">
        <v>274.03495989999999</v>
      </c>
      <c r="G165" s="707">
        <v>228.36246658333334</v>
      </c>
      <c r="H165" s="707">
        <v>0</v>
      </c>
      <c r="I165" s="707">
        <v>0</v>
      </c>
      <c r="J165" s="707">
        <v>-228.36246658333334</v>
      </c>
      <c r="K165" s="709">
        <v>0</v>
      </c>
      <c r="L165" s="270"/>
      <c r="M165" s="705" t="str">
        <f t="shared" si="2"/>
        <v/>
      </c>
    </row>
    <row r="166" spans="1:13" ht="14.45" customHeight="1" x14ac:dyDescent="0.2">
      <c r="A166" s="710" t="s">
        <v>490</v>
      </c>
      <c r="B166" s="706">
        <v>1190.02</v>
      </c>
      <c r="C166" s="707">
        <v>1226.6111100000001</v>
      </c>
      <c r="D166" s="707">
        <v>36.591110000000072</v>
      </c>
      <c r="E166" s="708">
        <v>1.0307483151543673</v>
      </c>
      <c r="F166" s="706">
        <v>1320.3243823</v>
      </c>
      <c r="G166" s="707">
        <v>1100.2703185833334</v>
      </c>
      <c r="H166" s="707">
        <v>100.67415</v>
      </c>
      <c r="I166" s="707">
        <v>1025.30882</v>
      </c>
      <c r="J166" s="707">
        <v>-74.961498583333423</v>
      </c>
      <c r="K166" s="709">
        <v>0.77655827139533384</v>
      </c>
      <c r="L166" s="270"/>
      <c r="M166" s="705" t="str">
        <f t="shared" si="2"/>
        <v/>
      </c>
    </row>
    <row r="167" spans="1:13" ht="14.45" customHeight="1" x14ac:dyDescent="0.2">
      <c r="A167" s="710" t="s">
        <v>491</v>
      </c>
      <c r="B167" s="706">
        <v>1190.02</v>
      </c>
      <c r="C167" s="707">
        <v>1226.6111100000001</v>
      </c>
      <c r="D167" s="707">
        <v>36.591110000000072</v>
      </c>
      <c r="E167" s="708">
        <v>1.0307483151543673</v>
      </c>
      <c r="F167" s="706">
        <v>1320.3243823</v>
      </c>
      <c r="G167" s="707">
        <v>1100.2703185833334</v>
      </c>
      <c r="H167" s="707">
        <v>100.67415</v>
      </c>
      <c r="I167" s="707">
        <v>1025.30882</v>
      </c>
      <c r="J167" s="707">
        <v>-74.961498583333423</v>
      </c>
      <c r="K167" s="709">
        <v>0.77655827139533384</v>
      </c>
      <c r="L167" s="270"/>
      <c r="M167" s="705" t="str">
        <f t="shared" si="2"/>
        <v>X</v>
      </c>
    </row>
    <row r="168" spans="1:13" ht="14.45" customHeight="1" x14ac:dyDescent="0.2">
      <c r="A168" s="710" t="s">
        <v>492</v>
      </c>
      <c r="B168" s="706">
        <v>1190.02</v>
      </c>
      <c r="C168" s="707">
        <v>1226.6111100000001</v>
      </c>
      <c r="D168" s="707">
        <v>36.591110000000072</v>
      </c>
      <c r="E168" s="708">
        <v>1.0307483151543673</v>
      </c>
      <c r="F168" s="706">
        <v>1320.3243823</v>
      </c>
      <c r="G168" s="707">
        <v>1100.2703185833334</v>
      </c>
      <c r="H168" s="707">
        <v>100.67415</v>
      </c>
      <c r="I168" s="707">
        <v>1025.30882</v>
      </c>
      <c r="J168" s="707">
        <v>-74.961498583333423</v>
      </c>
      <c r="K168" s="709">
        <v>0.77655827139533384</v>
      </c>
      <c r="L168" s="270"/>
      <c r="M168" s="705" t="str">
        <f t="shared" si="2"/>
        <v/>
      </c>
    </row>
    <row r="169" spans="1:13" ht="14.45" customHeight="1" x14ac:dyDescent="0.2">
      <c r="A169" s="710" t="s">
        <v>493</v>
      </c>
      <c r="B169" s="706">
        <v>0</v>
      </c>
      <c r="C169" s="707">
        <v>128.39482000000001</v>
      </c>
      <c r="D169" s="707">
        <v>128.39482000000001</v>
      </c>
      <c r="E169" s="708">
        <v>0</v>
      </c>
      <c r="F169" s="706">
        <v>149.8776192</v>
      </c>
      <c r="G169" s="707">
        <v>124.898016</v>
      </c>
      <c r="H169" s="707">
        <v>19.600000000000001</v>
      </c>
      <c r="I169" s="707">
        <v>142.07478</v>
      </c>
      <c r="J169" s="707">
        <v>17.176764000000006</v>
      </c>
      <c r="K169" s="709">
        <v>0.94793859655865154</v>
      </c>
      <c r="L169" s="270"/>
      <c r="M169" s="705" t="str">
        <f t="shared" si="2"/>
        <v/>
      </c>
    </row>
    <row r="170" spans="1:13" ht="14.45" customHeight="1" x14ac:dyDescent="0.2">
      <c r="A170" s="710" t="s">
        <v>494</v>
      </c>
      <c r="B170" s="706">
        <v>0</v>
      </c>
      <c r="C170" s="707">
        <v>128.39482000000001</v>
      </c>
      <c r="D170" s="707">
        <v>128.39482000000001</v>
      </c>
      <c r="E170" s="708">
        <v>0</v>
      </c>
      <c r="F170" s="706">
        <v>149.8776192</v>
      </c>
      <c r="G170" s="707">
        <v>124.898016</v>
      </c>
      <c r="H170" s="707">
        <v>19.600000000000001</v>
      </c>
      <c r="I170" s="707">
        <v>142.07478</v>
      </c>
      <c r="J170" s="707">
        <v>17.176764000000006</v>
      </c>
      <c r="K170" s="709">
        <v>0.94793859655865154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0</v>
      </c>
      <c r="C171" s="707">
        <v>104.48482000000001</v>
      </c>
      <c r="D171" s="707">
        <v>104.48482000000001</v>
      </c>
      <c r="E171" s="708">
        <v>0</v>
      </c>
      <c r="F171" s="706">
        <v>133.2642228</v>
      </c>
      <c r="G171" s="707">
        <v>111.05351900000001</v>
      </c>
      <c r="H171" s="707">
        <v>19.600000000000001</v>
      </c>
      <c r="I171" s="707">
        <v>134.82478</v>
      </c>
      <c r="J171" s="707">
        <v>23.771260999999996</v>
      </c>
      <c r="K171" s="709">
        <v>1.0117102487615304</v>
      </c>
      <c r="L171" s="270"/>
      <c r="M171" s="705" t="str">
        <f t="shared" si="2"/>
        <v>X</v>
      </c>
    </row>
    <row r="172" spans="1:13" ht="14.45" customHeight="1" x14ac:dyDescent="0.2">
      <c r="A172" s="710" t="s">
        <v>496</v>
      </c>
      <c r="B172" s="706">
        <v>0</v>
      </c>
      <c r="C172" s="707">
        <v>8.3348200000000006</v>
      </c>
      <c r="D172" s="707">
        <v>8.3348200000000006</v>
      </c>
      <c r="E172" s="708">
        <v>0</v>
      </c>
      <c r="F172" s="706">
        <v>8.889441599999989</v>
      </c>
      <c r="G172" s="707">
        <v>7.4078679999999908</v>
      </c>
      <c r="H172" s="707">
        <v>0</v>
      </c>
      <c r="I172" s="707">
        <v>3.4535500000000003</v>
      </c>
      <c r="J172" s="707">
        <v>-3.9543179999999905</v>
      </c>
      <c r="K172" s="709">
        <v>0.38850021805644175</v>
      </c>
      <c r="L172" s="270"/>
      <c r="M172" s="705" t="str">
        <f t="shared" si="2"/>
        <v/>
      </c>
    </row>
    <row r="173" spans="1:13" ht="14.45" customHeight="1" x14ac:dyDescent="0.2">
      <c r="A173" s="710" t="s">
        <v>497</v>
      </c>
      <c r="B173" s="706">
        <v>0</v>
      </c>
      <c r="C173" s="707">
        <v>36.450000000000003</v>
      </c>
      <c r="D173" s="707">
        <v>36.450000000000003</v>
      </c>
      <c r="E173" s="708">
        <v>0</v>
      </c>
      <c r="F173" s="706">
        <v>58.1086332</v>
      </c>
      <c r="G173" s="707">
        <v>48.423860999999995</v>
      </c>
      <c r="H173" s="707">
        <v>19.600000000000001</v>
      </c>
      <c r="I173" s="707">
        <v>90.57123</v>
      </c>
      <c r="J173" s="707">
        <v>42.147369000000005</v>
      </c>
      <c r="K173" s="709">
        <v>1.5586535943509336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0</v>
      </c>
      <c r="C174" s="707">
        <v>59.7</v>
      </c>
      <c r="D174" s="707">
        <v>59.7</v>
      </c>
      <c r="E174" s="708">
        <v>0</v>
      </c>
      <c r="F174" s="706">
        <v>66.266148000000001</v>
      </c>
      <c r="G174" s="707">
        <v>55.221790000000006</v>
      </c>
      <c r="H174" s="707">
        <v>0</v>
      </c>
      <c r="I174" s="707">
        <v>40.799999999999997</v>
      </c>
      <c r="J174" s="707">
        <v>-14.421790000000009</v>
      </c>
      <c r="K174" s="709">
        <v>0.61569898404234991</v>
      </c>
      <c r="L174" s="270"/>
      <c r="M174" s="705" t="str">
        <f t="shared" si="2"/>
        <v/>
      </c>
    </row>
    <row r="175" spans="1:13" ht="14.45" customHeight="1" x14ac:dyDescent="0.2">
      <c r="A175" s="710" t="s">
        <v>499</v>
      </c>
      <c r="B175" s="706">
        <v>0</v>
      </c>
      <c r="C175" s="707">
        <v>18.2</v>
      </c>
      <c r="D175" s="707">
        <v>18.2</v>
      </c>
      <c r="E175" s="708">
        <v>0</v>
      </c>
      <c r="F175" s="706">
        <v>14.319385200000001</v>
      </c>
      <c r="G175" s="707">
        <v>11.932821000000001</v>
      </c>
      <c r="H175" s="707">
        <v>0</v>
      </c>
      <c r="I175" s="707">
        <v>7.25</v>
      </c>
      <c r="J175" s="707">
        <v>-4.6828210000000006</v>
      </c>
      <c r="K175" s="709">
        <v>0.50630665344486991</v>
      </c>
      <c r="L175" s="270"/>
      <c r="M175" s="705" t="str">
        <f t="shared" si="2"/>
        <v>X</v>
      </c>
    </row>
    <row r="176" spans="1:13" ht="14.45" customHeight="1" x14ac:dyDescent="0.2">
      <c r="A176" s="710" t="s">
        <v>500</v>
      </c>
      <c r="B176" s="706">
        <v>0</v>
      </c>
      <c r="C176" s="707">
        <v>18.2</v>
      </c>
      <c r="D176" s="707">
        <v>18.2</v>
      </c>
      <c r="E176" s="708">
        <v>0</v>
      </c>
      <c r="F176" s="706">
        <v>14.319385200000001</v>
      </c>
      <c r="G176" s="707">
        <v>11.932821000000001</v>
      </c>
      <c r="H176" s="707">
        <v>0</v>
      </c>
      <c r="I176" s="707">
        <v>7.25</v>
      </c>
      <c r="J176" s="707">
        <v>-4.6828210000000006</v>
      </c>
      <c r="K176" s="709">
        <v>0.50630665344486991</v>
      </c>
      <c r="L176" s="270"/>
      <c r="M176" s="705" t="str">
        <f t="shared" si="2"/>
        <v/>
      </c>
    </row>
    <row r="177" spans="1:13" ht="14.45" customHeight="1" x14ac:dyDescent="0.2">
      <c r="A177" s="710" t="s">
        <v>501</v>
      </c>
      <c r="B177" s="706">
        <v>0</v>
      </c>
      <c r="C177" s="707">
        <v>5.71</v>
      </c>
      <c r="D177" s="707">
        <v>5.71</v>
      </c>
      <c r="E177" s="708">
        <v>0</v>
      </c>
      <c r="F177" s="706">
        <v>2.2940111999999999</v>
      </c>
      <c r="G177" s="707">
        <v>1.9116759999999999</v>
      </c>
      <c r="H177" s="707">
        <v>0</v>
      </c>
      <c r="I177" s="707">
        <v>0</v>
      </c>
      <c r="J177" s="707">
        <v>-1.9116759999999999</v>
      </c>
      <c r="K177" s="709">
        <v>0</v>
      </c>
      <c r="L177" s="270"/>
      <c r="M177" s="705" t="str">
        <f t="shared" si="2"/>
        <v>X</v>
      </c>
    </row>
    <row r="178" spans="1:13" ht="14.45" customHeight="1" x14ac:dyDescent="0.2">
      <c r="A178" s="710" t="s">
        <v>502</v>
      </c>
      <c r="B178" s="706">
        <v>0</v>
      </c>
      <c r="C178" s="707">
        <v>5.71</v>
      </c>
      <c r="D178" s="707">
        <v>5.71</v>
      </c>
      <c r="E178" s="708">
        <v>0</v>
      </c>
      <c r="F178" s="706">
        <v>2.2940111999999999</v>
      </c>
      <c r="G178" s="707">
        <v>1.9116759999999999</v>
      </c>
      <c r="H178" s="707">
        <v>0</v>
      </c>
      <c r="I178" s="707">
        <v>0</v>
      </c>
      <c r="J178" s="707">
        <v>-1.9116759999999999</v>
      </c>
      <c r="K178" s="709">
        <v>0</v>
      </c>
      <c r="L178" s="270"/>
      <c r="M178" s="705" t="str">
        <f t="shared" si="2"/>
        <v/>
      </c>
    </row>
    <row r="179" spans="1:13" ht="14.45" customHeight="1" x14ac:dyDescent="0.2">
      <c r="A179" s="710" t="s">
        <v>503</v>
      </c>
      <c r="B179" s="706">
        <v>4600.9999879999996</v>
      </c>
      <c r="C179" s="707">
        <v>5094.8332199999995</v>
      </c>
      <c r="D179" s="707">
        <v>493.83323199999995</v>
      </c>
      <c r="E179" s="708">
        <v>1.1073317177326627</v>
      </c>
      <c r="F179" s="706">
        <v>4161.9367662999994</v>
      </c>
      <c r="G179" s="707">
        <v>3468.2806385833328</v>
      </c>
      <c r="H179" s="707">
        <v>318.04664000000002</v>
      </c>
      <c r="I179" s="707">
        <v>3470.4950299999996</v>
      </c>
      <c r="J179" s="707">
        <v>2.2143914166667855</v>
      </c>
      <c r="K179" s="709">
        <v>0.83386539125276093</v>
      </c>
      <c r="L179" s="270"/>
      <c r="M179" s="705" t="str">
        <f t="shared" si="2"/>
        <v/>
      </c>
    </row>
    <row r="180" spans="1:13" ht="14.45" customHeight="1" x14ac:dyDescent="0.2">
      <c r="A180" s="710" t="s">
        <v>504</v>
      </c>
      <c r="B180" s="706">
        <v>4346.9999879999996</v>
      </c>
      <c r="C180" s="707">
        <v>3942.7108399999997</v>
      </c>
      <c r="D180" s="707">
        <v>-404.28914799999984</v>
      </c>
      <c r="E180" s="708">
        <v>0.90699582491004138</v>
      </c>
      <c r="F180" s="706">
        <v>4151.4413520999997</v>
      </c>
      <c r="G180" s="707">
        <v>3459.5344600833328</v>
      </c>
      <c r="H180" s="707">
        <v>281.68129999999996</v>
      </c>
      <c r="I180" s="707">
        <v>2969.1242599999996</v>
      </c>
      <c r="J180" s="707">
        <v>-490.41020008333317</v>
      </c>
      <c r="K180" s="709">
        <v>0.71520322899372601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4346.9999879999996</v>
      </c>
      <c r="C181" s="707">
        <v>3942.7108399999997</v>
      </c>
      <c r="D181" s="707">
        <v>-404.28914799999984</v>
      </c>
      <c r="E181" s="708">
        <v>0.90699582491004138</v>
      </c>
      <c r="F181" s="706">
        <v>4151.4413520999997</v>
      </c>
      <c r="G181" s="707">
        <v>3459.5344600833328</v>
      </c>
      <c r="H181" s="707">
        <v>281.68129999999996</v>
      </c>
      <c r="I181" s="707">
        <v>2851.8242599999999</v>
      </c>
      <c r="J181" s="707">
        <v>-607.71020008333289</v>
      </c>
      <c r="K181" s="709">
        <v>0.68694798218874253</v>
      </c>
      <c r="L181" s="270"/>
      <c r="M181" s="705" t="str">
        <f t="shared" si="2"/>
        <v>X</v>
      </c>
    </row>
    <row r="182" spans="1:13" ht="14.45" customHeight="1" x14ac:dyDescent="0.2">
      <c r="A182" s="710" t="s">
        <v>506</v>
      </c>
      <c r="B182" s="706">
        <v>506.99998800000003</v>
      </c>
      <c r="C182" s="707">
        <v>506.23977000000002</v>
      </c>
      <c r="D182" s="707">
        <v>-0.76021800000000894</v>
      </c>
      <c r="E182" s="708">
        <v>0.99850055617752798</v>
      </c>
      <c r="F182" s="706">
        <v>654.80184780000002</v>
      </c>
      <c r="G182" s="707">
        <v>545.6682065</v>
      </c>
      <c r="H182" s="707">
        <v>42.140889999999999</v>
      </c>
      <c r="I182" s="707">
        <v>410.25049999999999</v>
      </c>
      <c r="J182" s="707">
        <v>-135.41770650000001</v>
      </c>
      <c r="K182" s="709">
        <v>0.62652617945162736</v>
      </c>
      <c r="L182" s="270"/>
      <c r="M182" s="705" t="str">
        <f t="shared" si="2"/>
        <v/>
      </c>
    </row>
    <row r="183" spans="1:13" ht="14.45" customHeight="1" x14ac:dyDescent="0.2">
      <c r="A183" s="710" t="s">
        <v>507</v>
      </c>
      <c r="B183" s="706">
        <v>1978.999992</v>
      </c>
      <c r="C183" s="707">
        <v>1576.6360500000001</v>
      </c>
      <c r="D183" s="707">
        <v>-402.36394199999995</v>
      </c>
      <c r="E183" s="708">
        <v>0.79668320180569263</v>
      </c>
      <c r="F183" s="706">
        <v>2130.5631235000001</v>
      </c>
      <c r="G183" s="707">
        <v>1775.4692695833332</v>
      </c>
      <c r="H183" s="707">
        <v>128.72253999999998</v>
      </c>
      <c r="I183" s="707">
        <v>1289.30072</v>
      </c>
      <c r="J183" s="707">
        <v>-486.16854958333329</v>
      </c>
      <c r="K183" s="709">
        <v>0.60514551565221431</v>
      </c>
      <c r="L183" s="270"/>
      <c r="M183" s="705" t="str">
        <f t="shared" si="2"/>
        <v/>
      </c>
    </row>
    <row r="184" spans="1:13" ht="14.45" customHeight="1" x14ac:dyDescent="0.2">
      <c r="A184" s="710" t="s">
        <v>508</v>
      </c>
      <c r="B184" s="706">
        <v>122.000004</v>
      </c>
      <c r="C184" s="707">
        <v>122.916</v>
      </c>
      <c r="D184" s="707">
        <v>0.9159959999999927</v>
      </c>
      <c r="E184" s="708">
        <v>1.0075081636882568</v>
      </c>
      <c r="F184" s="706">
        <v>111.9</v>
      </c>
      <c r="G184" s="707">
        <v>93.250000000000014</v>
      </c>
      <c r="H184" s="707">
        <v>6.5709999999999997</v>
      </c>
      <c r="I184" s="707">
        <v>98.757999999999996</v>
      </c>
      <c r="J184" s="707">
        <v>5.5079999999999814</v>
      </c>
      <c r="K184" s="709">
        <v>0.88255585344057186</v>
      </c>
      <c r="L184" s="270"/>
      <c r="M184" s="705" t="str">
        <f t="shared" si="2"/>
        <v/>
      </c>
    </row>
    <row r="185" spans="1:13" ht="14.45" customHeight="1" x14ac:dyDescent="0.2">
      <c r="A185" s="710" t="s">
        <v>509</v>
      </c>
      <c r="B185" s="706">
        <v>11.000004000000001</v>
      </c>
      <c r="C185" s="707">
        <v>9.4910699999999899</v>
      </c>
      <c r="D185" s="707">
        <v>-1.5089340000000107</v>
      </c>
      <c r="E185" s="708">
        <v>0.86282423170027844</v>
      </c>
      <c r="F185" s="706">
        <v>9.4990403999999913</v>
      </c>
      <c r="G185" s="707">
        <v>7.9158669999999933</v>
      </c>
      <c r="H185" s="707">
        <v>0.79040999999999995</v>
      </c>
      <c r="I185" s="707">
        <v>7.6817600000000006</v>
      </c>
      <c r="J185" s="707">
        <v>-0.23410699999999274</v>
      </c>
      <c r="K185" s="709">
        <v>0.80868800179016054</v>
      </c>
      <c r="L185" s="270"/>
      <c r="M185" s="705" t="str">
        <f t="shared" si="2"/>
        <v/>
      </c>
    </row>
    <row r="186" spans="1:13" ht="14.45" customHeight="1" x14ac:dyDescent="0.2">
      <c r="A186" s="710" t="s">
        <v>510</v>
      </c>
      <c r="B186" s="706">
        <v>1728</v>
      </c>
      <c r="C186" s="707">
        <v>1727.42795</v>
      </c>
      <c r="D186" s="707">
        <v>-0.57204999999999018</v>
      </c>
      <c r="E186" s="708">
        <v>0.99966895254629629</v>
      </c>
      <c r="F186" s="706">
        <v>1244.6773404</v>
      </c>
      <c r="G186" s="707">
        <v>1037.231117</v>
      </c>
      <c r="H186" s="707">
        <v>103.45646000000001</v>
      </c>
      <c r="I186" s="707">
        <v>1045.8332800000001</v>
      </c>
      <c r="J186" s="707">
        <v>8.6021630000000187</v>
      </c>
      <c r="K186" s="709">
        <v>0.84024449233076115</v>
      </c>
      <c r="L186" s="270"/>
      <c r="M186" s="705" t="str">
        <f t="shared" si="2"/>
        <v/>
      </c>
    </row>
    <row r="187" spans="1:13" ht="14.45" customHeight="1" x14ac:dyDescent="0.2">
      <c r="A187" s="710" t="s">
        <v>511</v>
      </c>
      <c r="B187" s="706">
        <v>0</v>
      </c>
      <c r="C187" s="707">
        <v>0</v>
      </c>
      <c r="D187" s="707">
        <v>0</v>
      </c>
      <c r="E187" s="708">
        <v>0</v>
      </c>
      <c r="F187" s="706">
        <v>0</v>
      </c>
      <c r="G187" s="707">
        <v>0</v>
      </c>
      <c r="H187" s="707">
        <v>0</v>
      </c>
      <c r="I187" s="707">
        <v>117.3</v>
      </c>
      <c r="J187" s="707">
        <v>117.3</v>
      </c>
      <c r="K187" s="709">
        <v>0</v>
      </c>
      <c r="L187" s="270"/>
      <c r="M187" s="705" t="str">
        <f t="shared" si="2"/>
        <v>X</v>
      </c>
    </row>
    <row r="188" spans="1:13" ht="14.45" customHeight="1" x14ac:dyDescent="0.2">
      <c r="A188" s="710" t="s">
        <v>512</v>
      </c>
      <c r="B188" s="706">
        <v>0</v>
      </c>
      <c r="C188" s="707">
        <v>0</v>
      </c>
      <c r="D188" s="707">
        <v>0</v>
      </c>
      <c r="E188" s="708">
        <v>0</v>
      </c>
      <c r="F188" s="706">
        <v>0</v>
      </c>
      <c r="G188" s="707">
        <v>0</v>
      </c>
      <c r="H188" s="707">
        <v>0</v>
      </c>
      <c r="I188" s="707">
        <v>116.60599999999999</v>
      </c>
      <c r="J188" s="707">
        <v>116.60599999999999</v>
      </c>
      <c r="K188" s="709">
        <v>0</v>
      </c>
      <c r="L188" s="270"/>
      <c r="M188" s="705" t="str">
        <f t="shared" si="2"/>
        <v/>
      </c>
    </row>
    <row r="189" spans="1:13" ht="14.45" customHeight="1" x14ac:dyDescent="0.2">
      <c r="A189" s="710" t="s">
        <v>513</v>
      </c>
      <c r="B189" s="706">
        <v>0</v>
      </c>
      <c r="C189" s="707">
        <v>0</v>
      </c>
      <c r="D189" s="707">
        <v>0</v>
      </c>
      <c r="E189" s="708">
        <v>0</v>
      </c>
      <c r="F189" s="706">
        <v>0</v>
      </c>
      <c r="G189" s="707">
        <v>0</v>
      </c>
      <c r="H189" s="707">
        <v>0</v>
      </c>
      <c r="I189" s="707">
        <v>0.69399999999999995</v>
      </c>
      <c r="J189" s="707">
        <v>0.69399999999999995</v>
      </c>
      <c r="K189" s="709">
        <v>0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254</v>
      </c>
      <c r="C190" s="707">
        <v>1152.1223799999998</v>
      </c>
      <c r="D190" s="707">
        <v>898.12237999999979</v>
      </c>
      <c r="E190" s="708">
        <v>4.535914881889763</v>
      </c>
      <c r="F190" s="706">
        <v>10.495414199999999</v>
      </c>
      <c r="G190" s="707">
        <v>8.7461784999999992</v>
      </c>
      <c r="H190" s="707">
        <v>36.365339999999996</v>
      </c>
      <c r="I190" s="707">
        <v>501.37076999999999</v>
      </c>
      <c r="J190" s="707">
        <v>492.62459150000001</v>
      </c>
      <c r="K190" s="709">
        <v>47.770460550284909</v>
      </c>
      <c r="L190" s="270"/>
      <c r="M190" s="705" t="str">
        <f t="shared" si="2"/>
        <v/>
      </c>
    </row>
    <row r="191" spans="1:13" ht="14.45" customHeight="1" x14ac:dyDescent="0.2">
      <c r="A191" s="710" t="s">
        <v>515</v>
      </c>
      <c r="B191" s="706">
        <v>254</v>
      </c>
      <c r="C191" s="707">
        <v>977.61258999999995</v>
      </c>
      <c r="D191" s="707">
        <v>723.61258999999995</v>
      </c>
      <c r="E191" s="708">
        <v>3.8488684645669289</v>
      </c>
      <c r="F191" s="706">
        <v>0</v>
      </c>
      <c r="G191" s="707">
        <v>0</v>
      </c>
      <c r="H191" s="707">
        <v>3.1459999999999999</v>
      </c>
      <c r="I191" s="707">
        <v>264.46735999999999</v>
      </c>
      <c r="J191" s="707">
        <v>264.46735999999999</v>
      </c>
      <c r="K191" s="709">
        <v>0</v>
      </c>
      <c r="L191" s="270"/>
      <c r="M191" s="705" t="str">
        <f t="shared" si="2"/>
        <v>X</v>
      </c>
    </row>
    <row r="192" spans="1:13" ht="14.45" customHeight="1" x14ac:dyDescent="0.2">
      <c r="A192" s="710" t="s">
        <v>516</v>
      </c>
      <c r="B192" s="706">
        <v>254</v>
      </c>
      <c r="C192" s="707">
        <v>136.27501999999998</v>
      </c>
      <c r="D192" s="707">
        <v>-117.72498000000002</v>
      </c>
      <c r="E192" s="708">
        <v>0.53651582677165344</v>
      </c>
      <c r="F192" s="706">
        <v>0</v>
      </c>
      <c r="G192" s="707">
        <v>0</v>
      </c>
      <c r="H192" s="707">
        <v>3.1459999999999999</v>
      </c>
      <c r="I192" s="707">
        <v>182.25451999999999</v>
      </c>
      <c r="J192" s="707">
        <v>182.25451999999999</v>
      </c>
      <c r="K192" s="709">
        <v>0</v>
      </c>
      <c r="L192" s="270"/>
      <c r="M192" s="705" t="str">
        <f t="shared" si="2"/>
        <v/>
      </c>
    </row>
    <row r="193" spans="1:13" ht="14.45" customHeight="1" x14ac:dyDescent="0.2">
      <c r="A193" s="710" t="s">
        <v>517</v>
      </c>
      <c r="B193" s="706">
        <v>0</v>
      </c>
      <c r="C193" s="707">
        <v>841.33756999999991</v>
      </c>
      <c r="D193" s="707">
        <v>841.33756999999991</v>
      </c>
      <c r="E193" s="708">
        <v>0</v>
      </c>
      <c r="F193" s="706">
        <v>0</v>
      </c>
      <c r="G193" s="707">
        <v>0</v>
      </c>
      <c r="H193" s="707">
        <v>0</v>
      </c>
      <c r="I193" s="707">
        <v>82.21284</v>
      </c>
      <c r="J193" s="707">
        <v>82.21284</v>
      </c>
      <c r="K193" s="709">
        <v>0</v>
      </c>
      <c r="L193" s="270"/>
      <c r="M193" s="705" t="str">
        <f t="shared" si="2"/>
        <v/>
      </c>
    </row>
    <row r="194" spans="1:13" ht="14.45" customHeight="1" x14ac:dyDescent="0.2">
      <c r="A194" s="710" t="s">
        <v>518</v>
      </c>
      <c r="B194" s="706">
        <v>0</v>
      </c>
      <c r="C194" s="707">
        <v>42.58079</v>
      </c>
      <c r="D194" s="707">
        <v>42.58079</v>
      </c>
      <c r="E194" s="708">
        <v>0</v>
      </c>
      <c r="F194" s="706">
        <v>0</v>
      </c>
      <c r="G194" s="707">
        <v>0</v>
      </c>
      <c r="H194" s="707">
        <v>0</v>
      </c>
      <c r="I194" s="707">
        <v>13.598000000000001</v>
      </c>
      <c r="J194" s="707">
        <v>13.598000000000001</v>
      </c>
      <c r="K194" s="709">
        <v>0</v>
      </c>
      <c r="L194" s="270"/>
      <c r="M194" s="705" t="str">
        <f t="shared" si="2"/>
        <v>X</v>
      </c>
    </row>
    <row r="195" spans="1:13" ht="14.45" customHeight="1" x14ac:dyDescent="0.2">
      <c r="A195" s="710" t="s">
        <v>519</v>
      </c>
      <c r="B195" s="706">
        <v>0</v>
      </c>
      <c r="C195" s="707">
        <v>19.008800000000001</v>
      </c>
      <c r="D195" s="707">
        <v>19.008800000000001</v>
      </c>
      <c r="E195" s="708">
        <v>0</v>
      </c>
      <c r="F195" s="706">
        <v>0</v>
      </c>
      <c r="G195" s="707">
        <v>0</v>
      </c>
      <c r="H195" s="707">
        <v>0</v>
      </c>
      <c r="I195" s="707">
        <v>13.598000000000001</v>
      </c>
      <c r="J195" s="707">
        <v>13.598000000000001</v>
      </c>
      <c r="K195" s="709">
        <v>0</v>
      </c>
      <c r="L195" s="270"/>
      <c r="M195" s="705" t="str">
        <f t="shared" si="2"/>
        <v/>
      </c>
    </row>
    <row r="196" spans="1:13" ht="14.45" customHeight="1" x14ac:dyDescent="0.2">
      <c r="A196" s="710" t="s">
        <v>520</v>
      </c>
      <c r="B196" s="706">
        <v>0</v>
      </c>
      <c r="C196" s="707">
        <v>23.571990000000003</v>
      </c>
      <c r="D196" s="707">
        <v>23.571990000000003</v>
      </c>
      <c r="E196" s="708">
        <v>0</v>
      </c>
      <c r="F196" s="706">
        <v>0</v>
      </c>
      <c r="G196" s="707">
        <v>0</v>
      </c>
      <c r="H196" s="707">
        <v>0</v>
      </c>
      <c r="I196" s="707">
        <v>0</v>
      </c>
      <c r="J196" s="707">
        <v>0</v>
      </c>
      <c r="K196" s="709">
        <v>0</v>
      </c>
      <c r="L196" s="270"/>
      <c r="M196" s="705" t="str">
        <f t="shared" si="2"/>
        <v/>
      </c>
    </row>
    <row r="197" spans="1:13" ht="14.45" customHeight="1" x14ac:dyDescent="0.2">
      <c r="A197" s="710" t="s">
        <v>521</v>
      </c>
      <c r="B197" s="706">
        <v>0</v>
      </c>
      <c r="C197" s="707">
        <v>4.4770000000000003</v>
      </c>
      <c r="D197" s="707">
        <v>4.4770000000000003</v>
      </c>
      <c r="E197" s="708">
        <v>0</v>
      </c>
      <c r="F197" s="706">
        <v>10.495414199999999</v>
      </c>
      <c r="G197" s="707">
        <v>8.7461784999999992</v>
      </c>
      <c r="H197" s="707">
        <v>0</v>
      </c>
      <c r="I197" s="707">
        <v>12.160500000000001</v>
      </c>
      <c r="J197" s="707">
        <v>3.4143215000000016</v>
      </c>
      <c r="K197" s="709">
        <v>1.1586488887689637</v>
      </c>
      <c r="L197" s="270"/>
      <c r="M197" s="705" t="str">
        <f t="shared" si="2"/>
        <v>X</v>
      </c>
    </row>
    <row r="198" spans="1:13" ht="14.45" customHeight="1" x14ac:dyDescent="0.2">
      <c r="A198" s="710" t="s">
        <v>522</v>
      </c>
      <c r="B198" s="706">
        <v>0</v>
      </c>
      <c r="C198" s="707">
        <v>4.4770000000000003</v>
      </c>
      <c r="D198" s="707">
        <v>4.4770000000000003</v>
      </c>
      <c r="E198" s="708">
        <v>0</v>
      </c>
      <c r="F198" s="706">
        <v>10.495414199999999</v>
      </c>
      <c r="G198" s="707">
        <v>8.7461784999999992</v>
      </c>
      <c r="H198" s="707">
        <v>0</v>
      </c>
      <c r="I198" s="707">
        <v>12.160500000000001</v>
      </c>
      <c r="J198" s="707">
        <v>3.4143215000000016</v>
      </c>
      <c r="K198" s="709">
        <v>1.1586488887689637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710" t="s">
        <v>523</v>
      </c>
      <c r="B199" s="706">
        <v>0</v>
      </c>
      <c r="C199" s="707">
        <v>110.718</v>
      </c>
      <c r="D199" s="707">
        <v>110.718</v>
      </c>
      <c r="E199" s="708">
        <v>0</v>
      </c>
      <c r="F199" s="706">
        <v>0</v>
      </c>
      <c r="G199" s="707">
        <v>0</v>
      </c>
      <c r="H199" s="707">
        <v>33.219339999999995</v>
      </c>
      <c r="I199" s="707">
        <v>192.45121</v>
      </c>
      <c r="J199" s="707">
        <v>192.45121</v>
      </c>
      <c r="K199" s="709">
        <v>0</v>
      </c>
      <c r="L199" s="270"/>
      <c r="M199" s="705" t="str">
        <f t="shared" si="3"/>
        <v>X</v>
      </c>
    </row>
    <row r="200" spans="1:13" ht="14.45" customHeight="1" x14ac:dyDescent="0.2">
      <c r="A200" s="710" t="s">
        <v>524</v>
      </c>
      <c r="B200" s="706">
        <v>0</v>
      </c>
      <c r="C200" s="707">
        <v>0</v>
      </c>
      <c r="D200" s="707">
        <v>0</v>
      </c>
      <c r="E200" s="708">
        <v>0</v>
      </c>
      <c r="F200" s="706">
        <v>0</v>
      </c>
      <c r="G200" s="707">
        <v>0</v>
      </c>
      <c r="H200" s="707">
        <v>0</v>
      </c>
      <c r="I200" s="707">
        <v>102.85</v>
      </c>
      <c r="J200" s="707">
        <v>102.85</v>
      </c>
      <c r="K200" s="709">
        <v>0</v>
      </c>
      <c r="L200" s="270"/>
      <c r="M200" s="705" t="str">
        <f t="shared" si="3"/>
        <v/>
      </c>
    </row>
    <row r="201" spans="1:13" ht="14.45" customHeight="1" x14ac:dyDescent="0.2">
      <c r="A201" s="710" t="s">
        <v>525</v>
      </c>
      <c r="B201" s="706">
        <v>0</v>
      </c>
      <c r="C201" s="707">
        <v>100.863</v>
      </c>
      <c r="D201" s="707">
        <v>100.863</v>
      </c>
      <c r="E201" s="708">
        <v>0</v>
      </c>
      <c r="F201" s="706">
        <v>0</v>
      </c>
      <c r="G201" s="707">
        <v>0</v>
      </c>
      <c r="H201" s="707">
        <v>33.219339999999995</v>
      </c>
      <c r="I201" s="707">
        <v>89.601210000000009</v>
      </c>
      <c r="J201" s="707">
        <v>89.601210000000009</v>
      </c>
      <c r="K201" s="709">
        <v>0</v>
      </c>
      <c r="L201" s="270"/>
      <c r="M201" s="705" t="str">
        <f t="shared" si="3"/>
        <v/>
      </c>
    </row>
    <row r="202" spans="1:13" ht="14.45" customHeight="1" x14ac:dyDescent="0.2">
      <c r="A202" s="710" t="s">
        <v>526</v>
      </c>
      <c r="B202" s="706">
        <v>0</v>
      </c>
      <c r="C202" s="707">
        <v>9.8550000000000004</v>
      </c>
      <c r="D202" s="707">
        <v>9.8550000000000004</v>
      </c>
      <c r="E202" s="708">
        <v>0</v>
      </c>
      <c r="F202" s="706">
        <v>0</v>
      </c>
      <c r="G202" s="707">
        <v>0</v>
      </c>
      <c r="H202" s="707">
        <v>0</v>
      </c>
      <c r="I202" s="707">
        <v>0</v>
      </c>
      <c r="J202" s="707">
        <v>0</v>
      </c>
      <c r="K202" s="709">
        <v>0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0</v>
      </c>
      <c r="C203" s="707">
        <v>16.734000000000002</v>
      </c>
      <c r="D203" s="707">
        <v>16.734000000000002</v>
      </c>
      <c r="E203" s="708">
        <v>0</v>
      </c>
      <c r="F203" s="706">
        <v>0</v>
      </c>
      <c r="G203" s="707">
        <v>0</v>
      </c>
      <c r="H203" s="707">
        <v>0</v>
      </c>
      <c r="I203" s="707">
        <v>18.6937</v>
      </c>
      <c r="J203" s="707">
        <v>18.6937</v>
      </c>
      <c r="K203" s="709">
        <v>0</v>
      </c>
      <c r="L203" s="270"/>
      <c r="M203" s="705" t="str">
        <f t="shared" si="3"/>
        <v>X</v>
      </c>
    </row>
    <row r="204" spans="1:13" ht="14.45" customHeight="1" x14ac:dyDescent="0.2">
      <c r="A204" s="710" t="s">
        <v>528</v>
      </c>
      <c r="B204" s="706">
        <v>0</v>
      </c>
      <c r="C204" s="707">
        <v>7.7439999999999998</v>
      </c>
      <c r="D204" s="707">
        <v>7.7439999999999998</v>
      </c>
      <c r="E204" s="708">
        <v>0</v>
      </c>
      <c r="F204" s="706">
        <v>0</v>
      </c>
      <c r="G204" s="707">
        <v>0</v>
      </c>
      <c r="H204" s="707">
        <v>0</v>
      </c>
      <c r="I204" s="707">
        <v>18.6937</v>
      </c>
      <c r="J204" s="707">
        <v>18.6937</v>
      </c>
      <c r="K204" s="709">
        <v>0</v>
      </c>
      <c r="L204" s="270"/>
      <c r="M204" s="705" t="str">
        <f t="shared" si="3"/>
        <v/>
      </c>
    </row>
    <row r="205" spans="1:13" ht="14.45" customHeight="1" x14ac:dyDescent="0.2">
      <c r="A205" s="710" t="s">
        <v>529</v>
      </c>
      <c r="B205" s="706">
        <v>0</v>
      </c>
      <c r="C205" s="707">
        <v>8.99</v>
      </c>
      <c r="D205" s="707">
        <v>8.99</v>
      </c>
      <c r="E205" s="708">
        <v>0</v>
      </c>
      <c r="F205" s="706">
        <v>0</v>
      </c>
      <c r="G205" s="707">
        <v>0</v>
      </c>
      <c r="H205" s="707">
        <v>0</v>
      </c>
      <c r="I205" s="707">
        <v>0</v>
      </c>
      <c r="J205" s="707">
        <v>0</v>
      </c>
      <c r="K205" s="709">
        <v>0</v>
      </c>
      <c r="L205" s="270"/>
      <c r="M205" s="705" t="str">
        <f t="shared" si="3"/>
        <v/>
      </c>
    </row>
    <row r="206" spans="1:13" ht="14.45" customHeight="1" x14ac:dyDescent="0.2">
      <c r="A206" s="710" t="s">
        <v>530</v>
      </c>
      <c r="B206" s="706">
        <v>0</v>
      </c>
      <c r="C206" s="707">
        <v>0</v>
      </c>
      <c r="D206" s="707">
        <v>0</v>
      </c>
      <c r="E206" s="708">
        <v>0</v>
      </c>
      <c r="F206" s="706">
        <v>0</v>
      </c>
      <c r="G206" s="707">
        <v>0</v>
      </c>
      <c r="H206" s="707">
        <v>0</v>
      </c>
      <c r="I206" s="707">
        <v>0.64755999999999991</v>
      </c>
      <c r="J206" s="707">
        <v>0.64755999999999991</v>
      </c>
      <c r="K206" s="709">
        <v>0</v>
      </c>
      <c r="L206" s="270"/>
      <c r="M206" s="705" t="str">
        <f t="shared" si="3"/>
        <v/>
      </c>
    </row>
    <row r="207" spans="1:13" ht="14.45" customHeight="1" x14ac:dyDescent="0.2">
      <c r="A207" s="710" t="s">
        <v>531</v>
      </c>
      <c r="B207" s="706">
        <v>0</v>
      </c>
      <c r="C207" s="707">
        <v>0</v>
      </c>
      <c r="D207" s="707">
        <v>0</v>
      </c>
      <c r="E207" s="708">
        <v>0</v>
      </c>
      <c r="F207" s="706">
        <v>0</v>
      </c>
      <c r="G207" s="707">
        <v>0</v>
      </c>
      <c r="H207" s="707">
        <v>0</v>
      </c>
      <c r="I207" s="707">
        <v>0.64755999999999991</v>
      </c>
      <c r="J207" s="707">
        <v>0.64755999999999991</v>
      </c>
      <c r="K207" s="709">
        <v>0</v>
      </c>
      <c r="L207" s="270"/>
      <c r="M207" s="705" t="str">
        <f t="shared" si="3"/>
        <v/>
      </c>
    </row>
    <row r="208" spans="1:13" ht="14.45" customHeight="1" x14ac:dyDescent="0.2">
      <c r="A208" s="710" t="s">
        <v>532</v>
      </c>
      <c r="B208" s="706">
        <v>0</v>
      </c>
      <c r="C208" s="707">
        <v>0</v>
      </c>
      <c r="D208" s="707">
        <v>0</v>
      </c>
      <c r="E208" s="708">
        <v>0</v>
      </c>
      <c r="F208" s="706">
        <v>0</v>
      </c>
      <c r="G208" s="707">
        <v>0</v>
      </c>
      <c r="H208" s="707">
        <v>0</v>
      </c>
      <c r="I208" s="707">
        <v>0.64755999999999991</v>
      </c>
      <c r="J208" s="707">
        <v>0.64755999999999991</v>
      </c>
      <c r="K208" s="709">
        <v>0</v>
      </c>
      <c r="L208" s="270"/>
      <c r="M208" s="705" t="str">
        <f t="shared" si="3"/>
        <v>X</v>
      </c>
    </row>
    <row r="209" spans="1:13" ht="14.45" customHeight="1" x14ac:dyDescent="0.2">
      <c r="A209" s="710" t="s">
        <v>533</v>
      </c>
      <c r="B209" s="706">
        <v>0</v>
      </c>
      <c r="C209" s="707">
        <v>0</v>
      </c>
      <c r="D209" s="707">
        <v>0</v>
      </c>
      <c r="E209" s="708">
        <v>0</v>
      </c>
      <c r="F209" s="706">
        <v>0</v>
      </c>
      <c r="G209" s="707">
        <v>0</v>
      </c>
      <c r="H209" s="707">
        <v>0</v>
      </c>
      <c r="I209" s="707">
        <v>0.64755999999999991</v>
      </c>
      <c r="J209" s="707">
        <v>0.64755999999999991</v>
      </c>
      <c r="K209" s="709">
        <v>0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154950.36813100002</v>
      </c>
      <c r="C210" s="707">
        <v>150050.73858</v>
      </c>
      <c r="D210" s="707">
        <v>-4899.62955100002</v>
      </c>
      <c r="E210" s="708">
        <v>0.9683793616620664</v>
      </c>
      <c r="F210" s="706">
        <v>611.84127239999998</v>
      </c>
      <c r="G210" s="707">
        <v>509.86772699999995</v>
      </c>
      <c r="H210" s="707">
        <v>24214.892480000002</v>
      </c>
      <c r="I210" s="707">
        <v>135601.83344999998</v>
      </c>
      <c r="J210" s="707">
        <v>135091.96572299997</v>
      </c>
      <c r="K210" s="709">
        <v>221.62910474818105</v>
      </c>
      <c r="L210" s="270"/>
      <c r="M210" s="705" t="str">
        <f t="shared" si="3"/>
        <v/>
      </c>
    </row>
    <row r="211" spans="1:13" ht="14.45" customHeight="1" x14ac:dyDescent="0.2">
      <c r="A211" s="710" t="s">
        <v>535</v>
      </c>
      <c r="B211" s="706">
        <v>154852.765655</v>
      </c>
      <c r="C211" s="707">
        <v>149807.79477000001</v>
      </c>
      <c r="D211" s="707">
        <v>-5044.9708849999879</v>
      </c>
      <c r="E211" s="708">
        <v>0.96742085384358067</v>
      </c>
      <c r="F211" s="706">
        <v>436.77890399999995</v>
      </c>
      <c r="G211" s="707">
        <v>363.98241999999993</v>
      </c>
      <c r="H211" s="707">
        <v>17055.2631</v>
      </c>
      <c r="I211" s="707">
        <v>128170.54700000001</v>
      </c>
      <c r="J211" s="707">
        <v>127806.56458000001</v>
      </c>
      <c r="K211" s="709">
        <v>293.444911890708</v>
      </c>
      <c r="L211" s="270"/>
      <c r="M211" s="705" t="str">
        <f t="shared" si="3"/>
        <v/>
      </c>
    </row>
    <row r="212" spans="1:13" ht="14.45" customHeight="1" x14ac:dyDescent="0.2">
      <c r="A212" s="710" t="s">
        <v>536</v>
      </c>
      <c r="B212" s="706">
        <v>154852.765655</v>
      </c>
      <c r="C212" s="707">
        <v>149807.79477000001</v>
      </c>
      <c r="D212" s="707">
        <v>-5044.9708849999879</v>
      </c>
      <c r="E212" s="708">
        <v>0.96742085384358067</v>
      </c>
      <c r="F212" s="706">
        <v>436.77890399999995</v>
      </c>
      <c r="G212" s="707">
        <v>363.98241999999993</v>
      </c>
      <c r="H212" s="707">
        <v>17055.2631</v>
      </c>
      <c r="I212" s="707">
        <v>128170.54700000001</v>
      </c>
      <c r="J212" s="707">
        <v>127806.56458000001</v>
      </c>
      <c r="K212" s="709">
        <v>293.444911890708</v>
      </c>
      <c r="L212" s="270"/>
      <c r="M212" s="705" t="str">
        <f t="shared" si="3"/>
        <v/>
      </c>
    </row>
    <row r="213" spans="1:13" ht="14.45" customHeight="1" x14ac:dyDescent="0.2">
      <c r="A213" s="710" t="s">
        <v>537</v>
      </c>
      <c r="B213" s="706">
        <v>617.95305200000007</v>
      </c>
      <c r="C213" s="707">
        <v>452.24734999999998</v>
      </c>
      <c r="D213" s="707">
        <v>-165.70570200000009</v>
      </c>
      <c r="E213" s="708">
        <v>0.73184742519889667</v>
      </c>
      <c r="F213" s="706">
        <v>436.77890399999995</v>
      </c>
      <c r="G213" s="707">
        <v>363.98241999999993</v>
      </c>
      <c r="H213" s="707">
        <v>10.894030000000001</v>
      </c>
      <c r="I213" s="707">
        <v>76.752610000000004</v>
      </c>
      <c r="J213" s="707">
        <v>-287.22980999999993</v>
      </c>
      <c r="K213" s="709">
        <v>0.17572416913249092</v>
      </c>
      <c r="L213" s="270"/>
      <c r="M213" s="705" t="str">
        <f t="shared" si="3"/>
        <v>X</v>
      </c>
    </row>
    <row r="214" spans="1:13" ht="14.45" customHeight="1" x14ac:dyDescent="0.2">
      <c r="A214" s="710" t="s">
        <v>538</v>
      </c>
      <c r="B214" s="706">
        <v>10.276540000000001</v>
      </c>
      <c r="C214" s="707">
        <v>0.37362000000000001</v>
      </c>
      <c r="D214" s="707">
        <v>-9.9029199999999999</v>
      </c>
      <c r="E214" s="708">
        <v>3.635659472935443E-2</v>
      </c>
      <c r="F214" s="706">
        <v>0.36679360000000005</v>
      </c>
      <c r="G214" s="707">
        <v>0.3056613333333334</v>
      </c>
      <c r="H214" s="707">
        <v>0</v>
      </c>
      <c r="I214" s="707">
        <v>3.2970900000000003</v>
      </c>
      <c r="J214" s="707">
        <v>2.9914286666666667</v>
      </c>
      <c r="K214" s="709">
        <v>8.9889518246774198</v>
      </c>
      <c r="L214" s="270"/>
      <c r="M214" s="705" t="str">
        <f t="shared" si="3"/>
        <v/>
      </c>
    </row>
    <row r="215" spans="1:13" ht="14.45" customHeight="1" x14ac:dyDescent="0.2">
      <c r="A215" s="710" t="s">
        <v>539</v>
      </c>
      <c r="B215" s="706">
        <v>2.5897079999999999</v>
      </c>
      <c r="C215" s="707">
        <v>3.7325200000000001</v>
      </c>
      <c r="D215" s="707">
        <v>1.1428120000000002</v>
      </c>
      <c r="E215" s="708">
        <v>1.4412899060434614</v>
      </c>
      <c r="F215" s="706">
        <v>3.4774814000000003</v>
      </c>
      <c r="G215" s="707">
        <v>2.8979011666666672</v>
      </c>
      <c r="H215" s="707">
        <v>0</v>
      </c>
      <c r="I215" s="707">
        <v>0.98599999999999999</v>
      </c>
      <c r="J215" s="707">
        <v>-1.9119011666666672</v>
      </c>
      <c r="K215" s="709">
        <v>0.28353854027802994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603.14510800000005</v>
      </c>
      <c r="C216" s="707">
        <v>446.25146000000001</v>
      </c>
      <c r="D216" s="707">
        <v>-156.89364800000004</v>
      </c>
      <c r="E216" s="708">
        <v>0.73987412660901486</v>
      </c>
      <c r="F216" s="706">
        <v>430.99864150000002</v>
      </c>
      <c r="G216" s="707">
        <v>359.16553458333334</v>
      </c>
      <c r="H216" s="707">
        <v>10.894030000000001</v>
      </c>
      <c r="I216" s="707">
        <v>72.047110000000004</v>
      </c>
      <c r="J216" s="707">
        <v>-287.11842458333331</v>
      </c>
      <c r="K216" s="709">
        <v>0.16716319510719385</v>
      </c>
      <c r="L216" s="270"/>
      <c r="M216" s="705" t="str">
        <f t="shared" si="3"/>
        <v/>
      </c>
    </row>
    <row r="217" spans="1:13" ht="14.45" customHeight="1" x14ac:dyDescent="0.2">
      <c r="A217" s="710" t="s">
        <v>541</v>
      </c>
      <c r="B217" s="706">
        <v>1.9416959999999999</v>
      </c>
      <c r="C217" s="707">
        <v>1.88975</v>
      </c>
      <c r="D217" s="707">
        <v>-5.1945999999999826E-2</v>
      </c>
      <c r="E217" s="708">
        <v>0.97324709944296128</v>
      </c>
      <c r="F217" s="706">
        <v>1.9359875</v>
      </c>
      <c r="G217" s="707">
        <v>1.6133229166666665</v>
      </c>
      <c r="H217" s="707">
        <v>0</v>
      </c>
      <c r="I217" s="707">
        <v>0.42241000000000001</v>
      </c>
      <c r="J217" s="707">
        <v>-1.1909129166666665</v>
      </c>
      <c r="K217" s="709">
        <v>0.21818839222877215</v>
      </c>
      <c r="L217" s="270"/>
      <c r="M217" s="705" t="str">
        <f t="shared" si="3"/>
        <v/>
      </c>
    </row>
    <row r="218" spans="1:13" ht="14.45" customHeight="1" x14ac:dyDescent="0.2">
      <c r="A218" s="710" t="s">
        <v>542</v>
      </c>
      <c r="B218" s="706">
        <v>1860.6352160000001</v>
      </c>
      <c r="C218" s="707">
        <v>1179.44975</v>
      </c>
      <c r="D218" s="707">
        <v>-681.18546600000013</v>
      </c>
      <c r="E218" s="708">
        <v>0.63389628437517431</v>
      </c>
      <c r="F218" s="706">
        <v>0</v>
      </c>
      <c r="G218" s="707">
        <v>0</v>
      </c>
      <c r="H218" s="707">
        <v>53.439129999999999</v>
      </c>
      <c r="I218" s="707">
        <v>827.66243999999995</v>
      </c>
      <c r="J218" s="707">
        <v>827.66243999999995</v>
      </c>
      <c r="K218" s="709">
        <v>0</v>
      </c>
      <c r="L218" s="270"/>
      <c r="M218" s="705" t="str">
        <f t="shared" si="3"/>
        <v>X</v>
      </c>
    </row>
    <row r="219" spans="1:13" ht="14.45" customHeight="1" x14ac:dyDescent="0.2">
      <c r="A219" s="710" t="s">
        <v>543</v>
      </c>
      <c r="B219" s="706">
        <v>0</v>
      </c>
      <c r="C219" s="707">
        <v>0</v>
      </c>
      <c r="D219" s="707">
        <v>0</v>
      </c>
      <c r="E219" s="708">
        <v>0</v>
      </c>
      <c r="F219" s="706">
        <v>0</v>
      </c>
      <c r="G219" s="707">
        <v>0</v>
      </c>
      <c r="H219" s="707">
        <v>0</v>
      </c>
      <c r="I219" s="707">
        <v>10</v>
      </c>
      <c r="J219" s="707">
        <v>10</v>
      </c>
      <c r="K219" s="709">
        <v>0</v>
      </c>
      <c r="L219" s="270"/>
      <c r="M219" s="705" t="str">
        <f t="shared" si="3"/>
        <v/>
      </c>
    </row>
    <row r="220" spans="1:13" ht="14.45" customHeight="1" x14ac:dyDescent="0.2">
      <c r="A220" s="710" t="s">
        <v>544</v>
      </c>
      <c r="B220" s="706">
        <v>1860.6352160000001</v>
      </c>
      <c r="C220" s="707">
        <v>1179.44975</v>
      </c>
      <c r="D220" s="707">
        <v>-681.18546600000013</v>
      </c>
      <c r="E220" s="708">
        <v>0.63389628437517431</v>
      </c>
      <c r="F220" s="706">
        <v>0</v>
      </c>
      <c r="G220" s="707">
        <v>0</v>
      </c>
      <c r="H220" s="707">
        <v>53.439129999999999</v>
      </c>
      <c r="I220" s="707">
        <v>817.66243999999995</v>
      </c>
      <c r="J220" s="707">
        <v>817.66243999999995</v>
      </c>
      <c r="K220" s="709">
        <v>0</v>
      </c>
      <c r="L220" s="270"/>
      <c r="M220" s="705" t="str">
        <f t="shared" si="3"/>
        <v/>
      </c>
    </row>
    <row r="221" spans="1:13" ht="14.45" customHeight="1" x14ac:dyDescent="0.2">
      <c r="A221" s="710" t="s">
        <v>545</v>
      </c>
      <c r="B221" s="706">
        <v>0</v>
      </c>
      <c r="C221" s="707">
        <v>-45.739570000000001</v>
      </c>
      <c r="D221" s="707">
        <v>-45.739570000000001</v>
      </c>
      <c r="E221" s="708">
        <v>0</v>
      </c>
      <c r="F221" s="706">
        <v>0</v>
      </c>
      <c r="G221" s="707">
        <v>0</v>
      </c>
      <c r="H221" s="707">
        <v>0</v>
      </c>
      <c r="I221" s="707">
        <v>0</v>
      </c>
      <c r="J221" s="707">
        <v>0</v>
      </c>
      <c r="K221" s="709">
        <v>0</v>
      </c>
      <c r="L221" s="270"/>
      <c r="M221" s="705" t="str">
        <f t="shared" si="3"/>
        <v>X</v>
      </c>
    </row>
    <row r="222" spans="1:13" ht="14.45" customHeight="1" x14ac:dyDescent="0.2">
      <c r="A222" s="710" t="s">
        <v>546</v>
      </c>
      <c r="B222" s="706">
        <v>0</v>
      </c>
      <c r="C222" s="707">
        <v>-45.739570000000001</v>
      </c>
      <c r="D222" s="707">
        <v>-45.739570000000001</v>
      </c>
      <c r="E222" s="708">
        <v>0</v>
      </c>
      <c r="F222" s="706">
        <v>0</v>
      </c>
      <c r="G222" s="707">
        <v>0</v>
      </c>
      <c r="H222" s="707">
        <v>0</v>
      </c>
      <c r="I222" s="707">
        <v>0</v>
      </c>
      <c r="J222" s="707">
        <v>0</v>
      </c>
      <c r="K222" s="709">
        <v>0</v>
      </c>
      <c r="L222" s="270"/>
      <c r="M222" s="705" t="str">
        <f t="shared" si="3"/>
        <v/>
      </c>
    </row>
    <row r="223" spans="1:13" ht="14.45" customHeight="1" x14ac:dyDescent="0.2">
      <c r="A223" s="710" t="s">
        <v>547</v>
      </c>
      <c r="B223" s="706">
        <v>7.8290000000000012E-2</v>
      </c>
      <c r="C223" s="707">
        <v>0</v>
      </c>
      <c r="D223" s="707">
        <v>-7.8290000000000012E-2</v>
      </c>
      <c r="E223" s="708">
        <v>0</v>
      </c>
      <c r="F223" s="706">
        <v>0</v>
      </c>
      <c r="G223" s="707">
        <v>0</v>
      </c>
      <c r="H223" s="707">
        <v>0</v>
      </c>
      <c r="I223" s="707">
        <v>0</v>
      </c>
      <c r="J223" s="707">
        <v>0</v>
      </c>
      <c r="K223" s="709">
        <v>0</v>
      </c>
      <c r="L223" s="270"/>
      <c r="M223" s="705" t="str">
        <f t="shared" si="3"/>
        <v>X</v>
      </c>
    </row>
    <row r="224" spans="1:13" ht="14.45" customHeight="1" x14ac:dyDescent="0.2">
      <c r="A224" s="710" t="s">
        <v>548</v>
      </c>
      <c r="B224" s="706">
        <v>7.8290000000000012E-2</v>
      </c>
      <c r="C224" s="707">
        <v>0</v>
      </c>
      <c r="D224" s="707">
        <v>-7.8290000000000012E-2</v>
      </c>
      <c r="E224" s="708">
        <v>0</v>
      </c>
      <c r="F224" s="706">
        <v>0</v>
      </c>
      <c r="G224" s="707">
        <v>0</v>
      </c>
      <c r="H224" s="707">
        <v>0</v>
      </c>
      <c r="I224" s="707">
        <v>0</v>
      </c>
      <c r="J224" s="707">
        <v>0</v>
      </c>
      <c r="K224" s="709">
        <v>0</v>
      </c>
      <c r="L224" s="270"/>
      <c r="M224" s="705" t="str">
        <f t="shared" si="3"/>
        <v/>
      </c>
    </row>
    <row r="225" spans="1:13" ht="14.45" customHeight="1" x14ac:dyDescent="0.2">
      <c r="A225" s="710" t="s">
        <v>549</v>
      </c>
      <c r="B225" s="706">
        <v>152374.099097</v>
      </c>
      <c r="C225" s="707">
        <v>143864.51850000001</v>
      </c>
      <c r="D225" s="707">
        <v>-8509.5805969999928</v>
      </c>
      <c r="E225" s="708">
        <v>0.94415336564790531</v>
      </c>
      <c r="F225" s="706">
        <v>0</v>
      </c>
      <c r="G225" s="707">
        <v>0</v>
      </c>
      <c r="H225" s="707">
        <v>16393.127949999998</v>
      </c>
      <c r="I225" s="707">
        <v>124486.79033</v>
      </c>
      <c r="J225" s="707">
        <v>124486.79033</v>
      </c>
      <c r="K225" s="709">
        <v>0</v>
      </c>
      <c r="L225" s="270"/>
      <c r="M225" s="705" t="str">
        <f t="shared" si="3"/>
        <v>X</v>
      </c>
    </row>
    <row r="226" spans="1:13" ht="14.45" customHeight="1" x14ac:dyDescent="0.2">
      <c r="A226" s="710" t="s">
        <v>550</v>
      </c>
      <c r="B226" s="706">
        <v>152374.099097</v>
      </c>
      <c r="C226" s="707">
        <v>143864.51850000001</v>
      </c>
      <c r="D226" s="707">
        <v>-8509.5805969999928</v>
      </c>
      <c r="E226" s="708">
        <v>0.94415336564790531</v>
      </c>
      <c r="F226" s="706">
        <v>0</v>
      </c>
      <c r="G226" s="707">
        <v>0</v>
      </c>
      <c r="H226" s="707">
        <v>16393.127949999998</v>
      </c>
      <c r="I226" s="707">
        <v>124486.79033</v>
      </c>
      <c r="J226" s="707">
        <v>124486.79033</v>
      </c>
      <c r="K226" s="709">
        <v>0</v>
      </c>
      <c r="L226" s="270"/>
      <c r="M226" s="705" t="str">
        <f t="shared" si="3"/>
        <v/>
      </c>
    </row>
    <row r="227" spans="1:13" ht="14.45" customHeight="1" x14ac:dyDescent="0.2">
      <c r="A227" s="710" t="s">
        <v>551</v>
      </c>
      <c r="B227" s="706">
        <v>0</v>
      </c>
      <c r="C227" s="707">
        <v>4357.3187400000006</v>
      </c>
      <c r="D227" s="707">
        <v>4357.3187400000006</v>
      </c>
      <c r="E227" s="708">
        <v>0</v>
      </c>
      <c r="F227" s="706">
        <v>0</v>
      </c>
      <c r="G227" s="707">
        <v>0</v>
      </c>
      <c r="H227" s="707">
        <v>597.80199000000005</v>
      </c>
      <c r="I227" s="707">
        <v>2779.3416200000001</v>
      </c>
      <c r="J227" s="707">
        <v>2779.3416200000001</v>
      </c>
      <c r="K227" s="709">
        <v>0</v>
      </c>
      <c r="L227" s="270"/>
      <c r="M227" s="705" t="str">
        <f t="shared" si="3"/>
        <v>X</v>
      </c>
    </row>
    <row r="228" spans="1:13" ht="14.45" customHeight="1" x14ac:dyDescent="0.2">
      <c r="A228" s="710" t="s">
        <v>552</v>
      </c>
      <c r="B228" s="706">
        <v>0</v>
      </c>
      <c r="C228" s="707">
        <v>4357.3187400000006</v>
      </c>
      <c r="D228" s="707">
        <v>4357.3187400000006</v>
      </c>
      <c r="E228" s="708">
        <v>0</v>
      </c>
      <c r="F228" s="706">
        <v>0</v>
      </c>
      <c r="G228" s="707">
        <v>0</v>
      </c>
      <c r="H228" s="707">
        <v>597.80199000000005</v>
      </c>
      <c r="I228" s="707">
        <v>2779.3416200000001</v>
      </c>
      <c r="J228" s="707">
        <v>2779.3416200000001</v>
      </c>
      <c r="K228" s="709">
        <v>0</v>
      </c>
      <c r="L228" s="270"/>
      <c r="M228" s="705" t="str">
        <f t="shared" si="3"/>
        <v/>
      </c>
    </row>
    <row r="229" spans="1:13" ht="14.45" customHeight="1" x14ac:dyDescent="0.2">
      <c r="A229" s="710" t="s">
        <v>553</v>
      </c>
      <c r="B229" s="706">
        <v>0</v>
      </c>
      <c r="C229" s="707">
        <v>127.3031</v>
      </c>
      <c r="D229" s="707">
        <v>127.3031</v>
      </c>
      <c r="E229" s="708">
        <v>0</v>
      </c>
      <c r="F229" s="706">
        <v>18.8313506</v>
      </c>
      <c r="G229" s="707">
        <v>15.692792166666667</v>
      </c>
      <c r="H229" s="707">
        <v>22.663130000000002</v>
      </c>
      <c r="I229" s="707">
        <v>116.69277000000001</v>
      </c>
      <c r="J229" s="707">
        <v>100.99997783333335</v>
      </c>
      <c r="K229" s="709">
        <v>6.1967286616181427</v>
      </c>
      <c r="L229" s="270"/>
      <c r="M229" s="705" t="str">
        <f t="shared" si="3"/>
        <v/>
      </c>
    </row>
    <row r="230" spans="1:13" ht="14.45" customHeight="1" x14ac:dyDescent="0.2">
      <c r="A230" s="710" t="s">
        <v>554</v>
      </c>
      <c r="B230" s="706">
        <v>0</v>
      </c>
      <c r="C230" s="707">
        <v>103.095</v>
      </c>
      <c r="D230" s="707">
        <v>103.095</v>
      </c>
      <c r="E230" s="708">
        <v>0</v>
      </c>
      <c r="F230" s="706">
        <v>0</v>
      </c>
      <c r="G230" s="707">
        <v>0</v>
      </c>
      <c r="H230" s="707">
        <v>2.25</v>
      </c>
      <c r="I230" s="707">
        <v>61.25</v>
      </c>
      <c r="J230" s="707">
        <v>61.25</v>
      </c>
      <c r="K230" s="709">
        <v>0</v>
      </c>
      <c r="L230" s="270"/>
      <c r="M230" s="705" t="str">
        <f t="shared" si="3"/>
        <v/>
      </c>
    </row>
    <row r="231" spans="1:13" ht="14.45" customHeight="1" x14ac:dyDescent="0.2">
      <c r="A231" s="710" t="s">
        <v>555</v>
      </c>
      <c r="B231" s="706">
        <v>0</v>
      </c>
      <c r="C231" s="707">
        <v>18.844999999999999</v>
      </c>
      <c r="D231" s="707">
        <v>18.844999999999999</v>
      </c>
      <c r="E231" s="708">
        <v>0</v>
      </c>
      <c r="F231" s="706">
        <v>0</v>
      </c>
      <c r="G231" s="707">
        <v>0</v>
      </c>
      <c r="H231" s="707">
        <v>0</v>
      </c>
      <c r="I231" s="707">
        <v>0</v>
      </c>
      <c r="J231" s="707">
        <v>0</v>
      </c>
      <c r="K231" s="709">
        <v>0</v>
      </c>
      <c r="L231" s="270"/>
      <c r="M231" s="705" t="str">
        <f t="shared" si="3"/>
        <v>X</v>
      </c>
    </row>
    <row r="232" spans="1:13" ht="14.45" customHeight="1" x14ac:dyDescent="0.2">
      <c r="A232" s="710" t="s">
        <v>556</v>
      </c>
      <c r="B232" s="706">
        <v>0</v>
      </c>
      <c r="C232" s="707">
        <v>18.844999999999999</v>
      </c>
      <c r="D232" s="707">
        <v>18.844999999999999</v>
      </c>
      <c r="E232" s="708">
        <v>0</v>
      </c>
      <c r="F232" s="706">
        <v>0</v>
      </c>
      <c r="G232" s="707">
        <v>0</v>
      </c>
      <c r="H232" s="707">
        <v>0</v>
      </c>
      <c r="I232" s="707">
        <v>0</v>
      </c>
      <c r="J232" s="707">
        <v>0</v>
      </c>
      <c r="K232" s="709">
        <v>0</v>
      </c>
      <c r="L232" s="270"/>
      <c r="M232" s="705" t="str">
        <f t="shared" si="3"/>
        <v/>
      </c>
    </row>
    <row r="233" spans="1:13" ht="14.45" customHeight="1" x14ac:dyDescent="0.2">
      <c r="A233" s="710" t="s">
        <v>557</v>
      </c>
      <c r="B233" s="706">
        <v>0</v>
      </c>
      <c r="C233" s="707">
        <v>84.25</v>
      </c>
      <c r="D233" s="707">
        <v>84.25</v>
      </c>
      <c r="E233" s="708">
        <v>0</v>
      </c>
      <c r="F233" s="706">
        <v>0</v>
      </c>
      <c r="G233" s="707">
        <v>0</v>
      </c>
      <c r="H233" s="707">
        <v>2.25</v>
      </c>
      <c r="I233" s="707">
        <v>61.25</v>
      </c>
      <c r="J233" s="707">
        <v>61.25</v>
      </c>
      <c r="K233" s="709">
        <v>0</v>
      </c>
      <c r="L233" s="270"/>
      <c r="M233" s="705" t="str">
        <f t="shared" si="3"/>
        <v>X</v>
      </c>
    </row>
    <row r="234" spans="1:13" ht="14.45" customHeight="1" x14ac:dyDescent="0.2">
      <c r="A234" s="710" t="s">
        <v>558</v>
      </c>
      <c r="B234" s="706">
        <v>0</v>
      </c>
      <c r="C234" s="707">
        <v>84.25</v>
      </c>
      <c r="D234" s="707">
        <v>84.25</v>
      </c>
      <c r="E234" s="708">
        <v>0</v>
      </c>
      <c r="F234" s="706">
        <v>0</v>
      </c>
      <c r="G234" s="707">
        <v>0</v>
      </c>
      <c r="H234" s="707">
        <v>2.25</v>
      </c>
      <c r="I234" s="707">
        <v>61.25</v>
      </c>
      <c r="J234" s="707">
        <v>61.25</v>
      </c>
      <c r="K234" s="709">
        <v>0</v>
      </c>
      <c r="L234" s="270"/>
      <c r="M234" s="705" t="str">
        <f t="shared" si="3"/>
        <v/>
      </c>
    </row>
    <row r="235" spans="1:13" ht="14.45" customHeight="1" x14ac:dyDescent="0.2">
      <c r="A235" s="710" t="s">
        <v>559</v>
      </c>
      <c r="B235" s="706">
        <v>0</v>
      </c>
      <c r="C235" s="707">
        <v>24.208099999999998</v>
      </c>
      <c r="D235" s="707">
        <v>24.208099999999998</v>
      </c>
      <c r="E235" s="708">
        <v>0</v>
      </c>
      <c r="F235" s="706">
        <v>18.8313506</v>
      </c>
      <c r="G235" s="707">
        <v>15.692792166666667</v>
      </c>
      <c r="H235" s="707">
        <v>20.413130000000002</v>
      </c>
      <c r="I235" s="707">
        <v>55.442769999999996</v>
      </c>
      <c r="J235" s="707">
        <v>39.749977833333332</v>
      </c>
      <c r="K235" s="709">
        <v>2.9441738501751433</v>
      </c>
      <c r="L235" s="270"/>
      <c r="M235" s="705" t="str">
        <f t="shared" si="3"/>
        <v/>
      </c>
    </row>
    <row r="236" spans="1:13" ht="14.45" customHeight="1" x14ac:dyDescent="0.2">
      <c r="A236" s="710" t="s">
        <v>560</v>
      </c>
      <c r="B236" s="706">
        <v>0</v>
      </c>
      <c r="C236" s="707">
        <v>1.5E-3</v>
      </c>
      <c r="D236" s="707">
        <v>1.5E-3</v>
      </c>
      <c r="E236" s="708">
        <v>0</v>
      </c>
      <c r="F236" s="706">
        <v>0</v>
      </c>
      <c r="G236" s="707">
        <v>0</v>
      </c>
      <c r="H236" s="707">
        <v>-1.1E-4</v>
      </c>
      <c r="I236" s="707">
        <v>25.001909999999999</v>
      </c>
      <c r="J236" s="707">
        <v>25.001909999999999</v>
      </c>
      <c r="K236" s="709">
        <v>0</v>
      </c>
      <c r="L236" s="270"/>
      <c r="M236" s="705" t="str">
        <f t="shared" si="3"/>
        <v>X</v>
      </c>
    </row>
    <row r="237" spans="1:13" ht="14.45" customHeight="1" x14ac:dyDescent="0.2">
      <c r="A237" s="710" t="s">
        <v>561</v>
      </c>
      <c r="B237" s="706">
        <v>0</v>
      </c>
      <c r="C237" s="707">
        <v>1.5E-3</v>
      </c>
      <c r="D237" s="707">
        <v>1.5E-3</v>
      </c>
      <c r="E237" s="708">
        <v>0</v>
      </c>
      <c r="F237" s="706">
        <v>0</v>
      </c>
      <c r="G237" s="707">
        <v>0</v>
      </c>
      <c r="H237" s="707">
        <v>-1.1E-4</v>
      </c>
      <c r="I237" s="707">
        <v>1.91E-3</v>
      </c>
      <c r="J237" s="707">
        <v>1.91E-3</v>
      </c>
      <c r="K237" s="709">
        <v>0</v>
      </c>
      <c r="L237" s="270"/>
      <c r="M237" s="705" t="str">
        <f t="shared" si="3"/>
        <v/>
      </c>
    </row>
    <row r="238" spans="1:13" ht="14.45" customHeight="1" x14ac:dyDescent="0.2">
      <c r="A238" s="710" t="s">
        <v>562</v>
      </c>
      <c r="B238" s="706">
        <v>0</v>
      </c>
      <c r="C238" s="707">
        <v>0</v>
      </c>
      <c r="D238" s="707">
        <v>0</v>
      </c>
      <c r="E238" s="708">
        <v>0</v>
      </c>
      <c r="F238" s="706">
        <v>0</v>
      </c>
      <c r="G238" s="707">
        <v>0</v>
      </c>
      <c r="H238" s="707">
        <v>0</v>
      </c>
      <c r="I238" s="707">
        <v>25</v>
      </c>
      <c r="J238" s="707">
        <v>25</v>
      </c>
      <c r="K238" s="709">
        <v>0</v>
      </c>
      <c r="L238" s="270"/>
      <c r="M238" s="705" t="str">
        <f t="shared" si="3"/>
        <v/>
      </c>
    </row>
    <row r="239" spans="1:13" ht="14.45" customHeight="1" x14ac:dyDescent="0.2">
      <c r="A239" s="710" t="s">
        <v>563</v>
      </c>
      <c r="B239" s="706">
        <v>0</v>
      </c>
      <c r="C239" s="707">
        <v>24.206599999999998</v>
      </c>
      <c r="D239" s="707">
        <v>24.206599999999998</v>
      </c>
      <c r="E239" s="708">
        <v>0</v>
      </c>
      <c r="F239" s="706">
        <v>18.8313506</v>
      </c>
      <c r="G239" s="707">
        <v>15.692792166666667</v>
      </c>
      <c r="H239" s="707">
        <v>20.413240000000002</v>
      </c>
      <c r="I239" s="707">
        <v>30.440860000000001</v>
      </c>
      <c r="J239" s="707">
        <v>14.748067833333334</v>
      </c>
      <c r="K239" s="709">
        <v>1.6164990311422485</v>
      </c>
      <c r="L239" s="270"/>
      <c r="M239" s="705" t="str">
        <f t="shared" si="3"/>
        <v>X</v>
      </c>
    </row>
    <row r="240" spans="1:13" ht="14.45" customHeight="1" x14ac:dyDescent="0.2">
      <c r="A240" s="710" t="s">
        <v>564</v>
      </c>
      <c r="B240" s="706">
        <v>0</v>
      </c>
      <c r="C240" s="707">
        <v>1.5249999999999999</v>
      </c>
      <c r="D240" s="707">
        <v>1.5249999999999999</v>
      </c>
      <c r="E240" s="708">
        <v>0</v>
      </c>
      <c r="F240" s="706">
        <v>0.93335230000000002</v>
      </c>
      <c r="G240" s="707">
        <v>0.77779358333333337</v>
      </c>
      <c r="H240" s="707">
        <v>0</v>
      </c>
      <c r="I240" s="707">
        <v>0.17799999999999999</v>
      </c>
      <c r="J240" s="707">
        <v>-0.59979358333333344</v>
      </c>
      <c r="K240" s="709">
        <v>0.19071041020630686</v>
      </c>
      <c r="L240" s="270"/>
      <c r="M240" s="705" t="str">
        <f t="shared" si="3"/>
        <v/>
      </c>
    </row>
    <row r="241" spans="1:13" ht="14.45" customHeight="1" x14ac:dyDescent="0.2">
      <c r="A241" s="710" t="s">
        <v>565</v>
      </c>
      <c r="B241" s="706">
        <v>0</v>
      </c>
      <c r="C241" s="707">
        <v>0</v>
      </c>
      <c r="D241" s="707">
        <v>0</v>
      </c>
      <c r="E241" s="708">
        <v>0</v>
      </c>
      <c r="F241" s="706">
        <v>0</v>
      </c>
      <c r="G241" s="707">
        <v>0</v>
      </c>
      <c r="H241" s="707">
        <v>0</v>
      </c>
      <c r="I241" s="707">
        <v>2.0247899999999999</v>
      </c>
      <c r="J241" s="707">
        <v>2.0247899999999999</v>
      </c>
      <c r="K241" s="709">
        <v>0</v>
      </c>
      <c r="L241" s="270"/>
      <c r="M241" s="705" t="str">
        <f t="shared" si="3"/>
        <v/>
      </c>
    </row>
    <row r="242" spans="1:13" ht="14.45" customHeight="1" x14ac:dyDescent="0.2">
      <c r="A242" s="710" t="s">
        <v>566</v>
      </c>
      <c r="B242" s="706">
        <v>0</v>
      </c>
      <c r="C242" s="707">
        <v>6.1600000000000002E-2</v>
      </c>
      <c r="D242" s="707">
        <v>6.1600000000000002E-2</v>
      </c>
      <c r="E242" s="708">
        <v>0</v>
      </c>
      <c r="F242" s="706">
        <v>0</v>
      </c>
      <c r="G242" s="707">
        <v>0</v>
      </c>
      <c r="H242" s="707">
        <v>0</v>
      </c>
      <c r="I242" s="707">
        <v>0</v>
      </c>
      <c r="J242" s="707">
        <v>0</v>
      </c>
      <c r="K242" s="709">
        <v>0</v>
      </c>
      <c r="L242" s="270"/>
      <c r="M242" s="705" t="str">
        <f t="shared" si="3"/>
        <v/>
      </c>
    </row>
    <row r="243" spans="1:13" ht="14.45" customHeight="1" x14ac:dyDescent="0.2">
      <c r="A243" s="710" t="s">
        <v>567</v>
      </c>
      <c r="B243" s="706">
        <v>0</v>
      </c>
      <c r="C243" s="707">
        <v>22.62</v>
      </c>
      <c r="D243" s="707">
        <v>22.62</v>
      </c>
      <c r="E243" s="708">
        <v>0</v>
      </c>
      <c r="F243" s="706">
        <v>17.897998299999998</v>
      </c>
      <c r="G243" s="707">
        <v>14.914998583333333</v>
      </c>
      <c r="H243" s="707">
        <v>20.413240000000002</v>
      </c>
      <c r="I243" s="707">
        <v>28.23807</v>
      </c>
      <c r="J243" s="707">
        <v>13.323071416666668</v>
      </c>
      <c r="K243" s="709">
        <v>1.5777222417101249</v>
      </c>
      <c r="L243" s="270"/>
      <c r="M243" s="705" t="str">
        <f t="shared" si="3"/>
        <v/>
      </c>
    </row>
    <row r="244" spans="1:13" ht="14.45" customHeight="1" x14ac:dyDescent="0.2">
      <c r="A244" s="710" t="s">
        <v>568</v>
      </c>
      <c r="B244" s="706">
        <v>0</v>
      </c>
      <c r="C244" s="707">
        <v>1.8407100000000001</v>
      </c>
      <c r="D244" s="707">
        <v>1.8407100000000001</v>
      </c>
      <c r="E244" s="708">
        <v>0</v>
      </c>
      <c r="F244" s="706">
        <v>1.6832952000000001</v>
      </c>
      <c r="G244" s="707">
        <v>1.402746</v>
      </c>
      <c r="H244" s="707">
        <v>0</v>
      </c>
      <c r="I244" s="707">
        <v>3.8429999999999999E-2</v>
      </c>
      <c r="J244" s="707">
        <v>-1.3643160000000001</v>
      </c>
      <c r="K244" s="709">
        <v>2.2830220153898139E-2</v>
      </c>
      <c r="L244" s="270"/>
      <c r="M244" s="705" t="str">
        <f t="shared" si="3"/>
        <v/>
      </c>
    </row>
    <row r="245" spans="1:13" ht="14.45" customHeight="1" x14ac:dyDescent="0.2">
      <c r="A245" s="710" t="s">
        <v>569</v>
      </c>
      <c r="B245" s="706">
        <v>0</v>
      </c>
      <c r="C245" s="707">
        <v>1.8407100000000001</v>
      </c>
      <c r="D245" s="707">
        <v>1.8407100000000001</v>
      </c>
      <c r="E245" s="708">
        <v>0</v>
      </c>
      <c r="F245" s="706">
        <v>1.6832952000000001</v>
      </c>
      <c r="G245" s="707">
        <v>1.402746</v>
      </c>
      <c r="H245" s="707">
        <v>0</v>
      </c>
      <c r="I245" s="707">
        <v>3.8429999999999999E-2</v>
      </c>
      <c r="J245" s="707">
        <v>-1.3643160000000001</v>
      </c>
      <c r="K245" s="709">
        <v>2.2830220153898139E-2</v>
      </c>
      <c r="L245" s="270"/>
      <c r="M245" s="705" t="str">
        <f t="shared" si="3"/>
        <v/>
      </c>
    </row>
    <row r="246" spans="1:13" ht="14.45" customHeight="1" x14ac:dyDescent="0.2">
      <c r="A246" s="710" t="s">
        <v>570</v>
      </c>
      <c r="B246" s="706">
        <v>0</v>
      </c>
      <c r="C246" s="707">
        <v>1.8407100000000001</v>
      </c>
      <c r="D246" s="707">
        <v>1.8407100000000001</v>
      </c>
      <c r="E246" s="708">
        <v>0</v>
      </c>
      <c r="F246" s="706">
        <v>1.6832952000000001</v>
      </c>
      <c r="G246" s="707">
        <v>1.402746</v>
      </c>
      <c r="H246" s="707">
        <v>0</v>
      </c>
      <c r="I246" s="707">
        <v>3.8429999999999999E-2</v>
      </c>
      <c r="J246" s="707">
        <v>-1.3643160000000001</v>
      </c>
      <c r="K246" s="709">
        <v>2.2830220153898139E-2</v>
      </c>
      <c r="L246" s="270"/>
      <c r="M246" s="705" t="str">
        <f t="shared" si="3"/>
        <v>X</v>
      </c>
    </row>
    <row r="247" spans="1:13" ht="14.45" customHeight="1" x14ac:dyDescent="0.2">
      <c r="A247" s="710" t="s">
        <v>571</v>
      </c>
      <c r="B247" s="706">
        <v>0</v>
      </c>
      <c r="C247" s="707">
        <v>1.8407100000000001</v>
      </c>
      <c r="D247" s="707">
        <v>1.8407100000000001</v>
      </c>
      <c r="E247" s="708">
        <v>0</v>
      </c>
      <c r="F247" s="706">
        <v>1.6832952000000001</v>
      </c>
      <c r="G247" s="707">
        <v>1.402746</v>
      </c>
      <c r="H247" s="707">
        <v>0</v>
      </c>
      <c r="I247" s="707">
        <v>3.8429999999999999E-2</v>
      </c>
      <c r="J247" s="707">
        <v>-1.3643160000000001</v>
      </c>
      <c r="K247" s="709">
        <v>2.2830220153898139E-2</v>
      </c>
      <c r="L247" s="270"/>
      <c r="M247" s="705" t="str">
        <f t="shared" si="3"/>
        <v/>
      </c>
    </row>
    <row r="248" spans="1:13" ht="14.45" customHeight="1" x14ac:dyDescent="0.2">
      <c r="A248" s="710" t="s">
        <v>572</v>
      </c>
      <c r="B248" s="706">
        <v>97.602475999999996</v>
      </c>
      <c r="C248" s="707">
        <v>113.8</v>
      </c>
      <c r="D248" s="707">
        <v>16.197524000000001</v>
      </c>
      <c r="E248" s="708">
        <v>1.1659540276416758</v>
      </c>
      <c r="F248" s="706">
        <v>154.54772260000001</v>
      </c>
      <c r="G248" s="707">
        <v>128.78976883333334</v>
      </c>
      <c r="H248" s="707">
        <v>7136.9662500000004</v>
      </c>
      <c r="I248" s="707">
        <v>7314.5552500000003</v>
      </c>
      <c r="J248" s="707">
        <v>7185.7654811666671</v>
      </c>
      <c r="K248" s="709">
        <v>47.328780566579503</v>
      </c>
      <c r="L248" s="270"/>
      <c r="M248" s="705" t="str">
        <f t="shared" si="3"/>
        <v/>
      </c>
    </row>
    <row r="249" spans="1:13" ht="14.45" customHeight="1" x14ac:dyDescent="0.2">
      <c r="A249" s="710" t="s">
        <v>573</v>
      </c>
      <c r="B249" s="706">
        <v>97.602475999999996</v>
      </c>
      <c r="C249" s="707">
        <v>113.8</v>
      </c>
      <c r="D249" s="707">
        <v>16.197524000000001</v>
      </c>
      <c r="E249" s="708">
        <v>1.1659540276416758</v>
      </c>
      <c r="F249" s="706">
        <v>154.54772260000001</v>
      </c>
      <c r="G249" s="707">
        <v>128.78976883333334</v>
      </c>
      <c r="H249" s="707">
        <v>7136.9662500000004</v>
      </c>
      <c r="I249" s="707">
        <v>7314.5552500000003</v>
      </c>
      <c r="J249" s="707">
        <v>7185.7654811666671</v>
      </c>
      <c r="K249" s="709">
        <v>47.328780566579503</v>
      </c>
      <c r="L249" s="270"/>
      <c r="M249" s="705" t="str">
        <f t="shared" si="3"/>
        <v/>
      </c>
    </row>
    <row r="250" spans="1:13" ht="14.45" customHeight="1" x14ac:dyDescent="0.2">
      <c r="A250" s="710" t="s">
        <v>574</v>
      </c>
      <c r="B250" s="706">
        <v>97.602475999999996</v>
      </c>
      <c r="C250" s="707">
        <v>113.8</v>
      </c>
      <c r="D250" s="707">
        <v>16.197524000000001</v>
      </c>
      <c r="E250" s="708">
        <v>1.1659540276416758</v>
      </c>
      <c r="F250" s="706">
        <v>154.54772260000001</v>
      </c>
      <c r="G250" s="707">
        <v>128.78976883333334</v>
      </c>
      <c r="H250" s="707">
        <v>7136.9662500000004</v>
      </c>
      <c r="I250" s="707">
        <v>7314.5552500000003</v>
      </c>
      <c r="J250" s="707">
        <v>7185.7654811666671</v>
      </c>
      <c r="K250" s="709">
        <v>47.328780566579503</v>
      </c>
      <c r="L250" s="270"/>
      <c r="M250" s="705" t="str">
        <f t="shared" si="3"/>
        <v>X</v>
      </c>
    </row>
    <row r="251" spans="1:13" ht="14.45" customHeight="1" x14ac:dyDescent="0.2">
      <c r="A251" s="710" t="s">
        <v>575</v>
      </c>
      <c r="B251" s="706">
        <v>97.602475999999996</v>
      </c>
      <c r="C251" s="707">
        <v>113.8</v>
      </c>
      <c r="D251" s="707">
        <v>16.197524000000001</v>
      </c>
      <c r="E251" s="708">
        <v>1.1659540276416758</v>
      </c>
      <c r="F251" s="706">
        <v>154.54772260000001</v>
      </c>
      <c r="G251" s="707">
        <v>128.78976883333334</v>
      </c>
      <c r="H251" s="707">
        <v>0</v>
      </c>
      <c r="I251" s="707">
        <v>177.589</v>
      </c>
      <c r="J251" s="707">
        <v>48.799231166666658</v>
      </c>
      <c r="K251" s="709">
        <v>1.1490884305014015</v>
      </c>
      <c r="L251" s="270"/>
      <c r="M251" s="705" t="str">
        <f t="shared" si="3"/>
        <v/>
      </c>
    </row>
    <row r="252" spans="1:13" ht="14.45" customHeight="1" x14ac:dyDescent="0.2">
      <c r="A252" s="710" t="s">
        <v>576</v>
      </c>
      <c r="B252" s="706">
        <v>0</v>
      </c>
      <c r="C252" s="707">
        <v>0</v>
      </c>
      <c r="D252" s="707">
        <v>0</v>
      </c>
      <c r="E252" s="708">
        <v>0</v>
      </c>
      <c r="F252" s="706">
        <v>0</v>
      </c>
      <c r="G252" s="707">
        <v>0</v>
      </c>
      <c r="H252" s="707">
        <v>7136.9662500000004</v>
      </c>
      <c r="I252" s="707">
        <v>7136.9662500000004</v>
      </c>
      <c r="J252" s="707">
        <v>7136.9662500000004</v>
      </c>
      <c r="K252" s="709">
        <v>0</v>
      </c>
      <c r="L252" s="270"/>
      <c r="M252" s="705" t="str">
        <f t="shared" si="3"/>
        <v/>
      </c>
    </row>
    <row r="253" spans="1:13" ht="14.45" customHeight="1" x14ac:dyDescent="0.2">
      <c r="A253" s="710" t="s">
        <v>577</v>
      </c>
      <c r="B253" s="706">
        <v>0</v>
      </c>
      <c r="C253" s="707">
        <v>12385.255449999999</v>
      </c>
      <c r="D253" s="707">
        <v>12385.255449999999</v>
      </c>
      <c r="E253" s="708">
        <v>0</v>
      </c>
      <c r="F253" s="706">
        <v>0</v>
      </c>
      <c r="G253" s="707">
        <v>0</v>
      </c>
      <c r="H253" s="707">
        <v>1448.24134</v>
      </c>
      <c r="I253" s="707">
        <v>11724.723739999999</v>
      </c>
      <c r="J253" s="707">
        <v>11724.723739999999</v>
      </c>
      <c r="K253" s="709">
        <v>0</v>
      </c>
      <c r="L253" s="270"/>
      <c r="M253" s="705" t="str">
        <f t="shared" si="3"/>
        <v/>
      </c>
    </row>
    <row r="254" spans="1:13" ht="14.45" customHeight="1" x14ac:dyDescent="0.2">
      <c r="A254" s="710" t="s">
        <v>578</v>
      </c>
      <c r="B254" s="706">
        <v>0</v>
      </c>
      <c r="C254" s="707">
        <v>12385.255449999999</v>
      </c>
      <c r="D254" s="707">
        <v>12385.255449999999</v>
      </c>
      <c r="E254" s="708">
        <v>0</v>
      </c>
      <c r="F254" s="706">
        <v>0</v>
      </c>
      <c r="G254" s="707">
        <v>0</v>
      </c>
      <c r="H254" s="707">
        <v>1448.24134</v>
      </c>
      <c r="I254" s="707">
        <v>11724.723739999999</v>
      </c>
      <c r="J254" s="707">
        <v>11724.723739999999</v>
      </c>
      <c r="K254" s="709">
        <v>0</v>
      </c>
      <c r="L254" s="270"/>
      <c r="M254" s="705" t="str">
        <f t="shared" si="3"/>
        <v/>
      </c>
    </row>
    <row r="255" spans="1:13" ht="14.45" customHeight="1" x14ac:dyDescent="0.2">
      <c r="A255" s="710" t="s">
        <v>579</v>
      </c>
      <c r="B255" s="706">
        <v>0</v>
      </c>
      <c r="C255" s="707">
        <v>12385.255449999999</v>
      </c>
      <c r="D255" s="707">
        <v>12385.255449999999</v>
      </c>
      <c r="E255" s="708">
        <v>0</v>
      </c>
      <c r="F255" s="706">
        <v>0</v>
      </c>
      <c r="G255" s="707">
        <v>0</v>
      </c>
      <c r="H255" s="707">
        <v>1448.24134</v>
      </c>
      <c r="I255" s="707">
        <v>11724.723739999999</v>
      </c>
      <c r="J255" s="707">
        <v>11724.723739999999</v>
      </c>
      <c r="K255" s="709">
        <v>0</v>
      </c>
      <c r="L255" s="270"/>
      <c r="M255" s="705" t="str">
        <f t="shared" si="3"/>
        <v/>
      </c>
    </row>
    <row r="256" spans="1:13" ht="14.45" customHeight="1" x14ac:dyDescent="0.2">
      <c r="A256" s="710" t="s">
        <v>580</v>
      </c>
      <c r="B256" s="706">
        <v>0</v>
      </c>
      <c r="C256" s="707">
        <v>329.03421999999995</v>
      </c>
      <c r="D256" s="707">
        <v>329.03421999999995</v>
      </c>
      <c r="E256" s="708">
        <v>0</v>
      </c>
      <c r="F256" s="706">
        <v>0</v>
      </c>
      <c r="G256" s="707">
        <v>0</v>
      </c>
      <c r="H256" s="707">
        <v>23.403020000000001</v>
      </c>
      <c r="I256" s="707">
        <v>247.07676000000001</v>
      </c>
      <c r="J256" s="707">
        <v>247.07676000000001</v>
      </c>
      <c r="K256" s="709">
        <v>0</v>
      </c>
      <c r="L256" s="270"/>
      <c r="M256" s="705" t="str">
        <f t="shared" si="3"/>
        <v>X</v>
      </c>
    </row>
    <row r="257" spans="1:13" ht="14.45" customHeight="1" x14ac:dyDescent="0.2">
      <c r="A257" s="710" t="s">
        <v>581</v>
      </c>
      <c r="B257" s="706">
        <v>0</v>
      </c>
      <c r="C257" s="707">
        <v>329.03421999999995</v>
      </c>
      <c r="D257" s="707">
        <v>329.03421999999995</v>
      </c>
      <c r="E257" s="708">
        <v>0</v>
      </c>
      <c r="F257" s="706">
        <v>0</v>
      </c>
      <c r="G257" s="707">
        <v>0</v>
      </c>
      <c r="H257" s="707">
        <v>23.403020000000001</v>
      </c>
      <c r="I257" s="707">
        <v>247.07676000000001</v>
      </c>
      <c r="J257" s="707">
        <v>247.07676000000001</v>
      </c>
      <c r="K257" s="709">
        <v>0</v>
      </c>
      <c r="L257" s="270"/>
      <c r="M257" s="705" t="str">
        <f t="shared" si="3"/>
        <v/>
      </c>
    </row>
    <row r="258" spans="1:13" ht="14.45" customHeight="1" x14ac:dyDescent="0.2">
      <c r="A258" s="710" t="s">
        <v>582</v>
      </c>
      <c r="B258" s="706">
        <v>0</v>
      </c>
      <c r="C258" s="707">
        <v>43.013500000000001</v>
      </c>
      <c r="D258" s="707">
        <v>43.013500000000001</v>
      </c>
      <c r="E258" s="708">
        <v>0</v>
      </c>
      <c r="F258" s="706">
        <v>0</v>
      </c>
      <c r="G258" s="707">
        <v>0</v>
      </c>
      <c r="H258" s="707">
        <v>2.04</v>
      </c>
      <c r="I258" s="707">
        <v>34.89</v>
      </c>
      <c r="J258" s="707">
        <v>34.89</v>
      </c>
      <c r="K258" s="709">
        <v>0</v>
      </c>
      <c r="L258" s="270"/>
      <c r="M258" s="705" t="str">
        <f t="shared" si="3"/>
        <v>X</v>
      </c>
    </row>
    <row r="259" spans="1:13" ht="14.45" customHeight="1" x14ac:dyDescent="0.2">
      <c r="A259" s="710" t="s">
        <v>583</v>
      </c>
      <c r="B259" s="706">
        <v>0</v>
      </c>
      <c r="C259" s="707">
        <v>43.013500000000001</v>
      </c>
      <c r="D259" s="707">
        <v>43.013500000000001</v>
      </c>
      <c r="E259" s="708">
        <v>0</v>
      </c>
      <c r="F259" s="706">
        <v>0</v>
      </c>
      <c r="G259" s="707">
        <v>0</v>
      </c>
      <c r="H259" s="707">
        <v>2.04</v>
      </c>
      <c r="I259" s="707">
        <v>34.89</v>
      </c>
      <c r="J259" s="707">
        <v>34.89</v>
      </c>
      <c r="K259" s="709">
        <v>0</v>
      </c>
      <c r="L259" s="270"/>
      <c r="M259" s="705" t="str">
        <f t="shared" si="3"/>
        <v/>
      </c>
    </row>
    <row r="260" spans="1:13" ht="14.45" customHeight="1" x14ac:dyDescent="0.2">
      <c r="A260" s="710" t="s">
        <v>584</v>
      </c>
      <c r="B260" s="706">
        <v>0</v>
      </c>
      <c r="C260" s="707">
        <v>1467.8236200000001</v>
      </c>
      <c r="D260" s="707">
        <v>1467.8236200000001</v>
      </c>
      <c r="E260" s="708">
        <v>0</v>
      </c>
      <c r="F260" s="706">
        <v>0</v>
      </c>
      <c r="G260" s="707">
        <v>0</v>
      </c>
      <c r="H260" s="707">
        <v>104.65902</v>
      </c>
      <c r="I260" s="707">
        <v>1190.9516799999999</v>
      </c>
      <c r="J260" s="707">
        <v>1190.9516799999999</v>
      </c>
      <c r="K260" s="709">
        <v>0</v>
      </c>
      <c r="L260" s="270"/>
      <c r="M260" s="705" t="str">
        <f t="shared" si="3"/>
        <v>X</v>
      </c>
    </row>
    <row r="261" spans="1:13" ht="14.45" customHeight="1" x14ac:dyDescent="0.2">
      <c r="A261" s="710" t="s">
        <v>585</v>
      </c>
      <c r="B261" s="706">
        <v>0</v>
      </c>
      <c r="C261" s="707">
        <v>1273.912</v>
      </c>
      <c r="D261" s="707">
        <v>1273.912</v>
      </c>
      <c r="E261" s="708">
        <v>0</v>
      </c>
      <c r="F261" s="706">
        <v>0</v>
      </c>
      <c r="G261" s="707">
        <v>0</v>
      </c>
      <c r="H261" s="707">
        <v>102.798</v>
      </c>
      <c r="I261" s="707">
        <v>1150.6020000000001</v>
      </c>
      <c r="J261" s="707">
        <v>1150.6020000000001</v>
      </c>
      <c r="K261" s="709">
        <v>0</v>
      </c>
      <c r="L261" s="270"/>
      <c r="M261" s="705" t="str">
        <f t="shared" si="3"/>
        <v/>
      </c>
    </row>
    <row r="262" spans="1:13" ht="14.45" customHeight="1" x14ac:dyDescent="0.2">
      <c r="A262" s="710" t="s">
        <v>586</v>
      </c>
      <c r="B262" s="706">
        <v>0</v>
      </c>
      <c r="C262" s="707">
        <v>154.40389999999999</v>
      </c>
      <c r="D262" s="707">
        <v>154.40389999999999</v>
      </c>
      <c r="E262" s="708">
        <v>0</v>
      </c>
      <c r="F262" s="706">
        <v>0</v>
      </c>
      <c r="G262" s="707">
        <v>0</v>
      </c>
      <c r="H262" s="707">
        <v>0</v>
      </c>
      <c r="I262" s="707">
        <v>4.2993999999999994</v>
      </c>
      <c r="J262" s="707">
        <v>4.2993999999999994</v>
      </c>
      <c r="K262" s="709">
        <v>0</v>
      </c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 t="s">
        <v>587</v>
      </c>
      <c r="B263" s="706">
        <v>0</v>
      </c>
      <c r="C263" s="707">
        <v>39.507719999999999</v>
      </c>
      <c r="D263" s="707">
        <v>39.507719999999999</v>
      </c>
      <c r="E263" s="708">
        <v>0</v>
      </c>
      <c r="F263" s="706">
        <v>0</v>
      </c>
      <c r="G263" s="707">
        <v>0</v>
      </c>
      <c r="H263" s="707">
        <v>1.8610199999999999</v>
      </c>
      <c r="I263" s="707">
        <v>36.050280000000001</v>
      </c>
      <c r="J263" s="707">
        <v>36.050280000000001</v>
      </c>
      <c r="K263" s="709">
        <v>0</v>
      </c>
      <c r="L263" s="270"/>
      <c r="M263" s="705" t="str">
        <f t="shared" si="4"/>
        <v/>
      </c>
    </row>
    <row r="264" spans="1:13" ht="14.45" customHeight="1" x14ac:dyDescent="0.2">
      <c r="A264" s="710" t="s">
        <v>588</v>
      </c>
      <c r="B264" s="706">
        <v>0</v>
      </c>
      <c r="C264" s="707">
        <v>35.264009999999999</v>
      </c>
      <c r="D264" s="707">
        <v>35.264009999999999</v>
      </c>
      <c r="E264" s="708">
        <v>0</v>
      </c>
      <c r="F264" s="706">
        <v>0</v>
      </c>
      <c r="G264" s="707">
        <v>0</v>
      </c>
      <c r="H264" s="707">
        <v>4.5649100000000002</v>
      </c>
      <c r="I264" s="707">
        <v>60.639290000000003</v>
      </c>
      <c r="J264" s="707">
        <v>60.639290000000003</v>
      </c>
      <c r="K264" s="709">
        <v>0</v>
      </c>
      <c r="L264" s="270"/>
      <c r="M264" s="705" t="str">
        <f t="shared" si="4"/>
        <v>X</v>
      </c>
    </row>
    <row r="265" spans="1:13" ht="14.45" customHeight="1" x14ac:dyDescent="0.2">
      <c r="A265" s="710" t="s">
        <v>589</v>
      </c>
      <c r="B265" s="706">
        <v>0</v>
      </c>
      <c r="C265" s="707">
        <v>35.264009999999999</v>
      </c>
      <c r="D265" s="707">
        <v>35.264009999999999</v>
      </c>
      <c r="E265" s="708">
        <v>0</v>
      </c>
      <c r="F265" s="706">
        <v>0</v>
      </c>
      <c r="G265" s="707">
        <v>0</v>
      </c>
      <c r="H265" s="707">
        <v>4.5649100000000002</v>
      </c>
      <c r="I265" s="707">
        <v>60.639290000000003</v>
      </c>
      <c r="J265" s="707">
        <v>60.639290000000003</v>
      </c>
      <c r="K265" s="709">
        <v>0</v>
      </c>
      <c r="L265" s="270"/>
      <c r="M265" s="705" t="str">
        <f t="shared" si="4"/>
        <v/>
      </c>
    </row>
    <row r="266" spans="1:13" ht="14.45" customHeight="1" x14ac:dyDescent="0.2">
      <c r="A266" s="710" t="s">
        <v>590</v>
      </c>
      <c r="B266" s="706">
        <v>0</v>
      </c>
      <c r="C266" s="707">
        <v>314.56918000000002</v>
      </c>
      <c r="D266" s="707">
        <v>314.56918000000002</v>
      </c>
      <c r="E266" s="708">
        <v>0</v>
      </c>
      <c r="F266" s="706">
        <v>0</v>
      </c>
      <c r="G266" s="707">
        <v>0</v>
      </c>
      <c r="H266" s="707">
        <v>0</v>
      </c>
      <c r="I266" s="707">
        <v>0</v>
      </c>
      <c r="J266" s="707">
        <v>0</v>
      </c>
      <c r="K266" s="709">
        <v>0</v>
      </c>
      <c r="L266" s="270"/>
      <c r="M266" s="705" t="str">
        <f t="shared" si="4"/>
        <v>X</v>
      </c>
    </row>
    <row r="267" spans="1:13" ht="14.45" customHeight="1" x14ac:dyDescent="0.2">
      <c r="A267" s="710" t="s">
        <v>591</v>
      </c>
      <c r="B267" s="706">
        <v>0</v>
      </c>
      <c r="C267" s="707">
        <v>314.56918000000002</v>
      </c>
      <c r="D267" s="707">
        <v>314.56918000000002</v>
      </c>
      <c r="E267" s="708">
        <v>0</v>
      </c>
      <c r="F267" s="706">
        <v>0</v>
      </c>
      <c r="G267" s="707">
        <v>0</v>
      </c>
      <c r="H267" s="707">
        <v>0</v>
      </c>
      <c r="I267" s="707">
        <v>0</v>
      </c>
      <c r="J267" s="707">
        <v>0</v>
      </c>
      <c r="K267" s="709">
        <v>0</v>
      </c>
      <c r="L267" s="270"/>
      <c r="M267" s="705" t="str">
        <f t="shared" si="4"/>
        <v/>
      </c>
    </row>
    <row r="268" spans="1:13" ht="14.45" customHeight="1" x14ac:dyDescent="0.2">
      <c r="A268" s="710" t="s">
        <v>592</v>
      </c>
      <c r="B268" s="706">
        <v>0</v>
      </c>
      <c r="C268" s="707">
        <v>4.2380000000000004</v>
      </c>
      <c r="D268" s="707">
        <v>4.2380000000000004</v>
      </c>
      <c r="E268" s="708">
        <v>0</v>
      </c>
      <c r="F268" s="706">
        <v>0</v>
      </c>
      <c r="G268" s="707">
        <v>0</v>
      </c>
      <c r="H268" s="707">
        <v>0.48599999999999999</v>
      </c>
      <c r="I268" s="707">
        <v>3.6320000000000001</v>
      </c>
      <c r="J268" s="707">
        <v>3.6320000000000001</v>
      </c>
      <c r="K268" s="709">
        <v>0</v>
      </c>
      <c r="L268" s="270"/>
      <c r="M268" s="705" t="str">
        <f t="shared" si="4"/>
        <v>X</v>
      </c>
    </row>
    <row r="269" spans="1:13" ht="14.45" customHeight="1" x14ac:dyDescent="0.2">
      <c r="A269" s="710" t="s">
        <v>593</v>
      </c>
      <c r="B269" s="706">
        <v>0</v>
      </c>
      <c r="C269" s="707">
        <v>4.2380000000000004</v>
      </c>
      <c r="D269" s="707">
        <v>4.2380000000000004</v>
      </c>
      <c r="E269" s="708">
        <v>0</v>
      </c>
      <c r="F269" s="706">
        <v>0</v>
      </c>
      <c r="G269" s="707">
        <v>0</v>
      </c>
      <c r="H269" s="707">
        <v>0.48599999999999999</v>
      </c>
      <c r="I269" s="707">
        <v>3.6320000000000001</v>
      </c>
      <c r="J269" s="707">
        <v>3.6320000000000001</v>
      </c>
      <c r="K269" s="709">
        <v>0</v>
      </c>
      <c r="L269" s="270"/>
      <c r="M269" s="705" t="str">
        <f t="shared" si="4"/>
        <v/>
      </c>
    </row>
    <row r="270" spans="1:13" ht="14.45" customHeight="1" x14ac:dyDescent="0.2">
      <c r="A270" s="710" t="s">
        <v>594</v>
      </c>
      <c r="B270" s="706">
        <v>0</v>
      </c>
      <c r="C270" s="707">
        <v>950.76161000000002</v>
      </c>
      <c r="D270" s="707">
        <v>950.76161000000002</v>
      </c>
      <c r="E270" s="708">
        <v>0</v>
      </c>
      <c r="F270" s="706">
        <v>0</v>
      </c>
      <c r="G270" s="707">
        <v>0</v>
      </c>
      <c r="H270" s="707">
        <v>359.78985</v>
      </c>
      <c r="I270" s="707">
        <v>2014.6681999999998</v>
      </c>
      <c r="J270" s="707">
        <v>2014.6681999999998</v>
      </c>
      <c r="K270" s="709">
        <v>0</v>
      </c>
      <c r="L270" s="270"/>
      <c r="M270" s="705" t="str">
        <f t="shared" si="4"/>
        <v>X</v>
      </c>
    </row>
    <row r="271" spans="1:13" ht="14.45" customHeight="1" x14ac:dyDescent="0.2">
      <c r="A271" s="710" t="s">
        <v>595</v>
      </c>
      <c r="B271" s="706">
        <v>0</v>
      </c>
      <c r="C271" s="707">
        <v>950.76161000000002</v>
      </c>
      <c r="D271" s="707">
        <v>950.76161000000002</v>
      </c>
      <c r="E271" s="708">
        <v>0</v>
      </c>
      <c r="F271" s="706">
        <v>0</v>
      </c>
      <c r="G271" s="707">
        <v>0</v>
      </c>
      <c r="H271" s="707">
        <v>359.78985</v>
      </c>
      <c r="I271" s="707">
        <v>2014.6681999999998</v>
      </c>
      <c r="J271" s="707">
        <v>2014.6681999999998</v>
      </c>
      <c r="K271" s="709">
        <v>0</v>
      </c>
      <c r="L271" s="270"/>
      <c r="M271" s="705" t="str">
        <f t="shared" si="4"/>
        <v/>
      </c>
    </row>
    <row r="272" spans="1:13" ht="14.45" customHeight="1" x14ac:dyDescent="0.2">
      <c r="A272" s="710" t="s">
        <v>596</v>
      </c>
      <c r="B272" s="706">
        <v>0</v>
      </c>
      <c r="C272" s="707">
        <v>911.01321999999993</v>
      </c>
      <c r="D272" s="707">
        <v>911.01321999999993</v>
      </c>
      <c r="E272" s="708">
        <v>0</v>
      </c>
      <c r="F272" s="706">
        <v>0</v>
      </c>
      <c r="G272" s="707">
        <v>0</v>
      </c>
      <c r="H272" s="707">
        <v>72.810399999999987</v>
      </c>
      <c r="I272" s="707">
        <v>919.30148999999994</v>
      </c>
      <c r="J272" s="707">
        <v>919.30148999999994</v>
      </c>
      <c r="K272" s="709">
        <v>0</v>
      </c>
      <c r="L272" s="270"/>
      <c r="M272" s="705" t="str">
        <f t="shared" si="4"/>
        <v>X</v>
      </c>
    </row>
    <row r="273" spans="1:13" ht="14.45" customHeight="1" x14ac:dyDescent="0.2">
      <c r="A273" s="710" t="s">
        <v>597</v>
      </c>
      <c r="B273" s="706">
        <v>0</v>
      </c>
      <c r="C273" s="707">
        <v>911.01321999999993</v>
      </c>
      <c r="D273" s="707">
        <v>911.01321999999993</v>
      </c>
      <c r="E273" s="708">
        <v>0</v>
      </c>
      <c r="F273" s="706">
        <v>0</v>
      </c>
      <c r="G273" s="707">
        <v>0</v>
      </c>
      <c r="H273" s="707">
        <v>72.810399999999987</v>
      </c>
      <c r="I273" s="707">
        <v>919.30148999999994</v>
      </c>
      <c r="J273" s="707">
        <v>919.30148999999994</v>
      </c>
      <c r="K273" s="709">
        <v>0</v>
      </c>
      <c r="L273" s="270"/>
      <c r="M273" s="705" t="str">
        <f t="shared" si="4"/>
        <v/>
      </c>
    </row>
    <row r="274" spans="1:13" ht="14.45" customHeight="1" x14ac:dyDescent="0.2">
      <c r="A274" s="710" t="s">
        <v>598</v>
      </c>
      <c r="B274" s="706">
        <v>0</v>
      </c>
      <c r="C274" s="707">
        <v>8329.53809</v>
      </c>
      <c r="D274" s="707">
        <v>8329.53809</v>
      </c>
      <c r="E274" s="708">
        <v>0</v>
      </c>
      <c r="F274" s="706">
        <v>0</v>
      </c>
      <c r="G274" s="707">
        <v>0</v>
      </c>
      <c r="H274" s="707">
        <v>880.48814000000004</v>
      </c>
      <c r="I274" s="707">
        <v>7253.5643200000004</v>
      </c>
      <c r="J274" s="707">
        <v>7253.5643200000004</v>
      </c>
      <c r="K274" s="709">
        <v>0</v>
      </c>
      <c r="L274" s="270"/>
      <c r="M274" s="705" t="str">
        <f t="shared" si="4"/>
        <v>X</v>
      </c>
    </row>
    <row r="275" spans="1:13" ht="14.45" customHeight="1" x14ac:dyDescent="0.2">
      <c r="A275" s="710" t="s">
        <v>599</v>
      </c>
      <c r="B275" s="706">
        <v>0</v>
      </c>
      <c r="C275" s="707">
        <v>8329.53809</v>
      </c>
      <c r="D275" s="707">
        <v>8329.53809</v>
      </c>
      <c r="E275" s="708">
        <v>0</v>
      </c>
      <c r="F275" s="706">
        <v>0</v>
      </c>
      <c r="G275" s="707">
        <v>0</v>
      </c>
      <c r="H275" s="707">
        <v>880.48814000000004</v>
      </c>
      <c r="I275" s="707">
        <v>7253.5643200000004</v>
      </c>
      <c r="J275" s="707">
        <v>7253.5643200000004</v>
      </c>
      <c r="K275" s="709">
        <v>0</v>
      </c>
      <c r="L275" s="270"/>
      <c r="M275" s="705" t="str">
        <f t="shared" si="4"/>
        <v/>
      </c>
    </row>
    <row r="276" spans="1:13" ht="14.45" customHeight="1" x14ac:dyDescent="0.2">
      <c r="A276" s="710" t="s">
        <v>600</v>
      </c>
      <c r="B276" s="706">
        <v>0</v>
      </c>
      <c r="C276" s="707">
        <v>0.30352999999999997</v>
      </c>
      <c r="D276" s="707">
        <v>0.30352999999999997</v>
      </c>
      <c r="E276" s="708">
        <v>0</v>
      </c>
      <c r="F276" s="706">
        <v>0</v>
      </c>
      <c r="G276" s="707">
        <v>0</v>
      </c>
      <c r="H276" s="707">
        <v>0</v>
      </c>
      <c r="I276" s="707">
        <v>0</v>
      </c>
      <c r="J276" s="707">
        <v>0</v>
      </c>
      <c r="K276" s="709">
        <v>0</v>
      </c>
      <c r="L276" s="270"/>
      <c r="M276" s="705" t="str">
        <f t="shared" si="4"/>
        <v/>
      </c>
    </row>
    <row r="277" spans="1:13" ht="14.45" customHeight="1" x14ac:dyDescent="0.2">
      <c r="A277" s="710" t="s">
        <v>601</v>
      </c>
      <c r="B277" s="706">
        <v>0</v>
      </c>
      <c r="C277" s="707">
        <v>0.30352999999999997</v>
      </c>
      <c r="D277" s="707">
        <v>0.30352999999999997</v>
      </c>
      <c r="E277" s="708">
        <v>0</v>
      </c>
      <c r="F277" s="706">
        <v>0</v>
      </c>
      <c r="G277" s="707">
        <v>0</v>
      </c>
      <c r="H277" s="707">
        <v>0</v>
      </c>
      <c r="I277" s="707">
        <v>0</v>
      </c>
      <c r="J277" s="707">
        <v>0</v>
      </c>
      <c r="K277" s="709">
        <v>0</v>
      </c>
      <c r="L277" s="270"/>
      <c r="M277" s="705" t="str">
        <f t="shared" si="4"/>
        <v/>
      </c>
    </row>
    <row r="278" spans="1:13" ht="14.45" customHeight="1" x14ac:dyDescent="0.2">
      <c r="A278" s="710" t="s">
        <v>602</v>
      </c>
      <c r="B278" s="706">
        <v>0</v>
      </c>
      <c r="C278" s="707">
        <v>0.30352999999999997</v>
      </c>
      <c r="D278" s="707">
        <v>0.30352999999999997</v>
      </c>
      <c r="E278" s="708">
        <v>0</v>
      </c>
      <c r="F278" s="706">
        <v>0</v>
      </c>
      <c r="G278" s="707">
        <v>0</v>
      </c>
      <c r="H278" s="707">
        <v>0</v>
      </c>
      <c r="I278" s="707">
        <v>0</v>
      </c>
      <c r="J278" s="707">
        <v>0</v>
      </c>
      <c r="K278" s="709">
        <v>0</v>
      </c>
      <c r="L278" s="270"/>
      <c r="M278" s="705" t="str">
        <f t="shared" si="4"/>
        <v/>
      </c>
    </row>
    <row r="279" spans="1:13" ht="14.45" customHeight="1" x14ac:dyDescent="0.2">
      <c r="A279" s="710" t="s">
        <v>603</v>
      </c>
      <c r="B279" s="706">
        <v>0</v>
      </c>
      <c r="C279" s="707">
        <v>0.30352999999999997</v>
      </c>
      <c r="D279" s="707">
        <v>0.30352999999999997</v>
      </c>
      <c r="E279" s="708">
        <v>0</v>
      </c>
      <c r="F279" s="706">
        <v>0</v>
      </c>
      <c r="G279" s="707">
        <v>0</v>
      </c>
      <c r="H279" s="707">
        <v>0</v>
      </c>
      <c r="I279" s="707">
        <v>0</v>
      </c>
      <c r="J279" s="707">
        <v>0</v>
      </c>
      <c r="K279" s="709">
        <v>0</v>
      </c>
      <c r="L279" s="270"/>
      <c r="M279" s="705" t="str">
        <f t="shared" si="4"/>
        <v>X</v>
      </c>
    </row>
    <row r="280" spans="1:13" ht="14.45" customHeight="1" x14ac:dyDescent="0.2">
      <c r="A280" s="710" t="s">
        <v>604</v>
      </c>
      <c r="B280" s="706">
        <v>0</v>
      </c>
      <c r="C280" s="707">
        <v>0.30352999999999997</v>
      </c>
      <c r="D280" s="707">
        <v>0.30352999999999997</v>
      </c>
      <c r="E280" s="708">
        <v>0</v>
      </c>
      <c r="F280" s="706">
        <v>0</v>
      </c>
      <c r="G280" s="707">
        <v>0</v>
      </c>
      <c r="H280" s="707">
        <v>0</v>
      </c>
      <c r="I280" s="707">
        <v>0</v>
      </c>
      <c r="J280" s="707">
        <v>0</v>
      </c>
      <c r="K280" s="709">
        <v>0</v>
      </c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7DF6DC53-732F-40BB-8C9F-723073A197A9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6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customWidth="1" outlineLevel="1"/>
    <col min="4" max="4" width="9.5703125" style="331" customWidth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605</v>
      </c>
      <c r="B5" s="712" t="s">
        <v>606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605</v>
      </c>
      <c r="B6" s="712" t="s">
        <v>607</v>
      </c>
      <c r="C6" s="713">
        <v>3633.8647999999994</v>
      </c>
      <c r="D6" s="713">
        <v>3861.4046800000015</v>
      </c>
      <c r="E6" s="713"/>
      <c r="F6" s="713">
        <v>3717.0201600000028</v>
      </c>
      <c r="G6" s="713">
        <v>0</v>
      </c>
      <c r="H6" s="713">
        <v>3717.0201600000028</v>
      </c>
      <c r="I6" s="714" t="s">
        <v>329</v>
      </c>
      <c r="J6" s="715" t="s">
        <v>1</v>
      </c>
    </row>
    <row r="7" spans="1:10" ht="14.45" customHeight="1" x14ac:dyDescent="0.2">
      <c r="A7" s="711" t="s">
        <v>605</v>
      </c>
      <c r="B7" s="712" t="s">
        <v>608</v>
      </c>
      <c r="C7" s="713">
        <v>114.41396</v>
      </c>
      <c r="D7" s="713">
        <v>101.94721000000001</v>
      </c>
      <c r="E7" s="713"/>
      <c r="F7" s="713">
        <v>279.57724999999994</v>
      </c>
      <c r="G7" s="713">
        <v>0</v>
      </c>
      <c r="H7" s="713">
        <v>279.57724999999994</v>
      </c>
      <c r="I7" s="714" t="s">
        <v>329</v>
      </c>
      <c r="J7" s="715" t="s">
        <v>1</v>
      </c>
    </row>
    <row r="8" spans="1:10" ht="14.45" customHeight="1" x14ac:dyDescent="0.2">
      <c r="A8" s="711" t="s">
        <v>605</v>
      </c>
      <c r="B8" s="712" t="s">
        <v>609</v>
      </c>
      <c r="C8" s="713">
        <v>126.75849000000002</v>
      </c>
      <c r="D8" s="713">
        <v>72.402369999999991</v>
      </c>
      <c r="E8" s="713"/>
      <c r="F8" s="713">
        <v>70.461500000000001</v>
      </c>
      <c r="G8" s="713">
        <v>0</v>
      </c>
      <c r="H8" s="713">
        <v>70.461500000000001</v>
      </c>
      <c r="I8" s="714" t="s">
        <v>329</v>
      </c>
      <c r="J8" s="715" t="s">
        <v>1</v>
      </c>
    </row>
    <row r="9" spans="1:10" ht="14.45" customHeight="1" x14ac:dyDescent="0.2">
      <c r="A9" s="711" t="s">
        <v>605</v>
      </c>
      <c r="B9" s="712" t="s">
        <v>610</v>
      </c>
      <c r="C9" s="713">
        <v>804.41669999999999</v>
      </c>
      <c r="D9" s="713">
        <v>837.21354000000042</v>
      </c>
      <c r="E9" s="713"/>
      <c r="F9" s="713">
        <v>1083.6968800000006</v>
      </c>
      <c r="G9" s="713">
        <v>0</v>
      </c>
      <c r="H9" s="713">
        <v>1083.6968800000006</v>
      </c>
      <c r="I9" s="714" t="s">
        <v>329</v>
      </c>
      <c r="J9" s="715" t="s">
        <v>1</v>
      </c>
    </row>
    <row r="10" spans="1:10" ht="14.45" customHeight="1" x14ac:dyDescent="0.2">
      <c r="A10" s="711" t="s">
        <v>605</v>
      </c>
      <c r="B10" s="712" t="s">
        <v>611</v>
      </c>
      <c r="C10" s="713">
        <v>1041.2643800000005</v>
      </c>
      <c r="D10" s="713">
        <v>1061.8559299999999</v>
      </c>
      <c r="E10" s="713"/>
      <c r="F10" s="713">
        <v>1031.2564999999995</v>
      </c>
      <c r="G10" s="713">
        <v>0</v>
      </c>
      <c r="H10" s="713">
        <v>1031.2564999999995</v>
      </c>
      <c r="I10" s="714" t="s">
        <v>329</v>
      </c>
      <c r="J10" s="715" t="s">
        <v>1</v>
      </c>
    </row>
    <row r="11" spans="1:10" ht="14.45" customHeight="1" x14ac:dyDescent="0.2">
      <c r="A11" s="711" t="s">
        <v>605</v>
      </c>
      <c r="B11" s="712" t="s">
        <v>612</v>
      </c>
      <c r="C11" s="713">
        <v>356.68350000000009</v>
      </c>
      <c r="D11" s="713">
        <v>450.60781000000009</v>
      </c>
      <c r="E11" s="713"/>
      <c r="F11" s="713">
        <v>623.69486000000006</v>
      </c>
      <c r="G11" s="713">
        <v>0</v>
      </c>
      <c r="H11" s="713">
        <v>623.69486000000006</v>
      </c>
      <c r="I11" s="714" t="s">
        <v>329</v>
      </c>
      <c r="J11" s="715" t="s">
        <v>1</v>
      </c>
    </row>
    <row r="12" spans="1:10" ht="14.45" customHeight="1" x14ac:dyDescent="0.2">
      <c r="A12" s="711" t="s">
        <v>605</v>
      </c>
      <c r="B12" s="712" t="s">
        <v>613</v>
      </c>
      <c r="C12" s="713">
        <v>11.043000000000001</v>
      </c>
      <c r="D12" s="713">
        <v>7.7262299999999993</v>
      </c>
      <c r="E12" s="713"/>
      <c r="F12" s="713">
        <v>13.647920000000001</v>
      </c>
      <c r="G12" s="713">
        <v>0</v>
      </c>
      <c r="H12" s="713">
        <v>13.647920000000001</v>
      </c>
      <c r="I12" s="714" t="s">
        <v>329</v>
      </c>
      <c r="J12" s="715" t="s">
        <v>1</v>
      </c>
    </row>
    <row r="13" spans="1:10" ht="14.45" customHeight="1" x14ac:dyDescent="0.2">
      <c r="A13" s="711" t="s">
        <v>605</v>
      </c>
      <c r="B13" s="712" t="s">
        <v>614</v>
      </c>
      <c r="C13" s="713">
        <v>88.98648</v>
      </c>
      <c r="D13" s="713">
        <v>0</v>
      </c>
      <c r="E13" s="713"/>
      <c r="F13" s="713">
        <v>0</v>
      </c>
      <c r="G13" s="713">
        <v>0</v>
      </c>
      <c r="H13" s="713">
        <v>0</v>
      </c>
      <c r="I13" s="714" t="s">
        <v>329</v>
      </c>
      <c r="J13" s="715" t="s">
        <v>1</v>
      </c>
    </row>
    <row r="14" spans="1:10" ht="14.45" customHeight="1" x14ac:dyDescent="0.2">
      <c r="A14" s="711" t="s">
        <v>605</v>
      </c>
      <c r="B14" s="712" t="s">
        <v>615</v>
      </c>
      <c r="C14" s="713">
        <v>186.67534999999998</v>
      </c>
      <c r="D14" s="713">
        <v>191.79964000000001</v>
      </c>
      <c r="E14" s="713"/>
      <c r="F14" s="713">
        <v>260.49807999999996</v>
      </c>
      <c r="G14" s="713">
        <v>0</v>
      </c>
      <c r="H14" s="713">
        <v>260.49807999999996</v>
      </c>
      <c r="I14" s="714" t="s">
        <v>329</v>
      </c>
      <c r="J14" s="715" t="s">
        <v>1</v>
      </c>
    </row>
    <row r="15" spans="1:10" ht="14.45" customHeight="1" x14ac:dyDescent="0.2">
      <c r="A15" s="711" t="s">
        <v>605</v>
      </c>
      <c r="B15" s="712" t="s">
        <v>616</v>
      </c>
      <c r="C15" s="713">
        <v>6364.1066599999995</v>
      </c>
      <c r="D15" s="713">
        <v>6584.9574100000018</v>
      </c>
      <c r="E15" s="713"/>
      <c r="F15" s="713">
        <v>7079.8531500000026</v>
      </c>
      <c r="G15" s="713">
        <v>0</v>
      </c>
      <c r="H15" s="713">
        <v>7079.8531500000026</v>
      </c>
      <c r="I15" s="714" t="s">
        <v>329</v>
      </c>
      <c r="J15" s="715" t="s">
        <v>617</v>
      </c>
    </row>
    <row r="17" spans="1:10" ht="14.45" customHeight="1" x14ac:dyDescent="0.2">
      <c r="A17" s="711" t="s">
        <v>605</v>
      </c>
      <c r="B17" s="712" t="s">
        <v>606</v>
      </c>
      <c r="C17" s="713" t="s">
        <v>329</v>
      </c>
      <c r="D17" s="713" t="s">
        <v>329</v>
      </c>
      <c r="E17" s="713"/>
      <c r="F17" s="713" t="s">
        <v>329</v>
      </c>
      <c r="G17" s="713" t="s">
        <v>329</v>
      </c>
      <c r="H17" s="713" t="s">
        <v>329</v>
      </c>
      <c r="I17" s="714" t="s">
        <v>329</v>
      </c>
      <c r="J17" s="715" t="s">
        <v>73</v>
      </c>
    </row>
    <row r="18" spans="1:10" ht="14.45" customHeight="1" x14ac:dyDescent="0.2">
      <c r="A18" s="711" t="s">
        <v>618</v>
      </c>
      <c r="B18" s="712" t="s">
        <v>619</v>
      </c>
      <c r="C18" s="713" t="s">
        <v>329</v>
      </c>
      <c r="D18" s="713" t="s">
        <v>329</v>
      </c>
      <c r="E18" s="713"/>
      <c r="F18" s="713" t="s">
        <v>329</v>
      </c>
      <c r="G18" s="713" t="s">
        <v>329</v>
      </c>
      <c r="H18" s="713" t="s">
        <v>329</v>
      </c>
      <c r="I18" s="714" t="s">
        <v>329</v>
      </c>
      <c r="J18" s="715" t="s">
        <v>0</v>
      </c>
    </row>
    <row r="19" spans="1:10" ht="14.45" customHeight="1" x14ac:dyDescent="0.2">
      <c r="A19" s="711" t="s">
        <v>618</v>
      </c>
      <c r="B19" s="712" t="s">
        <v>607</v>
      </c>
      <c r="C19" s="713">
        <v>201.6795700000001</v>
      </c>
      <c r="D19" s="713">
        <v>234.44641000000021</v>
      </c>
      <c r="E19" s="713"/>
      <c r="F19" s="713">
        <v>223.22376000000014</v>
      </c>
      <c r="G19" s="713">
        <v>0</v>
      </c>
      <c r="H19" s="713">
        <v>223.22376000000014</v>
      </c>
      <c r="I19" s="714" t="s">
        <v>329</v>
      </c>
      <c r="J19" s="715" t="s">
        <v>1</v>
      </c>
    </row>
    <row r="20" spans="1:10" ht="14.45" customHeight="1" x14ac:dyDescent="0.2">
      <c r="A20" s="711" t="s">
        <v>618</v>
      </c>
      <c r="B20" s="712" t="s">
        <v>609</v>
      </c>
      <c r="C20" s="713">
        <v>0</v>
      </c>
      <c r="D20" s="713">
        <v>0</v>
      </c>
      <c r="E20" s="713"/>
      <c r="F20" s="713">
        <v>0.29731999999999997</v>
      </c>
      <c r="G20" s="713">
        <v>0</v>
      </c>
      <c r="H20" s="713">
        <v>0.29731999999999997</v>
      </c>
      <c r="I20" s="714" t="s">
        <v>329</v>
      </c>
      <c r="J20" s="715" t="s">
        <v>1</v>
      </c>
    </row>
    <row r="21" spans="1:10" ht="14.45" customHeight="1" x14ac:dyDescent="0.2">
      <c r="A21" s="711" t="s">
        <v>618</v>
      </c>
      <c r="B21" s="712" t="s">
        <v>610</v>
      </c>
      <c r="C21" s="713">
        <v>21.527000000000001</v>
      </c>
      <c r="D21" s="713">
        <v>71.621200000000002</v>
      </c>
      <c r="E21" s="713"/>
      <c r="F21" s="713">
        <v>12.916199999999998</v>
      </c>
      <c r="G21" s="713">
        <v>0</v>
      </c>
      <c r="H21" s="713">
        <v>12.916199999999998</v>
      </c>
      <c r="I21" s="714" t="s">
        <v>329</v>
      </c>
      <c r="J21" s="715" t="s">
        <v>1</v>
      </c>
    </row>
    <row r="22" spans="1:10" ht="14.45" customHeight="1" x14ac:dyDescent="0.2">
      <c r="A22" s="711" t="s">
        <v>618</v>
      </c>
      <c r="B22" s="712" t="s">
        <v>612</v>
      </c>
      <c r="C22" s="713">
        <v>50.915989999999994</v>
      </c>
      <c r="D22" s="713">
        <v>109.3405800000001</v>
      </c>
      <c r="E22" s="713"/>
      <c r="F22" s="713">
        <v>157.35398999999992</v>
      </c>
      <c r="G22" s="713">
        <v>0</v>
      </c>
      <c r="H22" s="713">
        <v>157.35398999999992</v>
      </c>
      <c r="I22" s="714" t="s">
        <v>329</v>
      </c>
      <c r="J22" s="715" t="s">
        <v>1</v>
      </c>
    </row>
    <row r="23" spans="1:10" ht="14.45" customHeight="1" x14ac:dyDescent="0.2">
      <c r="A23" s="711" t="s">
        <v>618</v>
      </c>
      <c r="B23" s="712" t="s">
        <v>613</v>
      </c>
      <c r="C23" s="713">
        <v>0.13371</v>
      </c>
      <c r="D23" s="713">
        <v>0</v>
      </c>
      <c r="E23" s="713"/>
      <c r="F23" s="713">
        <v>2.48292</v>
      </c>
      <c r="G23" s="713">
        <v>0</v>
      </c>
      <c r="H23" s="713">
        <v>2.48292</v>
      </c>
      <c r="I23" s="714" t="s">
        <v>329</v>
      </c>
      <c r="J23" s="715" t="s">
        <v>1</v>
      </c>
    </row>
    <row r="24" spans="1:10" ht="14.45" customHeight="1" x14ac:dyDescent="0.2">
      <c r="A24" s="711" t="s">
        <v>618</v>
      </c>
      <c r="B24" s="712" t="s">
        <v>615</v>
      </c>
      <c r="C24" s="713">
        <v>21.280059999999999</v>
      </c>
      <c r="D24" s="713">
        <v>21.628879999999995</v>
      </c>
      <c r="E24" s="713"/>
      <c r="F24" s="713">
        <v>27.572699999999998</v>
      </c>
      <c r="G24" s="713">
        <v>0</v>
      </c>
      <c r="H24" s="713">
        <v>27.572699999999998</v>
      </c>
      <c r="I24" s="714" t="s">
        <v>329</v>
      </c>
      <c r="J24" s="715" t="s">
        <v>1</v>
      </c>
    </row>
    <row r="25" spans="1:10" ht="14.45" customHeight="1" x14ac:dyDescent="0.2">
      <c r="A25" s="711" t="s">
        <v>618</v>
      </c>
      <c r="B25" s="712" t="s">
        <v>620</v>
      </c>
      <c r="C25" s="713">
        <v>295.53633000000013</v>
      </c>
      <c r="D25" s="713">
        <v>437.03707000000031</v>
      </c>
      <c r="E25" s="713"/>
      <c r="F25" s="713">
        <v>423.84689000000003</v>
      </c>
      <c r="G25" s="713">
        <v>0</v>
      </c>
      <c r="H25" s="713">
        <v>423.84689000000003</v>
      </c>
      <c r="I25" s="714" t="s">
        <v>329</v>
      </c>
      <c r="J25" s="715" t="s">
        <v>621</v>
      </c>
    </row>
    <row r="26" spans="1:10" ht="14.45" customHeight="1" x14ac:dyDescent="0.2">
      <c r="A26" s="711" t="s">
        <v>329</v>
      </c>
      <c r="B26" s="712" t="s">
        <v>329</v>
      </c>
      <c r="C26" s="713" t="s">
        <v>329</v>
      </c>
      <c r="D26" s="713" t="s">
        <v>329</v>
      </c>
      <c r="E26" s="713"/>
      <c r="F26" s="713" t="s">
        <v>329</v>
      </c>
      <c r="G26" s="713" t="s">
        <v>329</v>
      </c>
      <c r="H26" s="713" t="s">
        <v>329</v>
      </c>
      <c r="I26" s="714" t="s">
        <v>329</v>
      </c>
      <c r="J26" s="715" t="s">
        <v>622</v>
      </c>
    </row>
    <row r="27" spans="1:10" ht="14.45" customHeight="1" x14ac:dyDescent="0.2">
      <c r="A27" s="711" t="s">
        <v>623</v>
      </c>
      <c r="B27" s="712" t="s">
        <v>624</v>
      </c>
      <c r="C27" s="713" t="s">
        <v>329</v>
      </c>
      <c r="D27" s="713" t="s">
        <v>329</v>
      </c>
      <c r="E27" s="713"/>
      <c r="F27" s="713" t="s">
        <v>329</v>
      </c>
      <c r="G27" s="713" t="s">
        <v>329</v>
      </c>
      <c r="H27" s="713" t="s">
        <v>329</v>
      </c>
      <c r="I27" s="714" t="s">
        <v>329</v>
      </c>
      <c r="J27" s="715" t="s">
        <v>0</v>
      </c>
    </row>
    <row r="28" spans="1:10" ht="14.45" customHeight="1" x14ac:dyDescent="0.2">
      <c r="A28" s="711" t="s">
        <v>623</v>
      </c>
      <c r="B28" s="712" t="s">
        <v>607</v>
      </c>
      <c r="C28" s="713">
        <v>216.06125000000003</v>
      </c>
      <c r="D28" s="713">
        <v>213.85821999999996</v>
      </c>
      <c r="E28" s="713"/>
      <c r="F28" s="713">
        <v>217.55914999999999</v>
      </c>
      <c r="G28" s="713">
        <v>0</v>
      </c>
      <c r="H28" s="713">
        <v>217.55914999999999</v>
      </c>
      <c r="I28" s="714" t="s">
        <v>329</v>
      </c>
      <c r="J28" s="715" t="s">
        <v>1</v>
      </c>
    </row>
    <row r="29" spans="1:10" ht="14.45" customHeight="1" x14ac:dyDescent="0.2">
      <c r="A29" s="711" t="s">
        <v>623</v>
      </c>
      <c r="B29" s="712" t="s">
        <v>609</v>
      </c>
      <c r="C29" s="713">
        <v>0.39374999999999999</v>
      </c>
      <c r="D29" s="713">
        <v>0</v>
      </c>
      <c r="E29" s="713"/>
      <c r="F29" s="713">
        <v>0</v>
      </c>
      <c r="G29" s="713">
        <v>0</v>
      </c>
      <c r="H29" s="713">
        <v>0</v>
      </c>
      <c r="I29" s="714" t="s">
        <v>329</v>
      </c>
      <c r="J29" s="715" t="s">
        <v>1</v>
      </c>
    </row>
    <row r="30" spans="1:10" ht="14.45" customHeight="1" x14ac:dyDescent="0.2">
      <c r="A30" s="711" t="s">
        <v>623</v>
      </c>
      <c r="B30" s="712" t="s">
        <v>610</v>
      </c>
      <c r="C30" s="713">
        <v>0</v>
      </c>
      <c r="D30" s="713">
        <v>17.221599999999999</v>
      </c>
      <c r="E30" s="713"/>
      <c r="F30" s="713">
        <v>0</v>
      </c>
      <c r="G30" s="713">
        <v>0</v>
      </c>
      <c r="H30" s="713">
        <v>0</v>
      </c>
      <c r="I30" s="714" t="s">
        <v>329</v>
      </c>
      <c r="J30" s="715" t="s">
        <v>1</v>
      </c>
    </row>
    <row r="31" spans="1:10" ht="14.45" customHeight="1" x14ac:dyDescent="0.2">
      <c r="A31" s="711" t="s">
        <v>623</v>
      </c>
      <c r="B31" s="712" t="s">
        <v>612</v>
      </c>
      <c r="C31" s="713">
        <v>83.528060000000011</v>
      </c>
      <c r="D31" s="713">
        <v>101.49938</v>
      </c>
      <c r="E31" s="713"/>
      <c r="F31" s="713">
        <v>117.31312000000003</v>
      </c>
      <c r="G31" s="713">
        <v>0</v>
      </c>
      <c r="H31" s="713">
        <v>117.31312000000003</v>
      </c>
      <c r="I31" s="714" t="s">
        <v>329</v>
      </c>
      <c r="J31" s="715" t="s">
        <v>1</v>
      </c>
    </row>
    <row r="32" spans="1:10" ht="14.45" customHeight="1" x14ac:dyDescent="0.2">
      <c r="A32" s="711" t="s">
        <v>623</v>
      </c>
      <c r="B32" s="712" t="s">
        <v>613</v>
      </c>
      <c r="C32" s="713">
        <v>0</v>
      </c>
      <c r="D32" s="713">
        <v>0</v>
      </c>
      <c r="E32" s="713"/>
      <c r="F32" s="713">
        <v>0.31900000000000001</v>
      </c>
      <c r="G32" s="713">
        <v>0</v>
      </c>
      <c r="H32" s="713">
        <v>0.31900000000000001</v>
      </c>
      <c r="I32" s="714" t="s">
        <v>329</v>
      </c>
      <c r="J32" s="715" t="s">
        <v>1</v>
      </c>
    </row>
    <row r="33" spans="1:10" ht="14.45" customHeight="1" x14ac:dyDescent="0.2">
      <c r="A33" s="711" t="s">
        <v>623</v>
      </c>
      <c r="B33" s="712" t="s">
        <v>615</v>
      </c>
      <c r="C33" s="713">
        <v>0</v>
      </c>
      <c r="D33" s="713">
        <v>6.7861499999999992</v>
      </c>
      <c r="E33" s="713"/>
      <c r="F33" s="713">
        <v>27.572699999999998</v>
      </c>
      <c r="G33" s="713">
        <v>0</v>
      </c>
      <c r="H33" s="713">
        <v>27.572699999999998</v>
      </c>
      <c r="I33" s="714" t="s">
        <v>329</v>
      </c>
      <c r="J33" s="715" t="s">
        <v>1</v>
      </c>
    </row>
    <row r="34" spans="1:10" ht="14.45" customHeight="1" x14ac:dyDescent="0.2">
      <c r="A34" s="711" t="s">
        <v>623</v>
      </c>
      <c r="B34" s="712" t="s">
        <v>625</v>
      </c>
      <c r="C34" s="713">
        <v>299.98306000000002</v>
      </c>
      <c r="D34" s="713">
        <v>339.36534999999998</v>
      </c>
      <c r="E34" s="713"/>
      <c r="F34" s="713">
        <v>362.76397000000003</v>
      </c>
      <c r="G34" s="713">
        <v>0</v>
      </c>
      <c r="H34" s="713">
        <v>362.76397000000003</v>
      </c>
      <c r="I34" s="714" t="s">
        <v>329</v>
      </c>
      <c r="J34" s="715" t="s">
        <v>621</v>
      </c>
    </row>
    <row r="35" spans="1:10" ht="14.45" customHeight="1" x14ac:dyDescent="0.2">
      <c r="A35" s="711" t="s">
        <v>329</v>
      </c>
      <c r="B35" s="712" t="s">
        <v>329</v>
      </c>
      <c r="C35" s="713" t="s">
        <v>329</v>
      </c>
      <c r="D35" s="713" t="s">
        <v>329</v>
      </c>
      <c r="E35" s="713"/>
      <c r="F35" s="713" t="s">
        <v>329</v>
      </c>
      <c r="G35" s="713" t="s">
        <v>329</v>
      </c>
      <c r="H35" s="713" t="s">
        <v>329</v>
      </c>
      <c r="I35" s="714" t="s">
        <v>329</v>
      </c>
      <c r="J35" s="715" t="s">
        <v>622</v>
      </c>
    </row>
    <row r="36" spans="1:10" ht="14.45" customHeight="1" x14ac:dyDescent="0.2">
      <c r="A36" s="711" t="s">
        <v>626</v>
      </c>
      <c r="B36" s="712" t="s">
        <v>627</v>
      </c>
      <c r="C36" s="713" t="s">
        <v>329</v>
      </c>
      <c r="D36" s="713" t="s">
        <v>329</v>
      </c>
      <c r="E36" s="713"/>
      <c r="F36" s="713" t="s">
        <v>329</v>
      </c>
      <c r="G36" s="713" t="s">
        <v>329</v>
      </c>
      <c r="H36" s="713" t="s">
        <v>329</v>
      </c>
      <c r="I36" s="714" t="s">
        <v>329</v>
      </c>
      <c r="J36" s="715" t="s">
        <v>0</v>
      </c>
    </row>
    <row r="37" spans="1:10" ht="14.45" customHeight="1" x14ac:dyDescent="0.2">
      <c r="A37" s="711" t="s">
        <v>626</v>
      </c>
      <c r="B37" s="712" t="s">
        <v>607</v>
      </c>
      <c r="C37" s="713">
        <v>100.07671000000001</v>
      </c>
      <c r="D37" s="713">
        <v>176.85972000000001</v>
      </c>
      <c r="E37" s="713"/>
      <c r="F37" s="713">
        <v>170.84846999999996</v>
      </c>
      <c r="G37" s="713">
        <v>0</v>
      </c>
      <c r="H37" s="713">
        <v>170.84846999999996</v>
      </c>
      <c r="I37" s="714" t="s">
        <v>329</v>
      </c>
      <c r="J37" s="715" t="s">
        <v>1</v>
      </c>
    </row>
    <row r="38" spans="1:10" ht="14.45" customHeight="1" x14ac:dyDescent="0.2">
      <c r="A38" s="711" t="s">
        <v>626</v>
      </c>
      <c r="B38" s="712" t="s">
        <v>612</v>
      </c>
      <c r="C38" s="713">
        <v>0</v>
      </c>
      <c r="D38" s="713">
        <v>0</v>
      </c>
      <c r="E38" s="713"/>
      <c r="F38" s="713">
        <v>0.11372</v>
      </c>
      <c r="G38" s="713">
        <v>0</v>
      </c>
      <c r="H38" s="713">
        <v>0.11372</v>
      </c>
      <c r="I38" s="714" t="s">
        <v>329</v>
      </c>
      <c r="J38" s="715" t="s">
        <v>1</v>
      </c>
    </row>
    <row r="39" spans="1:10" ht="14.45" customHeight="1" x14ac:dyDescent="0.2">
      <c r="A39" s="711" t="s">
        <v>626</v>
      </c>
      <c r="B39" s="712" t="s">
        <v>614</v>
      </c>
      <c r="C39" s="713">
        <v>88.98648</v>
      </c>
      <c r="D39" s="713">
        <v>0</v>
      </c>
      <c r="E39" s="713"/>
      <c r="F39" s="713">
        <v>0</v>
      </c>
      <c r="G39" s="713">
        <v>0</v>
      </c>
      <c r="H39" s="713">
        <v>0</v>
      </c>
      <c r="I39" s="714" t="s">
        <v>329</v>
      </c>
      <c r="J39" s="715" t="s">
        <v>1</v>
      </c>
    </row>
    <row r="40" spans="1:10" ht="14.45" customHeight="1" x14ac:dyDescent="0.2">
      <c r="A40" s="711" t="s">
        <v>626</v>
      </c>
      <c r="B40" s="712" t="s">
        <v>628</v>
      </c>
      <c r="C40" s="713">
        <v>189.06319000000002</v>
      </c>
      <c r="D40" s="713">
        <v>176.85972000000001</v>
      </c>
      <c r="E40" s="713"/>
      <c r="F40" s="713">
        <v>170.96218999999996</v>
      </c>
      <c r="G40" s="713">
        <v>0</v>
      </c>
      <c r="H40" s="713">
        <v>170.96218999999996</v>
      </c>
      <c r="I40" s="714" t="s">
        <v>329</v>
      </c>
      <c r="J40" s="715" t="s">
        <v>621</v>
      </c>
    </row>
    <row r="41" spans="1:10" ht="14.45" customHeight="1" x14ac:dyDescent="0.2">
      <c r="A41" s="711" t="s">
        <v>329</v>
      </c>
      <c r="B41" s="712" t="s">
        <v>329</v>
      </c>
      <c r="C41" s="713" t="s">
        <v>329</v>
      </c>
      <c r="D41" s="713" t="s">
        <v>329</v>
      </c>
      <c r="E41" s="713"/>
      <c r="F41" s="713" t="s">
        <v>329</v>
      </c>
      <c r="G41" s="713" t="s">
        <v>329</v>
      </c>
      <c r="H41" s="713" t="s">
        <v>329</v>
      </c>
      <c r="I41" s="714" t="s">
        <v>329</v>
      </c>
      <c r="J41" s="715" t="s">
        <v>622</v>
      </c>
    </row>
    <row r="42" spans="1:10" ht="14.45" customHeight="1" x14ac:dyDescent="0.2">
      <c r="A42" s="711" t="s">
        <v>629</v>
      </c>
      <c r="B42" s="712" t="s">
        <v>630</v>
      </c>
      <c r="C42" s="713" t="s">
        <v>329</v>
      </c>
      <c r="D42" s="713" t="s">
        <v>329</v>
      </c>
      <c r="E42" s="713"/>
      <c r="F42" s="713" t="s">
        <v>329</v>
      </c>
      <c r="G42" s="713" t="s">
        <v>329</v>
      </c>
      <c r="H42" s="713" t="s">
        <v>329</v>
      </c>
      <c r="I42" s="714" t="s">
        <v>329</v>
      </c>
      <c r="J42" s="715" t="s">
        <v>0</v>
      </c>
    </row>
    <row r="43" spans="1:10" ht="14.45" customHeight="1" x14ac:dyDescent="0.2">
      <c r="A43" s="711" t="s">
        <v>629</v>
      </c>
      <c r="B43" s="712" t="s">
        <v>607</v>
      </c>
      <c r="C43" s="713">
        <v>1429.6434799999997</v>
      </c>
      <c r="D43" s="713">
        <v>1508.168370000001</v>
      </c>
      <c r="E43" s="713"/>
      <c r="F43" s="713">
        <v>1492.8934600000007</v>
      </c>
      <c r="G43" s="713">
        <v>0</v>
      </c>
      <c r="H43" s="713">
        <v>1492.8934600000007</v>
      </c>
      <c r="I43" s="714" t="s">
        <v>329</v>
      </c>
      <c r="J43" s="715" t="s">
        <v>1</v>
      </c>
    </row>
    <row r="44" spans="1:10" ht="14.45" customHeight="1" x14ac:dyDescent="0.2">
      <c r="A44" s="711" t="s">
        <v>629</v>
      </c>
      <c r="B44" s="712" t="s">
        <v>608</v>
      </c>
      <c r="C44" s="713">
        <v>114.41396</v>
      </c>
      <c r="D44" s="713">
        <v>101.94721000000001</v>
      </c>
      <c r="E44" s="713"/>
      <c r="F44" s="713">
        <v>279.57724999999994</v>
      </c>
      <c r="G44" s="713">
        <v>0</v>
      </c>
      <c r="H44" s="713">
        <v>279.57724999999994</v>
      </c>
      <c r="I44" s="714" t="s">
        <v>329</v>
      </c>
      <c r="J44" s="715" t="s">
        <v>1</v>
      </c>
    </row>
    <row r="45" spans="1:10" ht="14.45" customHeight="1" x14ac:dyDescent="0.2">
      <c r="A45" s="711" t="s">
        <v>629</v>
      </c>
      <c r="B45" s="712" t="s">
        <v>609</v>
      </c>
      <c r="C45" s="713">
        <v>126.36474000000003</v>
      </c>
      <c r="D45" s="713">
        <v>72.402369999999991</v>
      </c>
      <c r="E45" s="713"/>
      <c r="F45" s="713">
        <v>70.164180000000002</v>
      </c>
      <c r="G45" s="713">
        <v>0</v>
      </c>
      <c r="H45" s="713">
        <v>70.164180000000002</v>
      </c>
      <c r="I45" s="714" t="s">
        <v>329</v>
      </c>
      <c r="J45" s="715" t="s">
        <v>1</v>
      </c>
    </row>
    <row r="46" spans="1:10" ht="14.45" customHeight="1" x14ac:dyDescent="0.2">
      <c r="A46" s="711" t="s">
        <v>629</v>
      </c>
      <c r="B46" s="712" t="s">
        <v>610</v>
      </c>
      <c r="C46" s="713">
        <v>782.88969999999995</v>
      </c>
      <c r="D46" s="713">
        <v>748.37074000000041</v>
      </c>
      <c r="E46" s="713"/>
      <c r="F46" s="713">
        <v>1070.7806800000008</v>
      </c>
      <c r="G46" s="713">
        <v>0</v>
      </c>
      <c r="H46" s="713">
        <v>1070.7806800000008</v>
      </c>
      <c r="I46" s="714" t="s">
        <v>329</v>
      </c>
      <c r="J46" s="715" t="s">
        <v>1</v>
      </c>
    </row>
    <row r="47" spans="1:10" ht="14.45" customHeight="1" x14ac:dyDescent="0.2">
      <c r="A47" s="711" t="s">
        <v>629</v>
      </c>
      <c r="B47" s="712" t="s">
        <v>612</v>
      </c>
      <c r="C47" s="713">
        <v>220.42220000000006</v>
      </c>
      <c r="D47" s="713">
        <v>238.10511</v>
      </c>
      <c r="E47" s="713"/>
      <c r="F47" s="713">
        <v>347.31091000000015</v>
      </c>
      <c r="G47" s="713">
        <v>0</v>
      </c>
      <c r="H47" s="713">
        <v>347.31091000000015</v>
      </c>
      <c r="I47" s="714" t="s">
        <v>329</v>
      </c>
      <c r="J47" s="715" t="s">
        <v>1</v>
      </c>
    </row>
    <row r="48" spans="1:10" ht="14.45" customHeight="1" x14ac:dyDescent="0.2">
      <c r="A48" s="711" t="s">
        <v>629</v>
      </c>
      <c r="B48" s="712" t="s">
        <v>613</v>
      </c>
      <c r="C48" s="713">
        <v>10.90929</v>
      </c>
      <c r="D48" s="713">
        <v>7.7262299999999993</v>
      </c>
      <c r="E48" s="713"/>
      <c r="F48" s="713">
        <v>10.846</v>
      </c>
      <c r="G48" s="713">
        <v>0</v>
      </c>
      <c r="H48" s="713">
        <v>10.846</v>
      </c>
      <c r="I48" s="714" t="s">
        <v>329</v>
      </c>
      <c r="J48" s="715" t="s">
        <v>1</v>
      </c>
    </row>
    <row r="49" spans="1:10" ht="14.45" customHeight="1" x14ac:dyDescent="0.2">
      <c r="A49" s="711" t="s">
        <v>629</v>
      </c>
      <c r="B49" s="712" t="s">
        <v>615</v>
      </c>
      <c r="C49" s="713">
        <v>70.160119999999992</v>
      </c>
      <c r="D49" s="713">
        <v>77.211500000000029</v>
      </c>
      <c r="E49" s="713"/>
      <c r="F49" s="713">
        <v>111.45658999999998</v>
      </c>
      <c r="G49" s="713">
        <v>0</v>
      </c>
      <c r="H49" s="713">
        <v>111.45658999999998</v>
      </c>
      <c r="I49" s="714" t="s">
        <v>329</v>
      </c>
      <c r="J49" s="715" t="s">
        <v>1</v>
      </c>
    </row>
    <row r="50" spans="1:10" ht="14.45" customHeight="1" x14ac:dyDescent="0.2">
      <c r="A50" s="711" t="s">
        <v>629</v>
      </c>
      <c r="B50" s="712" t="s">
        <v>631</v>
      </c>
      <c r="C50" s="713">
        <v>2754.8034899999998</v>
      </c>
      <c r="D50" s="713">
        <v>2753.9315300000017</v>
      </c>
      <c r="E50" s="713"/>
      <c r="F50" s="713">
        <v>3383.029070000001</v>
      </c>
      <c r="G50" s="713">
        <v>0</v>
      </c>
      <c r="H50" s="713">
        <v>3383.029070000001</v>
      </c>
      <c r="I50" s="714" t="s">
        <v>329</v>
      </c>
      <c r="J50" s="715" t="s">
        <v>621</v>
      </c>
    </row>
    <row r="51" spans="1:10" ht="14.45" customHeight="1" x14ac:dyDescent="0.2">
      <c r="A51" s="711" t="s">
        <v>329</v>
      </c>
      <c r="B51" s="712" t="s">
        <v>329</v>
      </c>
      <c r="C51" s="713" t="s">
        <v>329</v>
      </c>
      <c r="D51" s="713" t="s">
        <v>329</v>
      </c>
      <c r="E51" s="713"/>
      <c r="F51" s="713" t="s">
        <v>329</v>
      </c>
      <c r="G51" s="713" t="s">
        <v>329</v>
      </c>
      <c r="H51" s="713" t="s">
        <v>329</v>
      </c>
      <c r="I51" s="714" t="s">
        <v>329</v>
      </c>
      <c r="J51" s="715" t="s">
        <v>622</v>
      </c>
    </row>
    <row r="52" spans="1:10" ht="14.45" customHeight="1" x14ac:dyDescent="0.2">
      <c r="A52" s="711" t="s">
        <v>632</v>
      </c>
      <c r="B52" s="712" t="s">
        <v>633</v>
      </c>
      <c r="C52" s="713" t="s">
        <v>329</v>
      </c>
      <c r="D52" s="713" t="s">
        <v>329</v>
      </c>
      <c r="E52" s="713"/>
      <c r="F52" s="713" t="s">
        <v>329</v>
      </c>
      <c r="G52" s="713" t="s">
        <v>329</v>
      </c>
      <c r="H52" s="713" t="s">
        <v>329</v>
      </c>
      <c r="I52" s="714" t="s">
        <v>329</v>
      </c>
      <c r="J52" s="715" t="s">
        <v>0</v>
      </c>
    </row>
    <row r="53" spans="1:10" ht="14.45" customHeight="1" x14ac:dyDescent="0.2">
      <c r="A53" s="711" t="s">
        <v>632</v>
      </c>
      <c r="B53" s="712" t="s">
        <v>607</v>
      </c>
      <c r="C53" s="713">
        <v>1686.4037899999996</v>
      </c>
      <c r="D53" s="713">
        <v>1728.0719600000004</v>
      </c>
      <c r="E53" s="713"/>
      <c r="F53" s="713">
        <v>1603.4204200000017</v>
      </c>
      <c r="G53" s="713">
        <v>0</v>
      </c>
      <c r="H53" s="713">
        <v>1603.4204200000017</v>
      </c>
      <c r="I53" s="714" t="s">
        <v>329</v>
      </c>
      <c r="J53" s="715" t="s">
        <v>1</v>
      </c>
    </row>
    <row r="54" spans="1:10" ht="14.45" customHeight="1" x14ac:dyDescent="0.2">
      <c r="A54" s="711" t="s">
        <v>632</v>
      </c>
      <c r="B54" s="712" t="s">
        <v>611</v>
      </c>
      <c r="C54" s="713">
        <v>1041.2643800000005</v>
      </c>
      <c r="D54" s="713">
        <v>1061.8559299999999</v>
      </c>
      <c r="E54" s="713"/>
      <c r="F54" s="713">
        <v>1031.2564999999995</v>
      </c>
      <c r="G54" s="713">
        <v>0</v>
      </c>
      <c r="H54" s="713">
        <v>1031.2564999999995</v>
      </c>
      <c r="I54" s="714" t="s">
        <v>329</v>
      </c>
      <c r="J54" s="715" t="s">
        <v>1</v>
      </c>
    </row>
    <row r="55" spans="1:10" ht="14.45" customHeight="1" x14ac:dyDescent="0.2">
      <c r="A55" s="711" t="s">
        <v>632</v>
      </c>
      <c r="B55" s="712" t="s">
        <v>612</v>
      </c>
      <c r="C55" s="713">
        <v>1.8172500000000005</v>
      </c>
      <c r="D55" s="713">
        <v>1.6627400000000001</v>
      </c>
      <c r="E55" s="713"/>
      <c r="F55" s="713">
        <v>1.6031199999999999</v>
      </c>
      <c r="G55" s="713">
        <v>0</v>
      </c>
      <c r="H55" s="713">
        <v>1.6031199999999999</v>
      </c>
      <c r="I55" s="714" t="s">
        <v>329</v>
      </c>
      <c r="J55" s="715" t="s">
        <v>1</v>
      </c>
    </row>
    <row r="56" spans="1:10" ht="14.45" customHeight="1" x14ac:dyDescent="0.2">
      <c r="A56" s="711" t="s">
        <v>632</v>
      </c>
      <c r="B56" s="712" t="s">
        <v>615</v>
      </c>
      <c r="C56" s="713">
        <v>95.235169999999997</v>
      </c>
      <c r="D56" s="713">
        <v>86.17310999999998</v>
      </c>
      <c r="E56" s="713"/>
      <c r="F56" s="713">
        <v>93.896089999999987</v>
      </c>
      <c r="G56" s="713">
        <v>0</v>
      </c>
      <c r="H56" s="713">
        <v>93.896089999999987</v>
      </c>
      <c r="I56" s="714" t="s">
        <v>329</v>
      </c>
      <c r="J56" s="715" t="s">
        <v>1</v>
      </c>
    </row>
    <row r="57" spans="1:10" ht="14.45" customHeight="1" x14ac:dyDescent="0.2">
      <c r="A57" s="711" t="s">
        <v>632</v>
      </c>
      <c r="B57" s="712" t="s">
        <v>634</v>
      </c>
      <c r="C57" s="713">
        <v>2824.7205899999999</v>
      </c>
      <c r="D57" s="713">
        <v>2877.7637400000008</v>
      </c>
      <c r="E57" s="713"/>
      <c r="F57" s="713">
        <v>2730.1761300000016</v>
      </c>
      <c r="G57" s="713">
        <v>0</v>
      </c>
      <c r="H57" s="713">
        <v>2730.1761300000016</v>
      </c>
      <c r="I57" s="714" t="s">
        <v>329</v>
      </c>
      <c r="J57" s="715" t="s">
        <v>621</v>
      </c>
    </row>
    <row r="58" spans="1:10" ht="14.45" customHeight="1" x14ac:dyDescent="0.2">
      <c r="A58" s="711" t="s">
        <v>329</v>
      </c>
      <c r="B58" s="712" t="s">
        <v>329</v>
      </c>
      <c r="C58" s="713" t="s">
        <v>329</v>
      </c>
      <c r="D58" s="713" t="s">
        <v>329</v>
      </c>
      <c r="E58" s="713"/>
      <c r="F58" s="713" t="s">
        <v>329</v>
      </c>
      <c r="G58" s="713" t="s">
        <v>329</v>
      </c>
      <c r="H58" s="713" t="s">
        <v>329</v>
      </c>
      <c r="I58" s="714" t="s">
        <v>329</v>
      </c>
      <c r="J58" s="715" t="s">
        <v>622</v>
      </c>
    </row>
    <row r="59" spans="1:10" ht="14.45" customHeight="1" x14ac:dyDescent="0.2">
      <c r="A59" s="711" t="s">
        <v>635</v>
      </c>
      <c r="B59" s="712" t="s">
        <v>636</v>
      </c>
      <c r="C59" s="713" t="s">
        <v>329</v>
      </c>
      <c r="D59" s="713" t="s">
        <v>329</v>
      </c>
      <c r="E59" s="713"/>
      <c r="F59" s="713" t="s">
        <v>329</v>
      </c>
      <c r="G59" s="713" t="s">
        <v>329</v>
      </c>
      <c r="H59" s="713" t="s">
        <v>329</v>
      </c>
      <c r="I59" s="714" t="s">
        <v>329</v>
      </c>
      <c r="J59" s="715" t="s">
        <v>0</v>
      </c>
    </row>
    <row r="60" spans="1:10" ht="14.45" customHeight="1" x14ac:dyDescent="0.2">
      <c r="A60" s="711" t="s">
        <v>635</v>
      </c>
      <c r="B60" s="712" t="s">
        <v>607</v>
      </c>
      <c r="C60" s="713">
        <v>0</v>
      </c>
      <c r="D60" s="713">
        <v>0</v>
      </c>
      <c r="E60" s="713"/>
      <c r="F60" s="713">
        <v>9.0748999999999995</v>
      </c>
      <c r="G60" s="713">
        <v>0</v>
      </c>
      <c r="H60" s="713">
        <v>9.0748999999999995</v>
      </c>
      <c r="I60" s="714" t="s">
        <v>329</v>
      </c>
      <c r="J60" s="715" t="s">
        <v>1</v>
      </c>
    </row>
    <row r="61" spans="1:10" ht="14.45" customHeight="1" x14ac:dyDescent="0.2">
      <c r="A61" s="711" t="s">
        <v>635</v>
      </c>
      <c r="B61" s="712" t="s">
        <v>637</v>
      </c>
      <c r="C61" s="713">
        <v>0</v>
      </c>
      <c r="D61" s="713">
        <v>0</v>
      </c>
      <c r="E61" s="713"/>
      <c r="F61" s="713">
        <v>9.0748999999999995</v>
      </c>
      <c r="G61" s="713">
        <v>0</v>
      </c>
      <c r="H61" s="713">
        <v>9.0748999999999995</v>
      </c>
      <c r="I61" s="714" t="s">
        <v>329</v>
      </c>
      <c r="J61" s="715" t="s">
        <v>621</v>
      </c>
    </row>
    <row r="62" spans="1:10" ht="14.45" customHeight="1" x14ac:dyDescent="0.2">
      <c r="A62" s="711" t="s">
        <v>329</v>
      </c>
      <c r="B62" s="712" t="s">
        <v>329</v>
      </c>
      <c r="C62" s="713" t="s">
        <v>329</v>
      </c>
      <c r="D62" s="713" t="s">
        <v>329</v>
      </c>
      <c r="E62" s="713"/>
      <c r="F62" s="713" t="s">
        <v>329</v>
      </c>
      <c r="G62" s="713" t="s">
        <v>329</v>
      </c>
      <c r="H62" s="713" t="s">
        <v>329</v>
      </c>
      <c r="I62" s="714" t="s">
        <v>329</v>
      </c>
      <c r="J62" s="715" t="s">
        <v>622</v>
      </c>
    </row>
    <row r="63" spans="1:10" ht="14.45" customHeight="1" x14ac:dyDescent="0.2">
      <c r="A63" s="711" t="s">
        <v>605</v>
      </c>
      <c r="B63" s="712" t="s">
        <v>616</v>
      </c>
      <c r="C63" s="713">
        <v>6364.1066599999995</v>
      </c>
      <c r="D63" s="713">
        <v>6584.9574100000009</v>
      </c>
      <c r="E63" s="713"/>
      <c r="F63" s="713">
        <v>7079.8531500000026</v>
      </c>
      <c r="G63" s="713">
        <v>0</v>
      </c>
      <c r="H63" s="713">
        <v>7079.8531500000026</v>
      </c>
      <c r="I63" s="714" t="s">
        <v>329</v>
      </c>
      <c r="J63" s="715" t="s">
        <v>617</v>
      </c>
    </row>
  </sheetData>
  <mergeCells count="3">
    <mergeCell ref="F3:I3"/>
    <mergeCell ref="C4:D4"/>
    <mergeCell ref="A1:I1"/>
  </mergeCells>
  <conditionalFormatting sqref="F16 F64:F65537">
    <cfRule type="cellIs" dxfId="75" priority="18" stopIfTrue="1" operator="greaterThan">
      <formula>1</formula>
    </cfRule>
  </conditionalFormatting>
  <conditionalFormatting sqref="H5:H15">
    <cfRule type="expression" dxfId="74" priority="14">
      <formula>$H5&gt;0</formula>
    </cfRule>
  </conditionalFormatting>
  <conditionalFormatting sqref="I5:I15">
    <cfRule type="expression" dxfId="73" priority="15">
      <formula>$I5&gt;1</formula>
    </cfRule>
  </conditionalFormatting>
  <conditionalFormatting sqref="B5:B15">
    <cfRule type="expression" dxfId="72" priority="11">
      <formula>OR($J5="NS",$J5="SumaNS",$J5="Účet")</formula>
    </cfRule>
  </conditionalFormatting>
  <conditionalFormatting sqref="B5:D15 F5:I15">
    <cfRule type="expression" dxfId="71" priority="17">
      <formula>AND($J5&lt;&gt;"",$J5&lt;&gt;"mezeraKL")</formula>
    </cfRule>
  </conditionalFormatting>
  <conditionalFormatting sqref="B5:D15 F5:I15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69" priority="13">
      <formula>OR($J5="SumaNS",$J5="NS")</formula>
    </cfRule>
  </conditionalFormatting>
  <conditionalFormatting sqref="A5:A15">
    <cfRule type="expression" dxfId="68" priority="9">
      <formula>AND($J5&lt;&gt;"mezeraKL",$J5&lt;&gt;"")</formula>
    </cfRule>
  </conditionalFormatting>
  <conditionalFormatting sqref="A5:A15">
    <cfRule type="expression" dxfId="67" priority="10">
      <formula>AND($J5&lt;&gt;"",$J5&lt;&gt;"mezeraKL")</formula>
    </cfRule>
  </conditionalFormatting>
  <conditionalFormatting sqref="H17:H63">
    <cfRule type="expression" dxfId="66" priority="5">
      <formula>$H17&gt;0</formula>
    </cfRule>
  </conditionalFormatting>
  <conditionalFormatting sqref="A17:A63">
    <cfRule type="expression" dxfId="65" priority="2">
      <formula>AND($J17&lt;&gt;"mezeraKL",$J17&lt;&gt;"")</formula>
    </cfRule>
  </conditionalFormatting>
  <conditionalFormatting sqref="I17:I63">
    <cfRule type="expression" dxfId="64" priority="6">
      <formula>$I17&gt;1</formula>
    </cfRule>
  </conditionalFormatting>
  <conditionalFormatting sqref="B17:B63">
    <cfRule type="expression" dxfId="63" priority="1">
      <formula>OR($J17="NS",$J17="SumaNS",$J17="Účet")</formula>
    </cfRule>
  </conditionalFormatting>
  <conditionalFormatting sqref="A17:D63 F17:I63">
    <cfRule type="expression" dxfId="62" priority="8">
      <formula>AND($J17&lt;&gt;"",$J17&lt;&gt;"mezeraKL")</formula>
    </cfRule>
  </conditionalFormatting>
  <conditionalFormatting sqref="B17:D63 F17:I63">
    <cfRule type="expression" dxfId="61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63 F17:I63">
    <cfRule type="expression" dxfId="60" priority="4">
      <formula>OR($J17="SumaNS",$J17="NS")</formula>
    </cfRule>
  </conditionalFormatting>
  <hyperlinks>
    <hyperlink ref="A2" location="Obsah!A1" display="Zpět na Obsah  KL 01  1.-4.měsíc" xr:uid="{2CB56970-1884-4157-BAD5-506C3D49871A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95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365.06318246298235</v>
      </c>
      <c r="M3" s="203">
        <f>SUBTOTAL(9,M5:M1048576)</f>
        <v>19025.739999999998</v>
      </c>
      <c r="N3" s="204">
        <f>SUBTOTAL(9,N5:N1048576)</f>
        <v>6945597.1931132609</v>
      </c>
    </row>
    <row r="4" spans="1:14" s="330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605</v>
      </c>
      <c r="B5" s="723" t="s">
        <v>606</v>
      </c>
      <c r="C5" s="724" t="s">
        <v>635</v>
      </c>
      <c r="D5" s="725" t="s">
        <v>636</v>
      </c>
      <c r="E5" s="726">
        <v>50113001</v>
      </c>
      <c r="F5" s="725" t="s">
        <v>638</v>
      </c>
      <c r="G5" s="724" t="s">
        <v>639</v>
      </c>
      <c r="H5" s="724">
        <v>231751</v>
      </c>
      <c r="I5" s="724">
        <v>231751</v>
      </c>
      <c r="J5" s="724" t="s">
        <v>640</v>
      </c>
      <c r="K5" s="724" t="s">
        <v>641</v>
      </c>
      <c r="L5" s="727">
        <v>111.38</v>
      </c>
      <c r="M5" s="727">
        <v>20</v>
      </c>
      <c r="N5" s="728">
        <v>2227.6</v>
      </c>
    </row>
    <row r="6" spans="1:14" ht="14.45" customHeight="1" x14ac:dyDescent="0.2">
      <c r="A6" s="729" t="s">
        <v>605</v>
      </c>
      <c r="B6" s="730" t="s">
        <v>606</v>
      </c>
      <c r="C6" s="731" t="s">
        <v>635</v>
      </c>
      <c r="D6" s="732" t="s">
        <v>636</v>
      </c>
      <c r="E6" s="733">
        <v>50113001</v>
      </c>
      <c r="F6" s="732" t="s">
        <v>638</v>
      </c>
      <c r="G6" s="731" t="s">
        <v>639</v>
      </c>
      <c r="H6" s="731">
        <v>230920</v>
      </c>
      <c r="I6" s="731">
        <v>230920</v>
      </c>
      <c r="J6" s="731" t="s">
        <v>642</v>
      </c>
      <c r="K6" s="731" t="s">
        <v>643</v>
      </c>
      <c r="L6" s="734">
        <v>684.7299999999999</v>
      </c>
      <c r="M6" s="734">
        <v>10</v>
      </c>
      <c r="N6" s="735">
        <v>6847.2999999999993</v>
      </c>
    </row>
    <row r="7" spans="1:14" ht="14.45" customHeight="1" x14ac:dyDescent="0.2">
      <c r="A7" s="729" t="s">
        <v>605</v>
      </c>
      <c r="B7" s="730" t="s">
        <v>606</v>
      </c>
      <c r="C7" s="731" t="s">
        <v>618</v>
      </c>
      <c r="D7" s="732" t="s">
        <v>619</v>
      </c>
      <c r="E7" s="733">
        <v>50113001</v>
      </c>
      <c r="F7" s="732" t="s">
        <v>638</v>
      </c>
      <c r="G7" s="731" t="s">
        <v>639</v>
      </c>
      <c r="H7" s="731">
        <v>100362</v>
      </c>
      <c r="I7" s="731">
        <v>362</v>
      </c>
      <c r="J7" s="731" t="s">
        <v>644</v>
      </c>
      <c r="K7" s="731" t="s">
        <v>645</v>
      </c>
      <c r="L7" s="734">
        <v>72.453333333333333</v>
      </c>
      <c r="M7" s="734">
        <v>6</v>
      </c>
      <c r="N7" s="735">
        <v>434.72</v>
      </c>
    </row>
    <row r="8" spans="1:14" ht="14.45" customHeight="1" x14ac:dyDescent="0.2">
      <c r="A8" s="729" t="s">
        <v>605</v>
      </c>
      <c r="B8" s="730" t="s">
        <v>606</v>
      </c>
      <c r="C8" s="731" t="s">
        <v>618</v>
      </c>
      <c r="D8" s="732" t="s">
        <v>619</v>
      </c>
      <c r="E8" s="733">
        <v>50113001</v>
      </c>
      <c r="F8" s="732" t="s">
        <v>638</v>
      </c>
      <c r="G8" s="731" t="s">
        <v>639</v>
      </c>
      <c r="H8" s="731">
        <v>845008</v>
      </c>
      <c r="I8" s="731">
        <v>107806</v>
      </c>
      <c r="J8" s="731" t="s">
        <v>646</v>
      </c>
      <c r="K8" s="731" t="s">
        <v>647</v>
      </c>
      <c r="L8" s="734">
        <v>66.557096774193525</v>
      </c>
      <c r="M8" s="734">
        <v>31</v>
      </c>
      <c r="N8" s="735">
        <v>2063.2699999999991</v>
      </c>
    </row>
    <row r="9" spans="1:14" ht="14.45" customHeight="1" x14ac:dyDescent="0.2">
      <c r="A9" s="729" t="s">
        <v>605</v>
      </c>
      <c r="B9" s="730" t="s">
        <v>606</v>
      </c>
      <c r="C9" s="731" t="s">
        <v>618</v>
      </c>
      <c r="D9" s="732" t="s">
        <v>619</v>
      </c>
      <c r="E9" s="733">
        <v>50113001</v>
      </c>
      <c r="F9" s="732" t="s">
        <v>638</v>
      </c>
      <c r="G9" s="731" t="s">
        <v>639</v>
      </c>
      <c r="H9" s="731">
        <v>230398</v>
      </c>
      <c r="I9" s="731">
        <v>230398</v>
      </c>
      <c r="J9" s="731" t="s">
        <v>648</v>
      </c>
      <c r="K9" s="731" t="s">
        <v>649</v>
      </c>
      <c r="L9" s="734">
        <v>142.69999999999999</v>
      </c>
      <c r="M9" s="734">
        <v>3</v>
      </c>
      <c r="N9" s="735">
        <v>428.09999999999997</v>
      </c>
    </row>
    <row r="10" spans="1:14" ht="14.45" customHeight="1" x14ac:dyDescent="0.2">
      <c r="A10" s="729" t="s">
        <v>605</v>
      </c>
      <c r="B10" s="730" t="s">
        <v>606</v>
      </c>
      <c r="C10" s="731" t="s">
        <v>618</v>
      </c>
      <c r="D10" s="732" t="s">
        <v>619</v>
      </c>
      <c r="E10" s="733">
        <v>50113001</v>
      </c>
      <c r="F10" s="732" t="s">
        <v>638</v>
      </c>
      <c r="G10" s="731" t="s">
        <v>639</v>
      </c>
      <c r="H10" s="731">
        <v>167547</v>
      </c>
      <c r="I10" s="731">
        <v>67547</v>
      </c>
      <c r="J10" s="731" t="s">
        <v>650</v>
      </c>
      <c r="K10" s="731" t="s">
        <v>651</v>
      </c>
      <c r="L10" s="734">
        <v>47.079999999999991</v>
      </c>
      <c r="M10" s="734">
        <v>6</v>
      </c>
      <c r="N10" s="735">
        <v>282.47999999999996</v>
      </c>
    </row>
    <row r="11" spans="1:14" ht="14.45" customHeight="1" x14ac:dyDescent="0.2">
      <c r="A11" s="729" t="s">
        <v>605</v>
      </c>
      <c r="B11" s="730" t="s">
        <v>606</v>
      </c>
      <c r="C11" s="731" t="s">
        <v>618</v>
      </c>
      <c r="D11" s="732" t="s">
        <v>619</v>
      </c>
      <c r="E11" s="733">
        <v>50113001</v>
      </c>
      <c r="F11" s="732" t="s">
        <v>638</v>
      </c>
      <c r="G11" s="731" t="s">
        <v>652</v>
      </c>
      <c r="H11" s="731">
        <v>127263</v>
      </c>
      <c r="I11" s="731">
        <v>127263</v>
      </c>
      <c r="J11" s="731" t="s">
        <v>653</v>
      </c>
      <c r="K11" s="731" t="s">
        <v>654</v>
      </c>
      <c r="L11" s="734">
        <v>53.940000000000012</v>
      </c>
      <c r="M11" s="734">
        <v>1</v>
      </c>
      <c r="N11" s="735">
        <v>53.940000000000012</v>
      </c>
    </row>
    <row r="12" spans="1:14" ht="14.45" customHeight="1" x14ac:dyDescent="0.2">
      <c r="A12" s="729" t="s">
        <v>605</v>
      </c>
      <c r="B12" s="730" t="s">
        <v>606</v>
      </c>
      <c r="C12" s="731" t="s">
        <v>618</v>
      </c>
      <c r="D12" s="732" t="s">
        <v>619</v>
      </c>
      <c r="E12" s="733">
        <v>50113001</v>
      </c>
      <c r="F12" s="732" t="s">
        <v>638</v>
      </c>
      <c r="G12" s="731" t="s">
        <v>652</v>
      </c>
      <c r="H12" s="731">
        <v>127272</v>
      </c>
      <c r="I12" s="731">
        <v>127272</v>
      </c>
      <c r="J12" s="731" t="s">
        <v>653</v>
      </c>
      <c r="K12" s="731" t="s">
        <v>655</v>
      </c>
      <c r="L12" s="734">
        <v>48.54</v>
      </c>
      <c r="M12" s="734">
        <v>1</v>
      </c>
      <c r="N12" s="735">
        <v>48.54</v>
      </c>
    </row>
    <row r="13" spans="1:14" ht="14.45" customHeight="1" x14ac:dyDescent="0.2">
      <c r="A13" s="729" t="s">
        <v>605</v>
      </c>
      <c r="B13" s="730" t="s">
        <v>606</v>
      </c>
      <c r="C13" s="731" t="s">
        <v>618</v>
      </c>
      <c r="D13" s="732" t="s">
        <v>619</v>
      </c>
      <c r="E13" s="733">
        <v>50113001</v>
      </c>
      <c r="F13" s="732" t="s">
        <v>638</v>
      </c>
      <c r="G13" s="731" t="s">
        <v>639</v>
      </c>
      <c r="H13" s="731">
        <v>207931</v>
      </c>
      <c r="I13" s="731">
        <v>207931</v>
      </c>
      <c r="J13" s="731" t="s">
        <v>656</v>
      </c>
      <c r="K13" s="731" t="s">
        <v>657</v>
      </c>
      <c r="L13" s="734">
        <v>26.85</v>
      </c>
      <c r="M13" s="734">
        <v>2</v>
      </c>
      <c r="N13" s="735">
        <v>53.7</v>
      </c>
    </row>
    <row r="14" spans="1:14" ht="14.45" customHeight="1" x14ac:dyDescent="0.2">
      <c r="A14" s="729" t="s">
        <v>605</v>
      </c>
      <c r="B14" s="730" t="s">
        <v>606</v>
      </c>
      <c r="C14" s="731" t="s">
        <v>618</v>
      </c>
      <c r="D14" s="732" t="s">
        <v>619</v>
      </c>
      <c r="E14" s="733">
        <v>50113001</v>
      </c>
      <c r="F14" s="732" t="s">
        <v>638</v>
      </c>
      <c r="G14" s="731" t="s">
        <v>639</v>
      </c>
      <c r="H14" s="731">
        <v>196610</v>
      </c>
      <c r="I14" s="731">
        <v>96610</v>
      </c>
      <c r="J14" s="731" t="s">
        <v>658</v>
      </c>
      <c r="K14" s="731" t="s">
        <v>659</v>
      </c>
      <c r="L14" s="734">
        <v>51.740000000000009</v>
      </c>
      <c r="M14" s="734">
        <v>1</v>
      </c>
      <c r="N14" s="735">
        <v>51.740000000000009</v>
      </c>
    </row>
    <row r="15" spans="1:14" ht="14.45" customHeight="1" x14ac:dyDescent="0.2">
      <c r="A15" s="729" t="s">
        <v>605</v>
      </c>
      <c r="B15" s="730" t="s">
        <v>606</v>
      </c>
      <c r="C15" s="731" t="s">
        <v>618</v>
      </c>
      <c r="D15" s="732" t="s">
        <v>619</v>
      </c>
      <c r="E15" s="733">
        <v>50113001</v>
      </c>
      <c r="F15" s="732" t="s">
        <v>638</v>
      </c>
      <c r="G15" s="731" t="s">
        <v>639</v>
      </c>
      <c r="H15" s="731">
        <v>173389</v>
      </c>
      <c r="I15" s="731">
        <v>173389</v>
      </c>
      <c r="J15" s="731" t="s">
        <v>660</v>
      </c>
      <c r="K15" s="731" t="s">
        <v>661</v>
      </c>
      <c r="L15" s="734">
        <v>753.28</v>
      </c>
      <c r="M15" s="734">
        <v>2</v>
      </c>
      <c r="N15" s="735">
        <v>1506.56</v>
      </c>
    </row>
    <row r="16" spans="1:14" ht="14.45" customHeight="1" x14ac:dyDescent="0.2">
      <c r="A16" s="729" t="s">
        <v>605</v>
      </c>
      <c r="B16" s="730" t="s">
        <v>606</v>
      </c>
      <c r="C16" s="731" t="s">
        <v>618</v>
      </c>
      <c r="D16" s="732" t="s">
        <v>619</v>
      </c>
      <c r="E16" s="733">
        <v>50113001</v>
      </c>
      <c r="F16" s="732" t="s">
        <v>638</v>
      </c>
      <c r="G16" s="731" t="s">
        <v>639</v>
      </c>
      <c r="H16" s="731">
        <v>196303</v>
      </c>
      <c r="I16" s="731">
        <v>96303</v>
      </c>
      <c r="J16" s="731" t="s">
        <v>662</v>
      </c>
      <c r="K16" s="731" t="s">
        <v>663</v>
      </c>
      <c r="L16" s="734">
        <v>63.199999999999996</v>
      </c>
      <c r="M16" s="734">
        <v>1</v>
      </c>
      <c r="N16" s="735">
        <v>63.199999999999996</v>
      </c>
    </row>
    <row r="17" spans="1:14" ht="14.45" customHeight="1" x14ac:dyDescent="0.2">
      <c r="A17" s="729" t="s">
        <v>605</v>
      </c>
      <c r="B17" s="730" t="s">
        <v>606</v>
      </c>
      <c r="C17" s="731" t="s">
        <v>618</v>
      </c>
      <c r="D17" s="732" t="s">
        <v>619</v>
      </c>
      <c r="E17" s="733">
        <v>50113001</v>
      </c>
      <c r="F17" s="732" t="s">
        <v>638</v>
      </c>
      <c r="G17" s="731" t="s">
        <v>639</v>
      </c>
      <c r="H17" s="731">
        <v>112892</v>
      </c>
      <c r="I17" s="731">
        <v>12892</v>
      </c>
      <c r="J17" s="731" t="s">
        <v>664</v>
      </c>
      <c r="K17" s="731" t="s">
        <v>665</v>
      </c>
      <c r="L17" s="734">
        <v>104.44999999999999</v>
      </c>
      <c r="M17" s="734">
        <v>1</v>
      </c>
      <c r="N17" s="735">
        <v>104.44999999999999</v>
      </c>
    </row>
    <row r="18" spans="1:14" ht="14.45" customHeight="1" x14ac:dyDescent="0.2">
      <c r="A18" s="729" t="s">
        <v>605</v>
      </c>
      <c r="B18" s="730" t="s">
        <v>606</v>
      </c>
      <c r="C18" s="731" t="s">
        <v>618</v>
      </c>
      <c r="D18" s="732" t="s">
        <v>619</v>
      </c>
      <c r="E18" s="733">
        <v>50113001</v>
      </c>
      <c r="F18" s="732" t="s">
        <v>638</v>
      </c>
      <c r="G18" s="731" t="s">
        <v>639</v>
      </c>
      <c r="H18" s="731">
        <v>112891</v>
      </c>
      <c r="I18" s="731">
        <v>12891</v>
      </c>
      <c r="J18" s="731" t="s">
        <v>664</v>
      </c>
      <c r="K18" s="731" t="s">
        <v>666</v>
      </c>
      <c r="L18" s="734">
        <v>58.28</v>
      </c>
      <c r="M18" s="734">
        <v>2</v>
      </c>
      <c r="N18" s="735">
        <v>116.56</v>
      </c>
    </row>
    <row r="19" spans="1:14" ht="14.45" customHeight="1" x14ac:dyDescent="0.2">
      <c r="A19" s="729" t="s">
        <v>605</v>
      </c>
      <c r="B19" s="730" t="s">
        <v>606</v>
      </c>
      <c r="C19" s="731" t="s">
        <v>618</v>
      </c>
      <c r="D19" s="732" t="s">
        <v>619</v>
      </c>
      <c r="E19" s="733">
        <v>50113001</v>
      </c>
      <c r="F19" s="732" t="s">
        <v>638</v>
      </c>
      <c r="G19" s="731" t="s">
        <v>639</v>
      </c>
      <c r="H19" s="731">
        <v>112895</v>
      </c>
      <c r="I19" s="731">
        <v>12895</v>
      </c>
      <c r="J19" s="731" t="s">
        <v>664</v>
      </c>
      <c r="K19" s="731" t="s">
        <v>667</v>
      </c>
      <c r="L19" s="734">
        <v>106.7</v>
      </c>
      <c r="M19" s="734">
        <v>1</v>
      </c>
      <c r="N19" s="735">
        <v>106.7</v>
      </c>
    </row>
    <row r="20" spans="1:14" ht="14.45" customHeight="1" x14ac:dyDescent="0.2">
      <c r="A20" s="729" t="s">
        <v>605</v>
      </c>
      <c r="B20" s="730" t="s">
        <v>606</v>
      </c>
      <c r="C20" s="731" t="s">
        <v>618</v>
      </c>
      <c r="D20" s="732" t="s">
        <v>619</v>
      </c>
      <c r="E20" s="733">
        <v>50113001</v>
      </c>
      <c r="F20" s="732" t="s">
        <v>638</v>
      </c>
      <c r="G20" s="731" t="s">
        <v>639</v>
      </c>
      <c r="H20" s="731">
        <v>132853</v>
      </c>
      <c r="I20" s="731">
        <v>132853</v>
      </c>
      <c r="J20" s="731" t="s">
        <v>664</v>
      </c>
      <c r="K20" s="731" t="s">
        <v>665</v>
      </c>
      <c r="L20" s="734">
        <v>103.32</v>
      </c>
      <c r="M20" s="734">
        <v>1</v>
      </c>
      <c r="N20" s="735">
        <v>103.32</v>
      </c>
    </row>
    <row r="21" spans="1:14" ht="14.45" customHeight="1" x14ac:dyDescent="0.2">
      <c r="A21" s="729" t="s">
        <v>605</v>
      </c>
      <c r="B21" s="730" t="s">
        <v>606</v>
      </c>
      <c r="C21" s="731" t="s">
        <v>618</v>
      </c>
      <c r="D21" s="732" t="s">
        <v>619</v>
      </c>
      <c r="E21" s="733">
        <v>50113001</v>
      </c>
      <c r="F21" s="732" t="s">
        <v>638</v>
      </c>
      <c r="G21" s="731" t="s">
        <v>639</v>
      </c>
      <c r="H21" s="731">
        <v>140274</v>
      </c>
      <c r="I21" s="731">
        <v>40274</v>
      </c>
      <c r="J21" s="731" t="s">
        <v>668</v>
      </c>
      <c r="K21" s="731" t="s">
        <v>669</v>
      </c>
      <c r="L21" s="734">
        <v>87.469999999999985</v>
      </c>
      <c r="M21" s="734">
        <v>1</v>
      </c>
      <c r="N21" s="735">
        <v>87.469999999999985</v>
      </c>
    </row>
    <row r="22" spans="1:14" ht="14.45" customHeight="1" x14ac:dyDescent="0.2">
      <c r="A22" s="729" t="s">
        <v>605</v>
      </c>
      <c r="B22" s="730" t="s">
        <v>606</v>
      </c>
      <c r="C22" s="731" t="s">
        <v>618</v>
      </c>
      <c r="D22" s="732" t="s">
        <v>619</v>
      </c>
      <c r="E22" s="733">
        <v>50113001</v>
      </c>
      <c r="F22" s="732" t="s">
        <v>638</v>
      </c>
      <c r="G22" s="731" t="s">
        <v>639</v>
      </c>
      <c r="H22" s="731">
        <v>162320</v>
      </c>
      <c r="I22" s="731">
        <v>62320</v>
      </c>
      <c r="J22" s="731" t="s">
        <v>670</v>
      </c>
      <c r="K22" s="731" t="s">
        <v>671</v>
      </c>
      <c r="L22" s="734">
        <v>80.399999999999991</v>
      </c>
      <c r="M22" s="734">
        <v>2</v>
      </c>
      <c r="N22" s="735">
        <v>160.79999999999998</v>
      </c>
    </row>
    <row r="23" spans="1:14" ht="14.45" customHeight="1" x14ac:dyDescent="0.2">
      <c r="A23" s="729" t="s">
        <v>605</v>
      </c>
      <c r="B23" s="730" t="s">
        <v>606</v>
      </c>
      <c r="C23" s="731" t="s">
        <v>618</v>
      </c>
      <c r="D23" s="732" t="s">
        <v>619</v>
      </c>
      <c r="E23" s="733">
        <v>50113001</v>
      </c>
      <c r="F23" s="732" t="s">
        <v>638</v>
      </c>
      <c r="G23" s="731" t="s">
        <v>639</v>
      </c>
      <c r="H23" s="731">
        <v>162318</v>
      </c>
      <c r="I23" s="731">
        <v>62318</v>
      </c>
      <c r="J23" s="731" t="s">
        <v>672</v>
      </c>
      <c r="K23" s="731" t="s">
        <v>673</v>
      </c>
      <c r="L23" s="734">
        <v>122.51000000000003</v>
      </c>
      <c r="M23" s="734">
        <v>1</v>
      </c>
      <c r="N23" s="735">
        <v>122.51000000000003</v>
      </c>
    </row>
    <row r="24" spans="1:14" ht="14.45" customHeight="1" x14ac:dyDescent="0.2">
      <c r="A24" s="729" t="s">
        <v>605</v>
      </c>
      <c r="B24" s="730" t="s">
        <v>606</v>
      </c>
      <c r="C24" s="731" t="s">
        <v>618</v>
      </c>
      <c r="D24" s="732" t="s">
        <v>619</v>
      </c>
      <c r="E24" s="733">
        <v>50113001</v>
      </c>
      <c r="F24" s="732" t="s">
        <v>638</v>
      </c>
      <c r="G24" s="731" t="s">
        <v>652</v>
      </c>
      <c r="H24" s="731">
        <v>231697</v>
      </c>
      <c r="I24" s="731">
        <v>231697</v>
      </c>
      <c r="J24" s="731" t="s">
        <v>674</v>
      </c>
      <c r="K24" s="731" t="s">
        <v>675</v>
      </c>
      <c r="L24" s="734">
        <v>76.859999999999985</v>
      </c>
      <c r="M24" s="734">
        <v>1</v>
      </c>
      <c r="N24" s="735">
        <v>76.859999999999985</v>
      </c>
    </row>
    <row r="25" spans="1:14" ht="14.45" customHeight="1" x14ac:dyDescent="0.2">
      <c r="A25" s="729" t="s">
        <v>605</v>
      </c>
      <c r="B25" s="730" t="s">
        <v>606</v>
      </c>
      <c r="C25" s="731" t="s">
        <v>618</v>
      </c>
      <c r="D25" s="732" t="s">
        <v>619</v>
      </c>
      <c r="E25" s="733">
        <v>50113001</v>
      </c>
      <c r="F25" s="732" t="s">
        <v>638</v>
      </c>
      <c r="G25" s="731" t="s">
        <v>652</v>
      </c>
      <c r="H25" s="731">
        <v>231696</v>
      </c>
      <c r="I25" s="731">
        <v>231696</v>
      </c>
      <c r="J25" s="731" t="s">
        <v>674</v>
      </c>
      <c r="K25" s="731" t="s">
        <v>676</v>
      </c>
      <c r="L25" s="734">
        <v>207.23</v>
      </c>
      <c r="M25" s="734">
        <v>1</v>
      </c>
      <c r="N25" s="735">
        <v>207.23</v>
      </c>
    </row>
    <row r="26" spans="1:14" ht="14.45" customHeight="1" x14ac:dyDescent="0.2">
      <c r="A26" s="729" t="s">
        <v>605</v>
      </c>
      <c r="B26" s="730" t="s">
        <v>606</v>
      </c>
      <c r="C26" s="731" t="s">
        <v>618</v>
      </c>
      <c r="D26" s="732" t="s">
        <v>619</v>
      </c>
      <c r="E26" s="733">
        <v>50113001</v>
      </c>
      <c r="F26" s="732" t="s">
        <v>638</v>
      </c>
      <c r="G26" s="731" t="s">
        <v>652</v>
      </c>
      <c r="H26" s="731">
        <v>229646</v>
      </c>
      <c r="I26" s="731">
        <v>229646</v>
      </c>
      <c r="J26" s="731" t="s">
        <v>677</v>
      </c>
      <c r="K26" s="731" t="s">
        <v>678</v>
      </c>
      <c r="L26" s="734">
        <v>77.100000000000009</v>
      </c>
      <c r="M26" s="734">
        <v>1</v>
      </c>
      <c r="N26" s="735">
        <v>77.100000000000009</v>
      </c>
    </row>
    <row r="27" spans="1:14" ht="14.45" customHeight="1" x14ac:dyDescent="0.2">
      <c r="A27" s="729" t="s">
        <v>605</v>
      </c>
      <c r="B27" s="730" t="s">
        <v>606</v>
      </c>
      <c r="C27" s="731" t="s">
        <v>618</v>
      </c>
      <c r="D27" s="732" t="s">
        <v>619</v>
      </c>
      <c r="E27" s="733">
        <v>50113001</v>
      </c>
      <c r="F27" s="732" t="s">
        <v>638</v>
      </c>
      <c r="G27" s="731" t="s">
        <v>639</v>
      </c>
      <c r="H27" s="731">
        <v>993603</v>
      </c>
      <c r="I27" s="731">
        <v>0</v>
      </c>
      <c r="J27" s="731" t="s">
        <v>679</v>
      </c>
      <c r="K27" s="731" t="s">
        <v>329</v>
      </c>
      <c r="L27" s="734">
        <v>233.47250061523255</v>
      </c>
      <c r="M27" s="734">
        <v>8</v>
      </c>
      <c r="N27" s="735">
        <v>1867.7800049218604</v>
      </c>
    </row>
    <row r="28" spans="1:14" ht="14.45" customHeight="1" x14ac:dyDescent="0.2">
      <c r="A28" s="729" t="s">
        <v>605</v>
      </c>
      <c r="B28" s="730" t="s">
        <v>606</v>
      </c>
      <c r="C28" s="731" t="s">
        <v>618</v>
      </c>
      <c r="D28" s="732" t="s">
        <v>619</v>
      </c>
      <c r="E28" s="733">
        <v>50113001</v>
      </c>
      <c r="F28" s="732" t="s">
        <v>638</v>
      </c>
      <c r="G28" s="731" t="s">
        <v>639</v>
      </c>
      <c r="H28" s="731">
        <v>196620</v>
      </c>
      <c r="I28" s="731">
        <v>96620</v>
      </c>
      <c r="J28" s="731" t="s">
        <v>680</v>
      </c>
      <c r="K28" s="731" t="s">
        <v>681</v>
      </c>
      <c r="L28" s="734">
        <v>185.59666666666666</v>
      </c>
      <c r="M28" s="734">
        <v>3</v>
      </c>
      <c r="N28" s="735">
        <v>556.79</v>
      </c>
    </row>
    <row r="29" spans="1:14" ht="14.45" customHeight="1" x14ac:dyDescent="0.2">
      <c r="A29" s="729" t="s">
        <v>605</v>
      </c>
      <c r="B29" s="730" t="s">
        <v>606</v>
      </c>
      <c r="C29" s="731" t="s">
        <v>618</v>
      </c>
      <c r="D29" s="732" t="s">
        <v>619</v>
      </c>
      <c r="E29" s="733">
        <v>50113001</v>
      </c>
      <c r="F29" s="732" t="s">
        <v>638</v>
      </c>
      <c r="G29" s="731" t="s">
        <v>639</v>
      </c>
      <c r="H29" s="731">
        <v>241307</v>
      </c>
      <c r="I29" s="731">
        <v>241307</v>
      </c>
      <c r="J29" s="731" t="s">
        <v>682</v>
      </c>
      <c r="K29" s="731" t="s">
        <v>683</v>
      </c>
      <c r="L29" s="734">
        <v>102.72285714285715</v>
      </c>
      <c r="M29" s="734">
        <v>7</v>
      </c>
      <c r="N29" s="735">
        <v>719.06000000000006</v>
      </c>
    </row>
    <row r="30" spans="1:14" ht="14.45" customHeight="1" x14ac:dyDescent="0.2">
      <c r="A30" s="729" t="s">
        <v>605</v>
      </c>
      <c r="B30" s="730" t="s">
        <v>606</v>
      </c>
      <c r="C30" s="731" t="s">
        <v>618</v>
      </c>
      <c r="D30" s="732" t="s">
        <v>619</v>
      </c>
      <c r="E30" s="733">
        <v>50113001</v>
      </c>
      <c r="F30" s="732" t="s">
        <v>638</v>
      </c>
      <c r="G30" s="731" t="s">
        <v>652</v>
      </c>
      <c r="H30" s="731">
        <v>233559</v>
      </c>
      <c r="I30" s="731">
        <v>233559</v>
      </c>
      <c r="J30" s="731" t="s">
        <v>684</v>
      </c>
      <c r="K30" s="731" t="s">
        <v>685</v>
      </c>
      <c r="L30" s="734">
        <v>26.429999999999993</v>
      </c>
      <c r="M30" s="734">
        <v>1</v>
      </c>
      <c r="N30" s="735">
        <v>26.429999999999993</v>
      </c>
    </row>
    <row r="31" spans="1:14" ht="14.45" customHeight="1" x14ac:dyDescent="0.2">
      <c r="A31" s="729" t="s">
        <v>605</v>
      </c>
      <c r="B31" s="730" t="s">
        <v>606</v>
      </c>
      <c r="C31" s="731" t="s">
        <v>618</v>
      </c>
      <c r="D31" s="732" t="s">
        <v>619</v>
      </c>
      <c r="E31" s="733">
        <v>50113001</v>
      </c>
      <c r="F31" s="732" t="s">
        <v>638</v>
      </c>
      <c r="G31" s="731" t="s">
        <v>652</v>
      </c>
      <c r="H31" s="731">
        <v>233579</v>
      </c>
      <c r="I31" s="731">
        <v>233579</v>
      </c>
      <c r="J31" s="731" t="s">
        <v>686</v>
      </c>
      <c r="K31" s="731" t="s">
        <v>687</v>
      </c>
      <c r="L31" s="734">
        <v>26.11</v>
      </c>
      <c r="M31" s="734">
        <v>1</v>
      </c>
      <c r="N31" s="735">
        <v>26.11</v>
      </c>
    </row>
    <row r="32" spans="1:14" ht="14.45" customHeight="1" x14ac:dyDescent="0.2">
      <c r="A32" s="729" t="s">
        <v>605</v>
      </c>
      <c r="B32" s="730" t="s">
        <v>606</v>
      </c>
      <c r="C32" s="731" t="s">
        <v>618</v>
      </c>
      <c r="D32" s="732" t="s">
        <v>619</v>
      </c>
      <c r="E32" s="733">
        <v>50113001</v>
      </c>
      <c r="F32" s="732" t="s">
        <v>638</v>
      </c>
      <c r="G32" s="731" t="s">
        <v>652</v>
      </c>
      <c r="H32" s="731">
        <v>233584</v>
      </c>
      <c r="I32" s="731">
        <v>233584</v>
      </c>
      <c r="J32" s="731" t="s">
        <v>686</v>
      </c>
      <c r="K32" s="731" t="s">
        <v>688</v>
      </c>
      <c r="L32" s="734">
        <v>87.05</v>
      </c>
      <c r="M32" s="734">
        <v>1</v>
      </c>
      <c r="N32" s="735">
        <v>87.05</v>
      </c>
    </row>
    <row r="33" spans="1:14" ht="14.45" customHeight="1" x14ac:dyDescent="0.2">
      <c r="A33" s="729" t="s">
        <v>605</v>
      </c>
      <c r="B33" s="730" t="s">
        <v>606</v>
      </c>
      <c r="C33" s="731" t="s">
        <v>618</v>
      </c>
      <c r="D33" s="732" t="s">
        <v>619</v>
      </c>
      <c r="E33" s="733">
        <v>50113001</v>
      </c>
      <c r="F33" s="732" t="s">
        <v>638</v>
      </c>
      <c r="G33" s="731" t="s">
        <v>639</v>
      </c>
      <c r="H33" s="731">
        <v>500458</v>
      </c>
      <c r="I33" s="731">
        <v>0</v>
      </c>
      <c r="J33" s="731" t="s">
        <v>689</v>
      </c>
      <c r="K33" s="731" t="s">
        <v>329</v>
      </c>
      <c r="L33" s="734">
        <v>134.07000000000002</v>
      </c>
      <c r="M33" s="734">
        <v>1</v>
      </c>
      <c r="N33" s="735">
        <v>134.07000000000002</v>
      </c>
    </row>
    <row r="34" spans="1:14" ht="14.45" customHeight="1" x14ac:dyDescent="0.2">
      <c r="A34" s="729" t="s">
        <v>605</v>
      </c>
      <c r="B34" s="730" t="s">
        <v>606</v>
      </c>
      <c r="C34" s="731" t="s">
        <v>618</v>
      </c>
      <c r="D34" s="732" t="s">
        <v>619</v>
      </c>
      <c r="E34" s="733">
        <v>50113001</v>
      </c>
      <c r="F34" s="732" t="s">
        <v>638</v>
      </c>
      <c r="G34" s="731" t="s">
        <v>639</v>
      </c>
      <c r="H34" s="731">
        <v>234194</v>
      </c>
      <c r="I34" s="731">
        <v>234194</v>
      </c>
      <c r="J34" s="731" t="s">
        <v>690</v>
      </c>
      <c r="K34" s="731" t="s">
        <v>691</v>
      </c>
      <c r="L34" s="734">
        <v>120.41199999999999</v>
      </c>
      <c r="M34" s="734">
        <v>5</v>
      </c>
      <c r="N34" s="735">
        <v>602.05999999999995</v>
      </c>
    </row>
    <row r="35" spans="1:14" ht="14.45" customHeight="1" x14ac:dyDescent="0.2">
      <c r="A35" s="729" t="s">
        <v>605</v>
      </c>
      <c r="B35" s="730" t="s">
        <v>606</v>
      </c>
      <c r="C35" s="731" t="s">
        <v>618</v>
      </c>
      <c r="D35" s="732" t="s">
        <v>619</v>
      </c>
      <c r="E35" s="733">
        <v>50113001</v>
      </c>
      <c r="F35" s="732" t="s">
        <v>638</v>
      </c>
      <c r="G35" s="731" t="s">
        <v>639</v>
      </c>
      <c r="H35" s="731">
        <v>199466</v>
      </c>
      <c r="I35" s="731">
        <v>199466</v>
      </c>
      <c r="J35" s="731" t="s">
        <v>692</v>
      </c>
      <c r="K35" s="731" t="s">
        <v>693</v>
      </c>
      <c r="L35" s="734">
        <v>112.38</v>
      </c>
      <c r="M35" s="734">
        <v>2</v>
      </c>
      <c r="N35" s="735">
        <v>224.76</v>
      </c>
    </row>
    <row r="36" spans="1:14" ht="14.45" customHeight="1" x14ac:dyDescent="0.2">
      <c r="A36" s="729" t="s">
        <v>605</v>
      </c>
      <c r="B36" s="730" t="s">
        <v>606</v>
      </c>
      <c r="C36" s="731" t="s">
        <v>618</v>
      </c>
      <c r="D36" s="732" t="s">
        <v>619</v>
      </c>
      <c r="E36" s="733">
        <v>50113001</v>
      </c>
      <c r="F36" s="732" t="s">
        <v>638</v>
      </c>
      <c r="G36" s="731" t="s">
        <v>652</v>
      </c>
      <c r="H36" s="731">
        <v>110252</v>
      </c>
      <c r="I36" s="731">
        <v>10252</v>
      </c>
      <c r="J36" s="731" t="s">
        <v>694</v>
      </c>
      <c r="K36" s="731" t="s">
        <v>695</v>
      </c>
      <c r="L36" s="734">
        <v>70.399999999999991</v>
      </c>
      <c r="M36" s="734">
        <v>11</v>
      </c>
      <c r="N36" s="735">
        <v>774.39999999999986</v>
      </c>
    </row>
    <row r="37" spans="1:14" ht="14.45" customHeight="1" x14ac:dyDescent="0.2">
      <c r="A37" s="729" t="s">
        <v>605</v>
      </c>
      <c r="B37" s="730" t="s">
        <v>606</v>
      </c>
      <c r="C37" s="731" t="s">
        <v>618</v>
      </c>
      <c r="D37" s="732" t="s">
        <v>619</v>
      </c>
      <c r="E37" s="733">
        <v>50113001</v>
      </c>
      <c r="F37" s="732" t="s">
        <v>638</v>
      </c>
      <c r="G37" s="731" t="s">
        <v>639</v>
      </c>
      <c r="H37" s="731">
        <v>238142</v>
      </c>
      <c r="I37" s="731">
        <v>238142</v>
      </c>
      <c r="J37" s="731" t="s">
        <v>696</v>
      </c>
      <c r="K37" s="731" t="s">
        <v>697</v>
      </c>
      <c r="L37" s="734">
        <v>58.840000000000011</v>
      </c>
      <c r="M37" s="734">
        <v>5</v>
      </c>
      <c r="N37" s="735">
        <v>294.20000000000005</v>
      </c>
    </row>
    <row r="38" spans="1:14" ht="14.45" customHeight="1" x14ac:dyDescent="0.2">
      <c r="A38" s="729" t="s">
        <v>605</v>
      </c>
      <c r="B38" s="730" t="s">
        <v>606</v>
      </c>
      <c r="C38" s="731" t="s">
        <v>618</v>
      </c>
      <c r="D38" s="732" t="s">
        <v>619</v>
      </c>
      <c r="E38" s="733">
        <v>50113001</v>
      </c>
      <c r="F38" s="732" t="s">
        <v>638</v>
      </c>
      <c r="G38" s="731" t="s">
        <v>639</v>
      </c>
      <c r="H38" s="731">
        <v>230409</v>
      </c>
      <c r="I38" s="731">
        <v>230409</v>
      </c>
      <c r="J38" s="731" t="s">
        <v>698</v>
      </c>
      <c r="K38" s="731" t="s">
        <v>699</v>
      </c>
      <c r="L38" s="734">
        <v>19.82</v>
      </c>
      <c r="M38" s="734">
        <v>5</v>
      </c>
      <c r="N38" s="735">
        <v>99.100000000000009</v>
      </c>
    </row>
    <row r="39" spans="1:14" ht="14.45" customHeight="1" x14ac:dyDescent="0.2">
      <c r="A39" s="729" t="s">
        <v>605</v>
      </c>
      <c r="B39" s="730" t="s">
        <v>606</v>
      </c>
      <c r="C39" s="731" t="s">
        <v>618</v>
      </c>
      <c r="D39" s="732" t="s">
        <v>619</v>
      </c>
      <c r="E39" s="733">
        <v>50113001</v>
      </c>
      <c r="F39" s="732" t="s">
        <v>638</v>
      </c>
      <c r="G39" s="731" t="s">
        <v>639</v>
      </c>
      <c r="H39" s="731">
        <v>207939</v>
      </c>
      <c r="I39" s="731">
        <v>207939</v>
      </c>
      <c r="J39" s="731" t="s">
        <v>700</v>
      </c>
      <c r="K39" s="731" t="s">
        <v>701</v>
      </c>
      <c r="L39" s="734">
        <v>60.840000000000011</v>
      </c>
      <c r="M39" s="734">
        <v>1</v>
      </c>
      <c r="N39" s="735">
        <v>60.840000000000011</v>
      </c>
    </row>
    <row r="40" spans="1:14" ht="14.45" customHeight="1" x14ac:dyDescent="0.2">
      <c r="A40" s="729" t="s">
        <v>605</v>
      </c>
      <c r="B40" s="730" t="s">
        <v>606</v>
      </c>
      <c r="C40" s="731" t="s">
        <v>618</v>
      </c>
      <c r="D40" s="732" t="s">
        <v>619</v>
      </c>
      <c r="E40" s="733">
        <v>50113001</v>
      </c>
      <c r="F40" s="732" t="s">
        <v>638</v>
      </c>
      <c r="G40" s="731" t="s">
        <v>639</v>
      </c>
      <c r="H40" s="731">
        <v>207940</v>
      </c>
      <c r="I40" s="731">
        <v>207940</v>
      </c>
      <c r="J40" s="731" t="s">
        <v>702</v>
      </c>
      <c r="K40" s="731" t="s">
        <v>703</v>
      </c>
      <c r="L40" s="734">
        <v>72.44</v>
      </c>
      <c r="M40" s="734">
        <v>1</v>
      </c>
      <c r="N40" s="735">
        <v>72.44</v>
      </c>
    </row>
    <row r="41" spans="1:14" ht="14.45" customHeight="1" x14ac:dyDescent="0.2">
      <c r="A41" s="729" t="s">
        <v>605</v>
      </c>
      <c r="B41" s="730" t="s">
        <v>606</v>
      </c>
      <c r="C41" s="731" t="s">
        <v>618</v>
      </c>
      <c r="D41" s="732" t="s">
        <v>619</v>
      </c>
      <c r="E41" s="733">
        <v>50113001</v>
      </c>
      <c r="F41" s="732" t="s">
        <v>638</v>
      </c>
      <c r="G41" s="731" t="s">
        <v>639</v>
      </c>
      <c r="H41" s="731">
        <v>232153</v>
      </c>
      <c r="I41" s="731">
        <v>232153</v>
      </c>
      <c r="J41" s="731" t="s">
        <v>704</v>
      </c>
      <c r="K41" s="731" t="s">
        <v>705</v>
      </c>
      <c r="L41" s="734">
        <v>48.749999999999986</v>
      </c>
      <c r="M41" s="734">
        <v>1</v>
      </c>
      <c r="N41" s="735">
        <v>48.749999999999986</v>
      </c>
    </row>
    <row r="42" spans="1:14" ht="14.45" customHeight="1" x14ac:dyDescent="0.2">
      <c r="A42" s="729" t="s">
        <v>605</v>
      </c>
      <c r="B42" s="730" t="s">
        <v>606</v>
      </c>
      <c r="C42" s="731" t="s">
        <v>618</v>
      </c>
      <c r="D42" s="732" t="s">
        <v>619</v>
      </c>
      <c r="E42" s="733">
        <v>50113001</v>
      </c>
      <c r="F42" s="732" t="s">
        <v>638</v>
      </c>
      <c r="G42" s="731" t="s">
        <v>652</v>
      </c>
      <c r="H42" s="731">
        <v>214435</v>
      </c>
      <c r="I42" s="731">
        <v>214435</v>
      </c>
      <c r="J42" s="731" t="s">
        <v>706</v>
      </c>
      <c r="K42" s="731" t="s">
        <v>707</v>
      </c>
      <c r="L42" s="734">
        <v>42.900909090909089</v>
      </c>
      <c r="M42" s="734">
        <v>11</v>
      </c>
      <c r="N42" s="735">
        <v>471.90999999999997</v>
      </c>
    </row>
    <row r="43" spans="1:14" ht="14.45" customHeight="1" x14ac:dyDescent="0.2">
      <c r="A43" s="729" t="s">
        <v>605</v>
      </c>
      <c r="B43" s="730" t="s">
        <v>606</v>
      </c>
      <c r="C43" s="731" t="s">
        <v>618</v>
      </c>
      <c r="D43" s="732" t="s">
        <v>619</v>
      </c>
      <c r="E43" s="733">
        <v>50113001</v>
      </c>
      <c r="F43" s="732" t="s">
        <v>638</v>
      </c>
      <c r="G43" s="731" t="s">
        <v>652</v>
      </c>
      <c r="H43" s="731">
        <v>214427</v>
      </c>
      <c r="I43" s="731">
        <v>214427</v>
      </c>
      <c r="J43" s="731" t="s">
        <v>708</v>
      </c>
      <c r="K43" s="731" t="s">
        <v>709</v>
      </c>
      <c r="L43" s="734">
        <v>16.57277777777778</v>
      </c>
      <c r="M43" s="734">
        <v>18</v>
      </c>
      <c r="N43" s="735">
        <v>298.31000000000006</v>
      </c>
    </row>
    <row r="44" spans="1:14" ht="14.45" customHeight="1" x14ac:dyDescent="0.2">
      <c r="A44" s="729" t="s">
        <v>605</v>
      </c>
      <c r="B44" s="730" t="s">
        <v>606</v>
      </c>
      <c r="C44" s="731" t="s">
        <v>618</v>
      </c>
      <c r="D44" s="732" t="s">
        <v>619</v>
      </c>
      <c r="E44" s="733">
        <v>50113001</v>
      </c>
      <c r="F44" s="732" t="s">
        <v>638</v>
      </c>
      <c r="G44" s="731" t="s">
        <v>639</v>
      </c>
      <c r="H44" s="731">
        <v>193104</v>
      </c>
      <c r="I44" s="731">
        <v>93104</v>
      </c>
      <c r="J44" s="731" t="s">
        <v>710</v>
      </c>
      <c r="K44" s="731" t="s">
        <v>711</v>
      </c>
      <c r="L44" s="734">
        <v>51.756666666666682</v>
      </c>
      <c r="M44" s="734">
        <v>3</v>
      </c>
      <c r="N44" s="735">
        <v>155.27000000000004</v>
      </c>
    </row>
    <row r="45" spans="1:14" ht="14.45" customHeight="1" x14ac:dyDescent="0.2">
      <c r="A45" s="729" t="s">
        <v>605</v>
      </c>
      <c r="B45" s="730" t="s">
        <v>606</v>
      </c>
      <c r="C45" s="731" t="s">
        <v>618</v>
      </c>
      <c r="D45" s="732" t="s">
        <v>619</v>
      </c>
      <c r="E45" s="733">
        <v>50113001</v>
      </c>
      <c r="F45" s="732" t="s">
        <v>638</v>
      </c>
      <c r="G45" s="731" t="s">
        <v>639</v>
      </c>
      <c r="H45" s="731">
        <v>184090</v>
      </c>
      <c r="I45" s="731">
        <v>84090</v>
      </c>
      <c r="J45" s="731" t="s">
        <v>712</v>
      </c>
      <c r="K45" s="731" t="s">
        <v>713</v>
      </c>
      <c r="L45" s="734">
        <v>60.085454545454553</v>
      </c>
      <c r="M45" s="734">
        <v>11</v>
      </c>
      <c r="N45" s="735">
        <v>660.94</v>
      </c>
    </row>
    <row r="46" spans="1:14" ht="14.45" customHeight="1" x14ac:dyDescent="0.2">
      <c r="A46" s="729" t="s">
        <v>605</v>
      </c>
      <c r="B46" s="730" t="s">
        <v>606</v>
      </c>
      <c r="C46" s="731" t="s">
        <v>618</v>
      </c>
      <c r="D46" s="732" t="s">
        <v>619</v>
      </c>
      <c r="E46" s="733">
        <v>50113001</v>
      </c>
      <c r="F46" s="732" t="s">
        <v>638</v>
      </c>
      <c r="G46" s="731" t="s">
        <v>639</v>
      </c>
      <c r="H46" s="731">
        <v>230421</v>
      </c>
      <c r="I46" s="731">
        <v>230421</v>
      </c>
      <c r="J46" s="731" t="s">
        <v>714</v>
      </c>
      <c r="K46" s="731" t="s">
        <v>715</v>
      </c>
      <c r="L46" s="734">
        <v>76.794285714285706</v>
      </c>
      <c r="M46" s="734">
        <v>14</v>
      </c>
      <c r="N46" s="735">
        <v>1075.1199999999999</v>
      </c>
    </row>
    <row r="47" spans="1:14" ht="14.45" customHeight="1" x14ac:dyDescent="0.2">
      <c r="A47" s="729" t="s">
        <v>605</v>
      </c>
      <c r="B47" s="730" t="s">
        <v>606</v>
      </c>
      <c r="C47" s="731" t="s">
        <v>618</v>
      </c>
      <c r="D47" s="732" t="s">
        <v>619</v>
      </c>
      <c r="E47" s="733">
        <v>50113001</v>
      </c>
      <c r="F47" s="732" t="s">
        <v>638</v>
      </c>
      <c r="G47" s="731" t="s">
        <v>639</v>
      </c>
      <c r="H47" s="731">
        <v>221074</v>
      </c>
      <c r="I47" s="731">
        <v>221074</v>
      </c>
      <c r="J47" s="731" t="s">
        <v>714</v>
      </c>
      <c r="K47" s="731" t="s">
        <v>715</v>
      </c>
      <c r="L47" s="734">
        <v>76.330000000000013</v>
      </c>
      <c r="M47" s="734">
        <v>2</v>
      </c>
      <c r="N47" s="735">
        <v>152.66000000000003</v>
      </c>
    </row>
    <row r="48" spans="1:14" ht="14.45" customHeight="1" x14ac:dyDescent="0.2">
      <c r="A48" s="729" t="s">
        <v>605</v>
      </c>
      <c r="B48" s="730" t="s">
        <v>606</v>
      </c>
      <c r="C48" s="731" t="s">
        <v>618</v>
      </c>
      <c r="D48" s="732" t="s">
        <v>619</v>
      </c>
      <c r="E48" s="733">
        <v>50113001</v>
      </c>
      <c r="F48" s="732" t="s">
        <v>638</v>
      </c>
      <c r="G48" s="731" t="s">
        <v>639</v>
      </c>
      <c r="H48" s="731">
        <v>230420</v>
      </c>
      <c r="I48" s="731">
        <v>230420</v>
      </c>
      <c r="J48" s="731" t="s">
        <v>714</v>
      </c>
      <c r="K48" s="731" t="s">
        <v>715</v>
      </c>
      <c r="L48" s="734">
        <v>76.980000000000032</v>
      </c>
      <c r="M48" s="734">
        <v>2</v>
      </c>
      <c r="N48" s="735">
        <v>153.96000000000006</v>
      </c>
    </row>
    <row r="49" spans="1:14" ht="14.45" customHeight="1" x14ac:dyDescent="0.2">
      <c r="A49" s="729" t="s">
        <v>605</v>
      </c>
      <c r="B49" s="730" t="s">
        <v>606</v>
      </c>
      <c r="C49" s="731" t="s">
        <v>618</v>
      </c>
      <c r="D49" s="732" t="s">
        <v>619</v>
      </c>
      <c r="E49" s="733">
        <v>50113001</v>
      </c>
      <c r="F49" s="732" t="s">
        <v>638</v>
      </c>
      <c r="G49" s="731" t="s">
        <v>329</v>
      </c>
      <c r="H49" s="731">
        <v>202880</v>
      </c>
      <c r="I49" s="731">
        <v>202880</v>
      </c>
      <c r="J49" s="731" t="s">
        <v>716</v>
      </c>
      <c r="K49" s="731" t="s">
        <v>717</v>
      </c>
      <c r="L49" s="734">
        <v>107.28999999999996</v>
      </c>
      <c r="M49" s="734">
        <v>1</v>
      </c>
      <c r="N49" s="735">
        <v>107.28999999999996</v>
      </c>
    </row>
    <row r="50" spans="1:14" ht="14.45" customHeight="1" x14ac:dyDescent="0.2">
      <c r="A50" s="729" t="s">
        <v>605</v>
      </c>
      <c r="B50" s="730" t="s">
        <v>606</v>
      </c>
      <c r="C50" s="731" t="s">
        <v>618</v>
      </c>
      <c r="D50" s="732" t="s">
        <v>619</v>
      </c>
      <c r="E50" s="733">
        <v>50113001</v>
      </c>
      <c r="F50" s="732" t="s">
        <v>638</v>
      </c>
      <c r="G50" s="731" t="s">
        <v>639</v>
      </c>
      <c r="H50" s="731">
        <v>241672</v>
      </c>
      <c r="I50" s="731">
        <v>241672</v>
      </c>
      <c r="J50" s="731" t="s">
        <v>718</v>
      </c>
      <c r="K50" s="731" t="s">
        <v>719</v>
      </c>
      <c r="L50" s="734">
        <v>111.44016000000002</v>
      </c>
      <c r="M50" s="734">
        <v>250</v>
      </c>
      <c r="N50" s="735">
        <v>27860.040000000005</v>
      </c>
    </row>
    <row r="51" spans="1:14" ht="14.45" customHeight="1" x14ac:dyDescent="0.2">
      <c r="A51" s="729" t="s">
        <v>605</v>
      </c>
      <c r="B51" s="730" t="s">
        <v>606</v>
      </c>
      <c r="C51" s="731" t="s">
        <v>618</v>
      </c>
      <c r="D51" s="732" t="s">
        <v>619</v>
      </c>
      <c r="E51" s="733">
        <v>50113001</v>
      </c>
      <c r="F51" s="732" t="s">
        <v>638</v>
      </c>
      <c r="G51" s="731" t="s">
        <v>639</v>
      </c>
      <c r="H51" s="731">
        <v>231751</v>
      </c>
      <c r="I51" s="731">
        <v>231751</v>
      </c>
      <c r="J51" s="731" t="s">
        <v>640</v>
      </c>
      <c r="K51" s="731" t="s">
        <v>641</v>
      </c>
      <c r="L51" s="734">
        <v>111.38</v>
      </c>
      <c r="M51" s="734">
        <v>20</v>
      </c>
      <c r="N51" s="735">
        <v>2227.6</v>
      </c>
    </row>
    <row r="52" spans="1:14" ht="14.45" customHeight="1" x14ac:dyDescent="0.2">
      <c r="A52" s="729" t="s">
        <v>605</v>
      </c>
      <c r="B52" s="730" t="s">
        <v>606</v>
      </c>
      <c r="C52" s="731" t="s">
        <v>618</v>
      </c>
      <c r="D52" s="732" t="s">
        <v>619</v>
      </c>
      <c r="E52" s="733">
        <v>50113001</v>
      </c>
      <c r="F52" s="732" t="s">
        <v>638</v>
      </c>
      <c r="G52" s="731" t="s">
        <v>639</v>
      </c>
      <c r="H52" s="731">
        <v>102479</v>
      </c>
      <c r="I52" s="731">
        <v>2479</v>
      </c>
      <c r="J52" s="731" t="s">
        <v>720</v>
      </c>
      <c r="K52" s="731" t="s">
        <v>721</v>
      </c>
      <c r="L52" s="734">
        <v>65.489999999999995</v>
      </c>
      <c r="M52" s="734">
        <v>4</v>
      </c>
      <c r="N52" s="735">
        <v>261.95999999999998</v>
      </c>
    </row>
    <row r="53" spans="1:14" ht="14.45" customHeight="1" x14ac:dyDescent="0.2">
      <c r="A53" s="729" t="s">
        <v>605</v>
      </c>
      <c r="B53" s="730" t="s">
        <v>606</v>
      </c>
      <c r="C53" s="731" t="s">
        <v>618</v>
      </c>
      <c r="D53" s="732" t="s">
        <v>619</v>
      </c>
      <c r="E53" s="733">
        <v>50113001</v>
      </c>
      <c r="F53" s="732" t="s">
        <v>638</v>
      </c>
      <c r="G53" s="731" t="s">
        <v>639</v>
      </c>
      <c r="H53" s="731">
        <v>104071</v>
      </c>
      <c r="I53" s="731">
        <v>4071</v>
      </c>
      <c r="J53" s="731" t="s">
        <v>720</v>
      </c>
      <c r="K53" s="731" t="s">
        <v>722</v>
      </c>
      <c r="L53" s="734">
        <v>224.10999999999996</v>
      </c>
      <c r="M53" s="734">
        <v>1</v>
      </c>
      <c r="N53" s="735">
        <v>224.10999999999996</v>
      </c>
    </row>
    <row r="54" spans="1:14" ht="14.45" customHeight="1" x14ac:dyDescent="0.2">
      <c r="A54" s="729" t="s">
        <v>605</v>
      </c>
      <c r="B54" s="730" t="s">
        <v>606</v>
      </c>
      <c r="C54" s="731" t="s">
        <v>618</v>
      </c>
      <c r="D54" s="732" t="s">
        <v>619</v>
      </c>
      <c r="E54" s="733">
        <v>50113001</v>
      </c>
      <c r="F54" s="732" t="s">
        <v>638</v>
      </c>
      <c r="G54" s="731" t="s">
        <v>639</v>
      </c>
      <c r="H54" s="731">
        <v>158425</v>
      </c>
      <c r="I54" s="731">
        <v>58425</v>
      </c>
      <c r="J54" s="731" t="s">
        <v>723</v>
      </c>
      <c r="K54" s="731" t="s">
        <v>724</v>
      </c>
      <c r="L54" s="734">
        <v>61.568124999999995</v>
      </c>
      <c r="M54" s="734">
        <v>16</v>
      </c>
      <c r="N54" s="735">
        <v>985.08999999999992</v>
      </c>
    </row>
    <row r="55" spans="1:14" ht="14.45" customHeight="1" x14ac:dyDescent="0.2">
      <c r="A55" s="729" t="s">
        <v>605</v>
      </c>
      <c r="B55" s="730" t="s">
        <v>606</v>
      </c>
      <c r="C55" s="731" t="s">
        <v>618</v>
      </c>
      <c r="D55" s="732" t="s">
        <v>619</v>
      </c>
      <c r="E55" s="733">
        <v>50113001</v>
      </c>
      <c r="F55" s="732" t="s">
        <v>638</v>
      </c>
      <c r="G55" s="731" t="s">
        <v>639</v>
      </c>
      <c r="H55" s="731">
        <v>154539</v>
      </c>
      <c r="I55" s="731">
        <v>54539</v>
      </c>
      <c r="J55" s="731" t="s">
        <v>725</v>
      </c>
      <c r="K55" s="731" t="s">
        <v>726</v>
      </c>
      <c r="L55" s="734">
        <v>60.146666666666668</v>
      </c>
      <c r="M55" s="734">
        <v>12</v>
      </c>
      <c r="N55" s="735">
        <v>721.76</v>
      </c>
    </row>
    <row r="56" spans="1:14" ht="14.45" customHeight="1" x14ac:dyDescent="0.2">
      <c r="A56" s="729" t="s">
        <v>605</v>
      </c>
      <c r="B56" s="730" t="s">
        <v>606</v>
      </c>
      <c r="C56" s="731" t="s">
        <v>618</v>
      </c>
      <c r="D56" s="732" t="s">
        <v>619</v>
      </c>
      <c r="E56" s="733">
        <v>50113001</v>
      </c>
      <c r="F56" s="732" t="s">
        <v>638</v>
      </c>
      <c r="G56" s="731" t="s">
        <v>639</v>
      </c>
      <c r="H56" s="731">
        <v>179327</v>
      </c>
      <c r="I56" s="731">
        <v>179327</v>
      </c>
      <c r="J56" s="731" t="s">
        <v>727</v>
      </c>
      <c r="K56" s="731" t="s">
        <v>728</v>
      </c>
      <c r="L56" s="734">
        <v>74.162500000000009</v>
      </c>
      <c r="M56" s="734">
        <v>8</v>
      </c>
      <c r="N56" s="735">
        <v>593.30000000000007</v>
      </c>
    </row>
    <row r="57" spans="1:14" ht="14.45" customHeight="1" x14ac:dyDescent="0.2">
      <c r="A57" s="729" t="s">
        <v>605</v>
      </c>
      <c r="B57" s="730" t="s">
        <v>606</v>
      </c>
      <c r="C57" s="731" t="s">
        <v>618</v>
      </c>
      <c r="D57" s="732" t="s">
        <v>619</v>
      </c>
      <c r="E57" s="733">
        <v>50113001</v>
      </c>
      <c r="F57" s="732" t="s">
        <v>638</v>
      </c>
      <c r="G57" s="731" t="s">
        <v>639</v>
      </c>
      <c r="H57" s="731">
        <v>185656</v>
      </c>
      <c r="I57" s="731">
        <v>85656</v>
      </c>
      <c r="J57" s="731" t="s">
        <v>729</v>
      </c>
      <c r="K57" s="731" t="s">
        <v>730</v>
      </c>
      <c r="L57" s="734">
        <v>69.22</v>
      </c>
      <c r="M57" s="734">
        <v>2</v>
      </c>
      <c r="N57" s="735">
        <v>138.44</v>
      </c>
    </row>
    <row r="58" spans="1:14" ht="14.45" customHeight="1" x14ac:dyDescent="0.2">
      <c r="A58" s="729" t="s">
        <v>605</v>
      </c>
      <c r="B58" s="730" t="s">
        <v>606</v>
      </c>
      <c r="C58" s="731" t="s">
        <v>618</v>
      </c>
      <c r="D58" s="732" t="s">
        <v>619</v>
      </c>
      <c r="E58" s="733">
        <v>50113001</v>
      </c>
      <c r="F58" s="732" t="s">
        <v>638</v>
      </c>
      <c r="G58" s="731" t="s">
        <v>639</v>
      </c>
      <c r="H58" s="731">
        <v>226525</v>
      </c>
      <c r="I58" s="731">
        <v>226525</v>
      </c>
      <c r="J58" s="731" t="s">
        <v>731</v>
      </c>
      <c r="K58" s="731" t="s">
        <v>732</v>
      </c>
      <c r="L58" s="734">
        <v>66.339999999999989</v>
      </c>
      <c r="M58" s="734">
        <v>4</v>
      </c>
      <c r="N58" s="735">
        <v>265.35999999999996</v>
      </c>
    </row>
    <row r="59" spans="1:14" ht="14.45" customHeight="1" x14ac:dyDescent="0.2">
      <c r="A59" s="729" t="s">
        <v>605</v>
      </c>
      <c r="B59" s="730" t="s">
        <v>606</v>
      </c>
      <c r="C59" s="731" t="s">
        <v>618</v>
      </c>
      <c r="D59" s="732" t="s">
        <v>619</v>
      </c>
      <c r="E59" s="733">
        <v>50113001</v>
      </c>
      <c r="F59" s="732" t="s">
        <v>638</v>
      </c>
      <c r="G59" s="731" t="s">
        <v>639</v>
      </c>
      <c r="H59" s="731">
        <v>226523</v>
      </c>
      <c r="I59" s="731">
        <v>226523</v>
      </c>
      <c r="J59" s="731" t="s">
        <v>731</v>
      </c>
      <c r="K59" s="731" t="s">
        <v>733</v>
      </c>
      <c r="L59" s="734">
        <v>51.960000000000015</v>
      </c>
      <c r="M59" s="734">
        <v>1</v>
      </c>
      <c r="N59" s="735">
        <v>51.960000000000015</v>
      </c>
    </row>
    <row r="60" spans="1:14" ht="14.45" customHeight="1" x14ac:dyDescent="0.2">
      <c r="A60" s="729" t="s">
        <v>605</v>
      </c>
      <c r="B60" s="730" t="s">
        <v>606</v>
      </c>
      <c r="C60" s="731" t="s">
        <v>618</v>
      </c>
      <c r="D60" s="732" t="s">
        <v>619</v>
      </c>
      <c r="E60" s="733">
        <v>50113001</v>
      </c>
      <c r="F60" s="732" t="s">
        <v>638</v>
      </c>
      <c r="G60" s="731" t="s">
        <v>639</v>
      </c>
      <c r="H60" s="731">
        <v>920235</v>
      </c>
      <c r="I60" s="731">
        <v>15880</v>
      </c>
      <c r="J60" s="731" t="s">
        <v>734</v>
      </c>
      <c r="K60" s="731" t="s">
        <v>329</v>
      </c>
      <c r="L60" s="734">
        <v>163.57000000000002</v>
      </c>
      <c r="M60" s="734">
        <v>1</v>
      </c>
      <c r="N60" s="735">
        <v>163.57000000000002</v>
      </c>
    </row>
    <row r="61" spans="1:14" ht="14.45" customHeight="1" x14ac:dyDescent="0.2">
      <c r="A61" s="729" t="s">
        <v>605</v>
      </c>
      <c r="B61" s="730" t="s">
        <v>606</v>
      </c>
      <c r="C61" s="731" t="s">
        <v>618</v>
      </c>
      <c r="D61" s="732" t="s">
        <v>619</v>
      </c>
      <c r="E61" s="733">
        <v>50113001</v>
      </c>
      <c r="F61" s="732" t="s">
        <v>638</v>
      </c>
      <c r="G61" s="731" t="s">
        <v>639</v>
      </c>
      <c r="H61" s="731">
        <v>905097</v>
      </c>
      <c r="I61" s="731">
        <v>158767</v>
      </c>
      <c r="J61" s="731" t="s">
        <v>735</v>
      </c>
      <c r="K61" s="731" t="s">
        <v>736</v>
      </c>
      <c r="L61" s="734">
        <v>167.42</v>
      </c>
      <c r="M61" s="734">
        <v>2</v>
      </c>
      <c r="N61" s="735">
        <v>334.84</v>
      </c>
    </row>
    <row r="62" spans="1:14" ht="14.45" customHeight="1" x14ac:dyDescent="0.2">
      <c r="A62" s="729" t="s">
        <v>605</v>
      </c>
      <c r="B62" s="730" t="s">
        <v>606</v>
      </c>
      <c r="C62" s="731" t="s">
        <v>618</v>
      </c>
      <c r="D62" s="732" t="s">
        <v>619</v>
      </c>
      <c r="E62" s="733">
        <v>50113001</v>
      </c>
      <c r="F62" s="732" t="s">
        <v>638</v>
      </c>
      <c r="G62" s="731" t="s">
        <v>639</v>
      </c>
      <c r="H62" s="731">
        <v>23987</v>
      </c>
      <c r="I62" s="731">
        <v>23987</v>
      </c>
      <c r="J62" s="731" t="s">
        <v>737</v>
      </c>
      <c r="K62" s="731" t="s">
        <v>738</v>
      </c>
      <c r="L62" s="734">
        <v>167.42000000000002</v>
      </c>
      <c r="M62" s="734">
        <v>3</v>
      </c>
      <c r="N62" s="735">
        <v>502.26000000000005</v>
      </c>
    </row>
    <row r="63" spans="1:14" ht="14.45" customHeight="1" x14ac:dyDescent="0.2">
      <c r="A63" s="729" t="s">
        <v>605</v>
      </c>
      <c r="B63" s="730" t="s">
        <v>606</v>
      </c>
      <c r="C63" s="731" t="s">
        <v>618</v>
      </c>
      <c r="D63" s="732" t="s">
        <v>619</v>
      </c>
      <c r="E63" s="733">
        <v>50113001</v>
      </c>
      <c r="F63" s="732" t="s">
        <v>638</v>
      </c>
      <c r="G63" s="731" t="s">
        <v>639</v>
      </c>
      <c r="H63" s="731">
        <v>501596</v>
      </c>
      <c r="I63" s="731">
        <v>0</v>
      </c>
      <c r="J63" s="731" t="s">
        <v>739</v>
      </c>
      <c r="K63" s="731" t="s">
        <v>740</v>
      </c>
      <c r="L63" s="734">
        <v>113.26000000000003</v>
      </c>
      <c r="M63" s="734">
        <v>1</v>
      </c>
      <c r="N63" s="735">
        <v>113.26000000000003</v>
      </c>
    </row>
    <row r="64" spans="1:14" ht="14.45" customHeight="1" x14ac:dyDescent="0.2">
      <c r="A64" s="729" t="s">
        <v>605</v>
      </c>
      <c r="B64" s="730" t="s">
        <v>606</v>
      </c>
      <c r="C64" s="731" t="s">
        <v>618</v>
      </c>
      <c r="D64" s="732" t="s">
        <v>619</v>
      </c>
      <c r="E64" s="733">
        <v>50113001</v>
      </c>
      <c r="F64" s="732" t="s">
        <v>638</v>
      </c>
      <c r="G64" s="731" t="s">
        <v>329</v>
      </c>
      <c r="H64" s="731">
        <v>847425</v>
      </c>
      <c r="I64" s="731">
        <v>134513</v>
      </c>
      <c r="J64" s="731" t="s">
        <v>741</v>
      </c>
      <c r="K64" s="731" t="s">
        <v>742</v>
      </c>
      <c r="L64" s="734">
        <v>101.49</v>
      </c>
      <c r="M64" s="734">
        <v>1</v>
      </c>
      <c r="N64" s="735">
        <v>101.49</v>
      </c>
    </row>
    <row r="65" spans="1:14" ht="14.45" customHeight="1" x14ac:dyDescent="0.2">
      <c r="A65" s="729" t="s">
        <v>605</v>
      </c>
      <c r="B65" s="730" t="s">
        <v>606</v>
      </c>
      <c r="C65" s="731" t="s">
        <v>618</v>
      </c>
      <c r="D65" s="732" t="s">
        <v>619</v>
      </c>
      <c r="E65" s="733">
        <v>50113001</v>
      </c>
      <c r="F65" s="732" t="s">
        <v>638</v>
      </c>
      <c r="G65" s="731" t="s">
        <v>639</v>
      </c>
      <c r="H65" s="731">
        <v>229191</v>
      </c>
      <c r="I65" s="731">
        <v>229191</v>
      </c>
      <c r="J65" s="731" t="s">
        <v>743</v>
      </c>
      <c r="K65" s="731" t="s">
        <v>744</v>
      </c>
      <c r="L65" s="734">
        <v>141.20999999999998</v>
      </c>
      <c r="M65" s="734">
        <v>2</v>
      </c>
      <c r="N65" s="735">
        <v>282.41999999999996</v>
      </c>
    </row>
    <row r="66" spans="1:14" ht="14.45" customHeight="1" x14ac:dyDescent="0.2">
      <c r="A66" s="729" t="s">
        <v>605</v>
      </c>
      <c r="B66" s="730" t="s">
        <v>606</v>
      </c>
      <c r="C66" s="731" t="s">
        <v>618</v>
      </c>
      <c r="D66" s="732" t="s">
        <v>619</v>
      </c>
      <c r="E66" s="733">
        <v>50113001</v>
      </c>
      <c r="F66" s="732" t="s">
        <v>638</v>
      </c>
      <c r="G66" s="731" t="s">
        <v>639</v>
      </c>
      <c r="H66" s="731">
        <v>229192</v>
      </c>
      <c r="I66" s="731">
        <v>229192</v>
      </c>
      <c r="J66" s="731" t="s">
        <v>743</v>
      </c>
      <c r="K66" s="731" t="s">
        <v>745</v>
      </c>
      <c r="L66" s="734">
        <v>224.65</v>
      </c>
      <c r="M66" s="734">
        <v>2</v>
      </c>
      <c r="N66" s="735">
        <v>449.3</v>
      </c>
    </row>
    <row r="67" spans="1:14" ht="14.45" customHeight="1" x14ac:dyDescent="0.2">
      <c r="A67" s="729" t="s">
        <v>605</v>
      </c>
      <c r="B67" s="730" t="s">
        <v>606</v>
      </c>
      <c r="C67" s="731" t="s">
        <v>618</v>
      </c>
      <c r="D67" s="732" t="s">
        <v>619</v>
      </c>
      <c r="E67" s="733">
        <v>50113001</v>
      </c>
      <c r="F67" s="732" t="s">
        <v>638</v>
      </c>
      <c r="G67" s="731" t="s">
        <v>639</v>
      </c>
      <c r="H67" s="731">
        <v>157586</v>
      </c>
      <c r="I67" s="731">
        <v>57586</v>
      </c>
      <c r="J67" s="731" t="s">
        <v>746</v>
      </c>
      <c r="K67" s="731" t="s">
        <v>747</v>
      </c>
      <c r="L67" s="734">
        <v>73.62</v>
      </c>
      <c r="M67" s="734">
        <v>2</v>
      </c>
      <c r="N67" s="735">
        <v>147.24</v>
      </c>
    </row>
    <row r="68" spans="1:14" ht="14.45" customHeight="1" x14ac:dyDescent="0.2">
      <c r="A68" s="729" t="s">
        <v>605</v>
      </c>
      <c r="B68" s="730" t="s">
        <v>606</v>
      </c>
      <c r="C68" s="731" t="s">
        <v>618</v>
      </c>
      <c r="D68" s="732" t="s">
        <v>619</v>
      </c>
      <c r="E68" s="733">
        <v>50113001</v>
      </c>
      <c r="F68" s="732" t="s">
        <v>638</v>
      </c>
      <c r="G68" s="731" t="s">
        <v>639</v>
      </c>
      <c r="H68" s="731">
        <v>846413</v>
      </c>
      <c r="I68" s="731">
        <v>57585</v>
      </c>
      <c r="J68" s="731" t="s">
        <v>748</v>
      </c>
      <c r="K68" s="731" t="s">
        <v>749</v>
      </c>
      <c r="L68" s="734">
        <v>133.12</v>
      </c>
      <c r="M68" s="734">
        <v>1</v>
      </c>
      <c r="N68" s="735">
        <v>133.12</v>
      </c>
    </row>
    <row r="69" spans="1:14" ht="14.45" customHeight="1" x14ac:dyDescent="0.2">
      <c r="A69" s="729" t="s">
        <v>605</v>
      </c>
      <c r="B69" s="730" t="s">
        <v>606</v>
      </c>
      <c r="C69" s="731" t="s">
        <v>618</v>
      </c>
      <c r="D69" s="732" t="s">
        <v>619</v>
      </c>
      <c r="E69" s="733">
        <v>50113001</v>
      </c>
      <c r="F69" s="732" t="s">
        <v>638</v>
      </c>
      <c r="G69" s="731" t="s">
        <v>639</v>
      </c>
      <c r="H69" s="731">
        <v>225508</v>
      </c>
      <c r="I69" s="731">
        <v>225508</v>
      </c>
      <c r="J69" s="731" t="s">
        <v>750</v>
      </c>
      <c r="K69" s="731" t="s">
        <v>751</v>
      </c>
      <c r="L69" s="734">
        <v>48.88</v>
      </c>
      <c r="M69" s="734">
        <v>1</v>
      </c>
      <c r="N69" s="735">
        <v>48.88</v>
      </c>
    </row>
    <row r="70" spans="1:14" ht="14.45" customHeight="1" x14ac:dyDescent="0.2">
      <c r="A70" s="729" t="s">
        <v>605</v>
      </c>
      <c r="B70" s="730" t="s">
        <v>606</v>
      </c>
      <c r="C70" s="731" t="s">
        <v>618</v>
      </c>
      <c r="D70" s="732" t="s">
        <v>619</v>
      </c>
      <c r="E70" s="733">
        <v>50113001</v>
      </c>
      <c r="F70" s="732" t="s">
        <v>638</v>
      </c>
      <c r="G70" s="731" t="s">
        <v>639</v>
      </c>
      <c r="H70" s="731">
        <v>173498</v>
      </c>
      <c r="I70" s="731">
        <v>173498</v>
      </c>
      <c r="J70" s="731" t="s">
        <v>752</v>
      </c>
      <c r="K70" s="731" t="s">
        <v>753</v>
      </c>
      <c r="L70" s="734">
        <v>219.77000000000007</v>
      </c>
      <c r="M70" s="734">
        <v>1</v>
      </c>
      <c r="N70" s="735">
        <v>219.77000000000007</v>
      </c>
    </row>
    <row r="71" spans="1:14" ht="14.45" customHeight="1" x14ac:dyDescent="0.2">
      <c r="A71" s="729" t="s">
        <v>605</v>
      </c>
      <c r="B71" s="730" t="s">
        <v>606</v>
      </c>
      <c r="C71" s="731" t="s">
        <v>618</v>
      </c>
      <c r="D71" s="732" t="s">
        <v>619</v>
      </c>
      <c r="E71" s="733">
        <v>50113001</v>
      </c>
      <c r="F71" s="732" t="s">
        <v>638</v>
      </c>
      <c r="G71" s="731" t="s">
        <v>639</v>
      </c>
      <c r="H71" s="731">
        <v>243142</v>
      </c>
      <c r="I71" s="731">
        <v>243142</v>
      </c>
      <c r="J71" s="731" t="s">
        <v>754</v>
      </c>
      <c r="K71" s="731" t="s">
        <v>755</v>
      </c>
      <c r="L71" s="734">
        <v>188.03999999999996</v>
      </c>
      <c r="M71" s="734">
        <v>2</v>
      </c>
      <c r="N71" s="735">
        <v>376.07999999999993</v>
      </c>
    </row>
    <row r="72" spans="1:14" ht="14.45" customHeight="1" x14ac:dyDescent="0.2">
      <c r="A72" s="729" t="s">
        <v>605</v>
      </c>
      <c r="B72" s="730" t="s">
        <v>606</v>
      </c>
      <c r="C72" s="731" t="s">
        <v>618</v>
      </c>
      <c r="D72" s="732" t="s">
        <v>619</v>
      </c>
      <c r="E72" s="733">
        <v>50113001</v>
      </c>
      <c r="F72" s="732" t="s">
        <v>638</v>
      </c>
      <c r="G72" s="731" t="s">
        <v>639</v>
      </c>
      <c r="H72" s="731">
        <v>152334</v>
      </c>
      <c r="I72" s="731">
        <v>52334</v>
      </c>
      <c r="J72" s="731" t="s">
        <v>754</v>
      </c>
      <c r="K72" s="731" t="s">
        <v>755</v>
      </c>
      <c r="L72" s="734">
        <v>188.04999999999998</v>
      </c>
      <c r="M72" s="734">
        <v>1</v>
      </c>
      <c r="N72" s="735">
        <v>188.04999999999998</v>
      </c>
    </row>
    <row r="73" spans="1:14" ht="14.45" customHeight="1" x14ac:dyDescent="0.2">
      <c r="A73" s="729" t="s">
        <v>605</v>
      </c>
      <c r="B73" s="730" t="s">
        <v>606</v>
      </c>
      <c r="C73" s="731" t="s">
        <v>618</v>
      </c>
      <c r="D73" s="732" t="s">
        <v>619</v>
      </c>
      <c r="E73" s="733">
        <v>50113001</v>
      </c>
      <c r="F73" s="732" t="s">
        <v>638</v>
      </c>
      <c r="G73" s="731" t="s">
        <v>639</v>
      </c>
      <c r="H73" s="731">
        <v>243143</v>
      </c>
      <c r="I73" s="731">
        <v>243143</v>
      </c>
      <c r="J73" s="731" t="s">
        <v>754</v>
      </c>
      <c r="K73" s="731" t="s">
        <v>756</v>
      </c>
      <c r="L73" s="734">
        <v>417.90000000000003</v>
      </c>
      <c r="M73" s="734">
        <v>1</v>
      </c>
      <c r="N73" s="735">
        <v>417.90000000000003</v>
      </c>
    </row>
    <row r="74" spans="1:14" ht="14.45" customHeight="1" x14ac:dyDescent="0.2">
      <c r="A74" s="729" t="s">
        <v>605</v>
      </c>
      <c r="B74" s="730" t="s">
        <v>606</v>
      </c>
      <c r="C74" s="731" t="s">
        <v>618</v>
      </c>
      <c r="D74" s="732" t="s">
        <v>619</v>
      </c>
      <c r="E74" s="733">
        <v>50113001</v>
      </c>
      <c r="F74" s="732" t="s">
        <v>638</v>
      </c>
      <c r="G74" s="731" t="s">
        <v>652</v>
      </c>
      <c r="H74" s="731">
        <v>213477</v>
      </c>
      <c r="I74" s="731">
        <v>213477</v>
      </c>
      <c r="J74" s="731" t="s">
        <v>757</v>
      </c>
      <c r="K74" s="731" t="s">
        <v>758</v>
      </c>
      <c r="L74" s="734">
        <v>3299.9421052631578</v>
      </c>
      <c r="M74" s="734">
        <v>19</v>
      </c>
      <c r="N74" s="735">
        <v>62698.9</v>
      </c>
    </row>
    <row r="75" spans="1:14" ht="14.45" customHeight="1" x14ac:dyDescent="0.2">
      <c r="A75" s="729" t="s">
        <v>605</v>
      </c>
      <c r="B75" s="730" t="s">
        <v>606</v>
      </c>
      <c r="C75" s="731" t="s">
        <v>618</v>
      </c>
      <c r="D75" s="732" t="s">
        <v>619</v>
      </c>
      <c r="E75" s="733">
        <v>50113001</v>
      </c>
      <c r="F75" s="732" t="s">
        <v>638</v>
      </c>
      <c r="G75" s="731" t="s">
        <v>639</v>
      </c>
      <c r="H75" s="731">
        <v>31915</v>
      </c>
      <c r="I75" s="731">
        <v>31915</v>
      </c>
      <c r="J75" s="731" t="s">
        <v>759</v>
      </c>
      <c r="K75" s="731" t="s">
        <v>760</v>
      </c>
      <c r="L75" s="734">
        <v>173.69</v>
      </c>
      <c r="M75" s="734">
        <v>10</v>
      </c>
      <c r="N75" s="735">
        <v>1736.9</v>
      </c>
    </row>
    <row r="76" spans="1:14" ht="14.45" customHeight="1" x14ac:dyDescent="0.2">
      <c r="A76" s="729" t="s">
        <v>605</v>
      </c>
      <c r="B76" s="730" t="s">
        <v>606</v>
      </c>
      <c r="C76" s="731" t="s">
        <v>618</v>
      </c>
      <c r="D76" s="732" t="s">
        <v>619</v>
      </c>
      <c r="E76" s="733">
        <v>50113001</v>
      </c>
      <c r="F76" s="732" t="s">
        <v>638</v>
      </c>
      <c r="G76" s="731" t="s">
        <v>639</v>
      </c>
      <c r="H76" s="731">
        <v>47244</v>
      </c>
      <c r="I76" s="731">
        <v>47244</v>
      </c>
      <c r="J76" s="731" t="s">
        <v>761</v>
      </c>
      <c r="K76" s="731" t="s">
        <v>760</v>
      </c>
      <c r="L76" s="734">
        <v>143</v>
      </c>
      <c r="M76" s="734">
        <v>2</v>
      </c>
      <c r="N76" s="735">
        <v>286</v>
      </c>
    </row>
    <row r="77" spans="1:14" ht="14.45" customHeight="1" x14ac:dyDescent="0.2">
      <c r="A77" s="729" t="s">
        <v>605</v>
      </c>
      <c r="B77" s="730" t="s">
        <v>606</v>
      </c>
      <c r="C77" s="731" t="s">
        <v>618</v>
      </c>
      <c r="D77" s="732" t="s">
        <v>619</v>
      </c>
      <c r="E77" s="733">
        <v>50113001</v>
      </c>
      <c r="F77" s="732" t="s">
        <v>638</v>
      </c>
      <c r="G77" s="731" t="s">
        <v>329</v>
      </c>
      <c r="H77" s="731">
        <v>234730</v>
      </c>
      <c r="I77" s="731">
        <v>234730</v>
      </c>
      <c r="J77" s="731" t="s">
        <v>762</v>
      </c>
      <c r="K77" s="731" t="s">
        <v>763</v>
      </c>
      <c r="L77" s="734">
        <v>195.31000000000006</v>
      </c>
      <c r="M77" s="734">
        <v>1</v>
      </c>
      <c r="N77" s="735">
        <v>195.31000000000006</v>
      </c>
    </row>
    <row r="78" spans="1:14" ht="14.45" customHeight="1" x14ac:dyDescent="0.2">
      <c r="A78" s="729" t="s">
        <v>605</v>
      </c>
      <c r="B78" s="730" t="s">
        <v>606</v>
      </c>
      <c r="C78" s="731" t="s">
        <v>618</v>
      </c>
      <c r="D78" s="732" t="s">
        <v>619</v>
      </c>
      <c r="E78" s="733">
        <v>50113001</v>
      </c>
      <c r="F78" s="732" t="s">
        <v>638</v>
      </c>
      <c r="G78" s="731" t="s">
        <v>639</v>
      </c>
      <c r="H78" s="731">
        <v>215605</v>
      </c>
      <c r="I78" s="731">
        <v>215605</v>
      </c>
      <c r="J78" s="731" t="s">
        <v>764</v>
      </c>
      <c r="K78" s="731" t="s">
        <v>765</v>
      </c>
      <c r="L78" s="734">
        <v>28.27</v>
      </c>
      <c r="M78" s="734">
        <v>1</v>
      </c>
      <c r="N78" s="735">
        <v>28.27</v>
      </c>
    </row>
    <row r="79" spans="1:14" ht="14.45" customHeight="1" x14ac:dyDescent="0.2">
      <c r="A79" s="729" t="s">
        <v>605</v>
      </c>
      <c r="B79" s="730" t="s">
        <v>606</v>
      </c>
      <c r="C79" s="731" t="s">
        <v>618</v>
      </c>
      <c r="D79" s="732" t="s">
        <v>619</v>
      </c>
      <c r="E79" s="733">
        <v>50113001</v>
      </c>
      <c r="F79" s="732" t="s">
        <v>638</v>
      </c>
      <c r="G79" s="731" t="s">
        <v>639</v>
      </c>
      <c r="H79" s="731">
        <v>109139</v>
      </c>
      <c r="I79" s="731">
        <v>176129</v>
      </c>
      <c r="J79" s="731" t="s">
        <v>766</v>
      </c>
      <c r="K79" s="731" t="s">
        <v>767</v>
      </c>
      <c r="L79" s="734">
        <v>639.14</v>
      </c>
      <c r="M79" s="734">
        <v>1</v>
      </c>
      <c r="N79" s="735">
        <v>639.14</v>
      </c>
    </row>
    <row r="80" spans="1:14" ht="14.45" customHeight="1" x14ac:dyDescent="0.2">
      <c r="A80" s="729" t="s">
        <v>605</v>
      </c>
      <c r="B80" s="730" t="s">
        <v>606</v>
      </c>
      <c r="C80" s="731" t="s">
        <v>618</v>
      </c>
      <c r="D80" s="732" t="s">
        <v>619</v>
      </c>
      <c r="E80" s="733">
        <v>50113001</v>
      </c>
      <c r="F80" s="732" t="s">
        <v>638</v>
      </c>
      <c r="G80" s="731" t="s">
        <v>639</v>
      </c>
      <c r="H80" s="731">
        <v>849143</v>
      </c>
      <c r="I80" s="731">
        <v>155940</v>
      </c>
      <c r="J80" s="731" t="s">
        <v>768</v>
      </c>
      <c r="K80" s="731" t="s">
        <v>329</v>
      </c>
      <c r="L80" s="734">
        <v>109.99000000000002</v>
      </c>
      <c r="M80" s="734">
        <v>1</v>
      </c>
      <c r="N80" s="735">
        <v>109.99000000000002</v>
      </c>
    </row>
    <row r="81" spans="1:14" ht="14.45" customHeight="1" x14ac:dyDescent="0.2">
      <c r="A81" s="729" t="s">
        <v>605</v>
      </c>
      <c r="B81" s="730" t="s">
        <v>606</v>
      </c>
      <c r="C81" s="731" t="s">
        <v>618</v>
      </c>
      <c r="D81" s="732" t="s">
        <v>619</v>
      </c>
      <c r="E81" s="733">
        <v>50113001</v>
      </c>
      <c r="F81" s="732" t="s">
        <v>638</v>
      </c>
      <c r="G81" s="731" t="s">
        <v>652</v>
      </c>
      <c r="H81" s="731">
        <v>100308</v>
      </c>
      <c r="I81" s="731">
        <v>100308</v>
      </c>
      <c r="J81" s="731" t="s">
        <v>769</v>
      </c>
      <c r="K81" s="731" t="s">
        <v>770</v>
      </c>
      <c r="L81" s="734">
        <v>39.729999999999997</v>
      </c>
      <c r="M81" s="734">
        <v>2</v>
      </c>
      <c r="N81" s="735">
        <v>79.459999999999994</v>
      </c>
    </row>
    <row r="82" spans="1:14" ht="14.45" customHeight="1" x14ac:dyDescent="0.2">
      <c r="A82" s="729" t="s">
        <v>605</v>
      </c>
      <c r="B82" s="730" t="s">
        <v>606</v>
      </c>
      <c r="C82" s="731" t="s">
        <v>618</v>
      </c>
      <c r="D82" s="732" t="s">
        <v>619</v>
      </c>
      <c r="E82" s="733">
        <v>50113001</v>
      </c>
      <c r="F82" s="732" t="s">
        <v>638</v>
      </c>
      <c r="G82" s="731" t="s">
        <v>652</v>
      </c>
      <c r="H82" s="731">
        <v>846694</v>
      </c>
      <c r="I82" s="731">
        <v>100311</v>
      </c>
      <c r="J82" s="731" t="s">
        <v>771</v>
      </c>
      <c r="K82" s="731" t="s">
        <v>770</v>
      </c>
      <c r="L82" s="734">
        <v>59.29</v>
      </c>
      <c r="M82" s="734">
        <v>1</v>
      </c>
      <c r="N82" s="735">
        <v>59.29</v>
      </c>
    </row>
    <row r="83" spans="1:14" ht="14.45" customHeight="1" x14ac:dyDescent="0.2">
      <c r="A83" s="729" t="s">
        <v>605</v>
      </c>
      <c r="B83" s="730" t="s">
        <v>606</v>
      </c>
      <c r="C83" s="731" t="s">
        <v>618</v>
      </c>
      <c r="D83" s="732" t="s">
        <v>619</v>
      </c>
      <c r="E83" s="733">
        <v>50113001</v>
      </c>
      <c r="F83" s="732" t="s">
        <v>638</v>
      </c>
      <c r="G83" s="731" t="s">
        <v>639</v>
      </c>
      <c r="H83" s="731">
        <v>125590</v>
      </c>
      <c r="I83" s="731">
        <v>25590</v>
      </c>
      <c r="J83" s="731" t="s">
        <v>772</v>
      </c>
      <c r="K83" s="731" t="s">
        <v>773</v>
      </c>
      <c r="L83" s="734">
        <v>409.6</v>
      </c>
      <c r="M83" s="734">
        <v>1</v>
      </c>
      <c r="N83" s="735">
        <v>409.6</v>
      </c>
    </row>
    <row r="84" spans="1:14" ht="14.45" customHeight="1" x14ac:dyDescent="0.2">
      <c r="A84" s="729" t="s">
        <v>605</v>
      </c>
      <c r="B84" s="730" t="s">
        <v>606</v>
      </c>
      <c r="C84" s="731" t="s">
        <v>618</v>
      </c>
      <c r="D84" s="732" t="s">
        <v>619</v>
      </c>
      <c r="E84" s="733">
        <v>50113001</v>
      </c>
      <c r="F84" s="732" t="s">
        <v>638</v>
      </c>
      <c r="G84" s="731" t="s">
        <v>639</v>
      </c>
      <c r="H84" s="731">
        <v>214355</v>
      </c>
      <c r="I84" s="731">
        <v>214355</v>
      </c>
      <c r="J84" s="731" t="s">
        <v>774</v>
      </c>
      <c r="K84" s="731" t="s">
        <v>775</v>
      </c>
      <c r="L84" s="734">
        <v>238.73624999999998</v>
      </c>
      <c r="M84" s="734">
        <v>8</v>
      </c>
      <c r="N84" s="735">
        <v>1909.8899999999999</v>
      </c>
    </row>
    <row r="85" spans="1:14" ht="14.45" customHeight="1" x14ac:dyDescent="0.2">
      <c r="A85" s="729" t="s">
        <v>605</v>
      </c>
      <c r="B85" s="730" t="s">
        <v>606</v>
      </c>
      <c r="C85" s="731" t="s">
        <v>618</v>
      </c>
      <c r="D85" s="732" t="s">
        <v>619</v>
      </c>
      <c r="E85" s="733">
        <v>50113001</v>
      </c>
      <c r="F85" s="732" t="s">
        <v>638</v>
      </c>
      <c r="G85" s="731" t="s">
        <v>639</v>
      </c>
      <c r="H85" s="731">
        <v>176205</v>
      </c>
      <c r="I85" s="731">
        <v>180825</v>
      </c>
      <c r="J85" s="731" t="s">
        <v>776</v>
      </c>
      <c r="K85" s="731" t="s">
        <v>777</v>
      </c>
      <c r="L85" s="734">
        <v>104.64000000000004</v>
      </c>
      <c r="M85" s="734">
        <v>3</v>
      </c>
      <c r="N85" s="735">
        <v>313.92000000000013</v>
      </c>
    </row>
    <row r="86" spans="1:14" ht="14.45" customHeight="1" x14ac:dyDescent="0.2">
      <c r="A86" s="729" t="s">
        <v>605</v>
      </c>
      <c r="B86" s="730" t="s">
        <v>606</v>
      </c>
      <c r="C86" s="731" t="s">
        <v>618</v>
      </c>
      <c r="D86" s="732" t="s">
        <v>619</v>
      </c>
      <c r="E86" s="733">
        <v>50113001</v>
      </c>
      <c r="F86" s="732" t="s">
        <v>638</v>
      </c>
      <c r="G86" s="731" t="s">
        <v>639</v>
      </c>
      <c r="H86" s="731">
        <v>100858</v>
      </c>
      <c r="I86" s="731">
        <v>858</v>
      </c>
      <c r="J86" s="731" t="s">
        <v>778</v>
      </c>
      <c r="K86" s="731" t="s">
        <v>779</v>
      </c>
      <c r="L86" s="734">
        <v>43.870000000000005</v>
      </c>
      <c r="M86" s="734">
        <v>1</v>
      </c>
      <c r="N86" s="735">
        <v>43.870000000000005</v>
      </c>
    </row>
    <row r="87" spans="1:14" ht="14.45" customHeight="1" x14ac:dyDescent="0.2">
      <c r="A87" s="729" t="s">
        <v>605</v>
      </c>
      <c r="B87" s="730" t="s">
        <v>606</v>
      </c>
      <c r="C87" s="731" t="s">
        <v>618</v>
      </c>
      <c r="D87" s="732" t="s">
        <v>619</v>
      </c>
      <c r="E87" s="733">
        <v>50113001</v>
      </c>
      <c r="F87" s="732" t="s">
        <v>638</v>
      </c>
      <c r="G87" s="731" t="s">
        <v>639</v>
      </c>
      <c r="H87" s="731">
        <v>216572</v>
      </c>
      <c r="I87" s="731">
        <v>216572</v>
      </c>
      <c r="J87" s="731" t="s">
        <v>780</v>
      </c>
      <c r="K87" s="731" t="s">
        <v>781</v>
      </c>
      <c r="L87" s="734">
        <v>37.153886584625518</v>
      </c>
      <c r="M87" s="734">
        <v>89</v>
      </c>
      <c r="N87" s="735">
        <v>3306.6959060316708</v>
      </c>
    </row>
    <row r="88" spans="1:14" ht="14.45" customHeight="1" x14ac:dyDescent="0.2">
      <c r="A88" s="729" t="s">
        <v>605</v>
      </c>
      <c r="B88" s="730" t="s">
        <v>606</v>
      </c>
      <c r="C88" s="731" t="s">
        <v>618</v>
      </c>
      <c r="D88" s="732" t="s">
        <v>619</v>
      </c>
      <c r="E88" s="733">
        <v>50113001</v>
      </c>
      <c r="F88" s="732" t="s">
        <v>638</v>
      </c>
      <c r="G88" s="731" t="s">
        <v>639</v>
      </c>
      <c r="H88" s="731">
        <v>51366</v>
      </c>
      <c r="I88" s="731">
        <v>51366</v>
      </c>
      <c r="J88" s="731" t="s">
        <v>782</v>
      </c>
      <c r="K88" s="731" t="s">
        <v>783</v>
      </c>
      <c r="L88" s="734">
        <v>171.60000000000019</v>
      </c>
      <c r="M88" s="734">
        <v>79</v>
      </c>
      <c r="N88" s="735">
        <v>13556.400000000014</v>
      </c>
    </row>
    <row r="89" spans="1:14" ht="14.45" customHeight="1" x14ac:dyDescent="0.2">
      <c r="A89" s="729" t="s">
        <v>605</v>
      </c>
      <c r="B89" s="730" t="s">
        <v>606</v>
      </c>
      <c r="C89" s="731" t="s">
        <v>618</v>
      </c>
      <c r="D89" s="732" t="s">
        <v>619</v>
      </c>
      <c r="E89" s="733">
        <v>50113001</v>
      </c>
      <c r="F89" s="732" t="s">
        <v>638</v>
      </c>
      <c r="G89" s="731" t="s">
        <v>639</v>
      </c>
      <c r="H89" s="731">
        <v>51367</v>
      </c>
      <c r="I89" s="731">
        <v>51367</v>
      </c>
      <c r="J89" s="731" t="s">
        <v>782</v>
      </c>
      <c r="K89" s="731" t="s">
        <v>784</v>
      </c>
      <c r="L89" s="734">
        <v>92.95</v>
      </c>
      <c r="M89" s="734">
        <v>27</v>
      </c>
      <c r="N89" s="735">
        <v>2509.65</v>
      </c>
    </row>
    <row r="90" spans="1:14" ht="14.45" customHeight="1" x14ac:dyDescent="0.2">
      <c r="A90" s="729" t="s">
        <v>605</v>
      </c>
      <c r="B90" s="730" t="s">
        <v>606</v>
      </c>
      <c r="C90" s="731" t="s">
        <v>618</v>
      </c>
      <c r="D90" s="732" t="s">
        <v>619</v>
      </c>
      <c r="E90" s="733">
        <v>50113001</v>
      </c>
      <c r="F90" s="732" t="s">
        <v>638</v>
      </c>
      <c r="G90" s="731" t="s">
        <v>639</v>
      </c>
      <c r="H90" s="731">
        <v>51383</v>
      </c>
      <c r="I90" s="731">
        <v>51383</v>
      </c>
      <c r="J90" s="731" t="s">
        <v>782</v>
      </c>
      <c r="K90" s="731" t="s">
        <v>785</v>
      </c>
      <c r="L90" s="734">
        <v>93.5</v>
      </c>
      <c r="M90" s="734">
        <v>3</v>
      </c>
      <c r="N90" s="735">
        <v>280.5</v>
      </c>
    </row>
    <row r="91" spans="1:14" ht="14.45" customHeight="1" x14ac:dyDescent="0.2">
      <c r="A91" s="729" t="s">
        <v>605</v>
      </c>
      <c r="B91" s="730" t="s">
        <v>606</v>
      </c>
      <c r="C91" s="731" t="s">
        <v>618</v>
      </c>
      <c r="D91" s="732" t="s">
        <v>619</v>
      </c>
      <c r="E91" s="733">
        <v>50113001</v>
      </c>
      <c r="F91" s="732" t="s">
        <v>638</v>
      </c>
      <c r="G91" s="731" t="s">
        <v>639</v>
      </c>
      <c r="H91" s="731">
        <v>51384</v>
      </c>
      <c r="I91" s="731">
        <v>51384</v>
      </c>
      <c r="J91" s="731" t="s">
        <v>782</v>
      </c>
      <c r="K91" s="731" t="s">
        <v>786</v>
      </c>
      <c r="L91" s="734">
        <v>192.50000000000003</v>
      </c>
      <c r="M91" s="734">
        <v>2</v>
      </c>
      <c r="N91" s="735">
        <v>385.00000000000006</v>
      </c>
    </row>
    <row r="92" spans="1:14" ht="14.45" customHeight="1" x14ac:dyDescent="0.2">
      <c r="A92" s="729" t="s">
        <v>605</v>
      </c>
      <c r="B92" s="730" t="s">
        <v>606</v>
      </c>
      <c r="C92" s="731" t="s">
        <v>618</v>
      </c>
      <c r="D92" s="732" t="s">
        <v>619</v>
      </c>
      <c r="E92" s="733">
        <v>50113001</v>
      </c>
      <c r="F92" s="732" t="s">
        <v>638</v>
      </c>
      <c r="G92" s="731" t="s">
        <v>639</v>
      </c>
      <c r="H92" s="731">
        <v>207900</v>
      </c>
      <c r="I92" s="731">
        <v>207900</v>
      </c>
      <c r="J92" s="731" t="s">
        <v>787</v>
      </c>
      <c r="K92" s="731" t="s">
        <v>788</v>
      </c>
      <c r="L92" s="734">
        <v>85.620000000000019</v>
      </c>
      <c r="M92" s="734">
        <v>4</v>
      </c>
      <c r="N92" s="735">
        <v>342.48000000000008</v>
      </c>
    </row>
    <row r="93" spans="1:14" ht="14.45" customHeight="1" x14ac:dyDescent="0.2">
      <c r="A93" s="729" t="s">
        <v>605</v>
      </c>
      <c r="B93" s="730" t="s">
        <v>606</v>
      </c>
      <c r="C93" s="731" t="s">
        <v>618</v>
      </c>
      <c r="D93" s="732" t="s">
        <v>619</v>
      </c>
      <c r="E93" s="733">
        <v>50113001</v>
      </c>
      <c r="F93" s="732" t="s">
        <v>638</v>
      </c>
      <c r="G93" s="731" t="s">
        <v>639</v>
      </c>
      <c r="H93" s="731">
        <v>157608</v>
      </c>
      <c r="I93" s="731">
        <v>57608</v>
      </c>
      <c r="J93" s="731" t="s">
        <v>789</v>
      </c>
      <c r="K93" s="731" t="s">
        <v>790</v>
      </c>
      <c r="L93" s="734">
        <v>100.25</v>
      </c>
      <c r="M93" s="734">
        <v>2</v>
      </c>
      <c r="N93" s="735">
        <v>200.5</v>
      </c>
    </row>
    <row r="94" spans="1:14" ht="14.45" customHeight="1" x14ac:dyDescent="0.2">
      <c r="A94" s="729" t="s">
        <v>605</v>
      </c>
      <c r="B94" s="730" t="s">
        <v>606</v>
      </c>
      <c r="C94" s="731" t="s">
        <v>618</v>
      </c>
      <c r="D94" s="732" t="s">
        <v>619</v>
      </c>
      <c r="E94" s="733">
        <v>50113001</v>
      </c>
      <c r="F94" s="732" t="s">
        <v>638</v>
      </c>
      <c r="G94" s="731" t="s">
        <v>639</v>
      </c>
      <c r="H94" s="731">
        <v>208988</v>
      </c>
      <c r="I94" s="731">
        <v>208988</v>
      </c>
      <c r="J94" s="731" t="s">
        <v>791</v>
      </c>
      <c r="K94" s="731" t="s">
        <v>792</v>
      </c>
      <c r="L94" s="734">
        <v>555.16999999999996</v>
      </c>
      <c r="M94" s="734">
        <v>3</v>
      </c>
      <c r="N94" s="735">
        <v>1665.5099999999998</v>
      </c>
    </row>
    <row r="95" spans="1:14" ht="14.45" customHeight="1" x14ac:dyDescent="0.2">
      <c r="A95" s="729" t="s">
        <v>605</v>
      </c>
      <c r="B95" s="730" t="s">
        <v>606</v>
      </c>
      <c r="C95" s="731" t="s">
        <v>618</v>
      </c>
      <c r="D95" s="732" t="s">
        <v>619</v>
      </c>
      <c r="E95" s="733">
        <v>50113001</v>
      </c>
      <c r="F95" s="732" t="s">
        <v>638</v>
      </c>
      <c r="G95" s="731" t="s">
        <v>639</v>
      </c>
      <c r="H95" s="731">
        <v>159982</v>
      </c>
      <c r="I95" s="731">
        <v>59982</v>
      </c>
      <c r="J95" s="731" t="s">
        <v>793</v>
      </c>
      <c r="K95" s="731" t="s">
        <v>794</v>
      </c>
      <c r="L95" s="734">
        <v>51.410000000000011</v>
      </c>
      <c r="M95" s="734">
        <v>1</v>
      </c>
      <c r="N95" s="735">
        <v>51.410000000000011</v>
      </c>
    </row>
    <row r="96" spans="1:14" ht="14.45" customHeight="1" x14ac:dyDescent="0.2">
      <c r="A96" s="729" t="s">
        <v>605</v>
      </c>
      <c r="B96" s="730" t="s">
        <v>606</v>
      </c>
      <c r="C96" s="731" t="s">
        <v>618</v>
      </c>
      <c r="D96" s="732" t="s">
        <v>619</v>
      </c>
      <c r="E96" s="733">
        <v>50113001</v>
      </c>
      <c r="F96" s="732" t="s">
        <v>638</v>
      </c>
      <c r="G96" s="731" t="s">
        <v>639</v>
      </c>
      <c r="H96" s="731">
        <v>225166</v>
      </c>
      <c r="I96" s="731">
        <v>225166</v>
      </c>
      <c r="J96" s="731" t="s">
        <v>795</v>
      </c>
      <c r="K96" s="731" t="s">
        <v>796</v>
      </c>
      <c r="L96" s="734">
        <v>58.29</v>
      </c>
      <c r="M96" s="734">
        <v>1</v>
      </c>
      <c r="N96" s="735">
        <v>58.29</v>
      </c>
    </row>
    <row r="97" spans="1:14" ht="14.45" customHeight="1" x14ac:dyDescent="0.2">
      <c r="A97" s="729" t="s">
        <v>605</v>
      </c>
      <c r="B97" s="730" t="s">
        <v>606</v>
      </c>
      <c r="C97" s="731" t="s">
        <v>618</v>
      </c>
      <c r="D97" s="732" t="s">
        <v>619</v>
      </c>
      <c r="E97" s="733">
        <v>50113001</v>
      </c>
      <c r="F97" s="732" t="s">
        <v>638</v>
      </c>
      <c r="G97" s="731" t="s">
        <v>639</v>
      </c>
      <c r="H97" s="731">
        <v>224964</v>
      </c>
      <c r="I97" s="731">
        <v>224964</v>
      </c>
      <c r="J97" s="731" t="s">
        <v>797</v>
      </c>
      <c r="K97" s="731" t="s">
        <v>798</v>
      </c>
      <c r="L97" s="734">
        <v>107.75</v>
      </c>
      <c r="M97" s="734">
        <v>1</v>
      </c>
      <c r="N97" s="735">
        <v>107.75</v>
      </c>
    </row>
    <row r="98" spans="1:14" ht="14.45" customHeight="1" x14ac:dyDescent="0.2">
      <c r="A98" s="729" t="s">
        <v>605</v>
      </c>
      <c r="B98" s="730" t="s">
        <v>606</v>
      </c>
      <c r="C98" s="731" t="s">
        <v>618</v>
      </c>
      <c r="D98" s="732" t="s">
        <v>619</v>
      </c>
      <c r="E98" s="733">
        <v>50113001</v>
      </c>
      <c r="F98" s="732" t="s">
        <v>638</v>
      </c>
      <c r="G98" s="731" t="s">
        <v>639</v>
      </c>
      <c r="H98" s="731">
        <v>224965</v>
      </c>
      <c r="I98" s="731">
        <v>224965</v>
      </c>
      <c r="J98" s="731" t="s">
        <v>799</v>
      </c>
      <c r="K98" s="731" t="s">
        <v>800</v>
      </c>
      <c r="L98" s="734">
        <v>110.1</v>
      </c>
      <c r="M98" s="734">
        <v>1</v>
      </c>
      <c r="N98" s="735">
        <v>110.1</v>
      </c>
    </row>
    <row r="99" spans="1:14" ht="14.45" customHeight="1" x14ac:dyDescent="0.2">
      <c r="A99" s="729" t="s">
        <v>605</v>
      </c>
      <c r="B99" s="730" t="s">
        <v>606</v>
      </c>
      <c r="C99" s="731" t="s">
        <v>618</v>
      </c>
      <c r="D99" s="732" t="s">
        <v>619</v>
      </c>
      <c r="E99" s="733">
        <v>50113001</v>
      </c>
      <c r="F99" s="732" t="s">
        <v>638</v>
      </c>
      <c r="G99" s="731" t="s">
        <v>639</v>
      </c>
      <c r="H99" s="731">
        <v>117189</v>
      </c>
      <c r="I99" s="731">
        <v>17189</v>
      </c>
      <c r="J99" s="731" t="s">
        <v>801</v>
      </c>
      <c r="K99" s="731" t="s">
        <v>802</v>
      </c>
      <c r="L99" s="734">
        <v>73.509999999999977</v>
      </c>
      <c r="M99" s="734">
        <v>1</v>
      </c>
      <c r="N99" s="735">
        <v>73.509999999999977</v>
      </c>
    </row>
    <row r="100" spans="1:14" ht="14.45" customHeight="1" x14ac:dyDescent="0.2">
      <c r="A100" s="729" t="s">
        <v>605</v>
      </c>
      <c r="B100" s="730" t="s">
        <v>606</v>
      </c>
      <c r="C100" s="731" t="s">
        <v>618</v>
      </c>
      <c r="D100" s="732" t="s">
        <v>619</v>
      </c>
      <c r="E100" s="733">
        <v>50113001</v>
      </c>
      <c r="F100" s="732" t="s">
        <v>638</v>
      </c>
      <c r="G100" s="731" t="s">
        <v>639</v>
      </c>
      <c r="H100" s="731">
        <v>102486</v>
      </c>
      <c r="I100" s="731">
        <v>2486</v>
      </c>
      <c r="J100" s="731" t="s">
        <v>803</v>
      </c>
      <c r="K100" s="731" t="s">
        <v>804</v>
      </c>
      <c r="L100" s="734">
        <v>122.50999999999999</v>
      </c>
      <c r="M100" s="734">
        <v>7</v>
      </c>
      <c r="N100" s="735">
        <v>857.56999999999994</v>
      </c>
    </row>
    <row r="101" spans="1:14" ht="14.45" customHeight="1" x14ac:dyDescent="0.2">
      <c r="A101" s="729" t="s">
        <v>605</v>
      </c>
      <c r="B101" s="730" t="s">
        <v>606</v>
      </c>
      <c r="C101" s="731" t="s">
        <v>618</v>
      </c>
      <c r="D101" s="732" t="s">
        <v>619</v>
      </c>
      <c r="E101" s="733">
        <v>50113001</v>
      </c>
      <c r="F101" s="732" t="s">
        <v>638</v>
      </c>
      <c r="G101" s="731" t="s">
        <v>639</v>
      </c>
      <c r="H101" s="731">
        <v>100489</v>
      </c>
      <c r="I101" s="731">
        <v>489</v>
      </c>
      <c r="J101" s="731" t="s">
        <v>805</v>
      </c>
      <c r="K101" s="731" t="s">
        <v>806</v>
      </c>
      <c r="L101" s="734">
        <v>47.290000000000006</v>
      </c>
      <c r="M101" s="734">
        <v>2</v>
      </c>
      <c r="N101" s="735">
        <v>94.580000000000013</v>
      </c>
    </row>
    <row r="102" spans="1:14" ht="14.45" customHeight="1" x14ac:dyDescent="0.2">
      <c r="A102" s="729" t="s">
        <v>605</v>
      </c>
      <c r="B102" s="730" t="s">
        <v>606</v>
      </c>
      <c r="C102" s="731" t="s">
        <v>618</v>
      </c>
      <c r="D102" s="732" t="s">
        <v>619</v>
      </c>
      <c r="E102" s="733">
        <v>50113001</v>
      </c>
      <c r="F102" s="732" t="s">
        <v>638</v>
      </c>
      <c r="G102" s="731" t="s">
        <v>639</v>
      </c>
      <c r="H102" s="731">
        <v>117996</v>
      </c>
      <c r="I102" s="731">
        <v>17996</v>
      </c>
      <c r="J102" s="731" t="s">
        <v>807</v>
      </c>
      <c r="K102" s="731" t="s">
        <v>808</v>
      </c>
      <c r="L102" s="734">
        <v>80.77000000000001</v>
      </c>
      <c r="M102" s="734">
        <v>1</v>
      </c>
      <c r="N102" s="735">
        <v>80.77000000000001</v>
      </c>
    </row>
    <row r="103" spans="1:14" ht="14.45" customHeight="1" x14ac:dyDescent="0.2">
      <c r="A103" s="729" t="s">
        <v>605</v>
      </c>
      <c r="B103" s="730" t="s">
        <v>606</v>
      </c>
      <c r="C103" s="731" t="s">
        <v>618</v>
      </c>
      <c r="D103" s="732" t="s">
        <v>619</v>
      </c>
      <c r="E103" s="733">
        <v>50113001</v>
      </c>
      <c r="F103" s="732" t="s">
        <v>638</v>
      </c>
      <c r="G103" s="731" t="s">
        <v>639</v>
      </c>
      <c r="H103" s="731">
        <v>930661</v>
      </c>
      <c r="I103" s="731">
        <v>0</v>
      </c>
      <c r="J103" s="731" t="s">
        <v>809</v>
      </c>
      <c r="K103" s="731" t="s">
        <v>329</v>
      </c>
      <c r="L103" s="734">
        <v>362.70328264878225</v>
      </c>
      <c r="M103" s="734">
        <v>4</v>
      </c>
      <c r="N103" s="735">
        <v>1450.813130595129</v>
      </c>
    </row>
    <row r="104" spans="1:14" ht="14.45" customHeight="1" x14ac:dyDescent="0.2">
      <c r="A104" s="729" t="s">
        <v>605</v>
      </c>
      <c r="B104" s="730" t="s">
        <v>606</v>
      </c>
      <c r="C104" s="731" t="s">
        <v>618</v>
      </c>
      <c r="D104" s="732" t="s">
        <v>619</v>
      </c>
      <c r="E104" s="733">
        <v>50113001</v>
      </c>
      <c r="F104" s="732" t="s">
        <v>638</v>
      </c>
      <c r="G104" s="731" t="s">
        <v>639</v>
      </c>
      <c r="H104" s="731">
        <v>920362</v>
      </c>
      <c r="I104" s="731">
        <v>0</v>
      </c>
      <c r="J104" s="731" t="s">
        <v>810</v>
      </c>
      <c r="K104" s="731" t="s">
        <v>329</v>
      </c>
      <c r="L104" s="734">
        <v>531.5402724734206</v>
      </c>
      <c r="M104" s="734">
        <v>1</v>
      </c>
      <c r="N104" s="735">
        <v>531.5402724734206</v>
      </c>
    </row>
    <row r="105" spans="1:14" ht="14.45" customHeight="1" x14ac:dyDescent="0.2">
      <c r="A105" s="729" t="s">
        <v>605</v>
      </c>
      <c r="B105" s="730" t="s">
        <v>606</v>
      </c>
      <c r="C105" s="731" t="s">
        <v>618</v>
      </c>
      <c r="D105" s="732" t="s">
        <v>619</v>
      </c>
      <c r="E105" s="733">
        <v>50113001</v>
      </c>
      <c r="F105" s="732" t="s">
        <v>638</v>
      </c>
      <c r="G105" s="731" t="s">
        <v>639</v>
      </c>
      <c r="H105" s="731">
        <v>900493</v>
      </c>
      <c r="I105" s="731">
        <v>0</v>
      </c>
      <c r="J105" s="731" t="s">
        <v>811</v>
      </c>
      <c r="K105" s="731" t="s">
        <v>329</v>
      </c>
      <c r="L105" s="734">
        <v>338.87550941205791</v>
      </c>
      <c r="M105" s="734">
        <v>11</v>
      </c>
      <c r="N105" s="735">
        <v>3727.630603532637</v>
      </c>
    </row>
    <row r="106" spans="1:14" ht="14.45" customHeight="1" x14ac:dyDescent="0.2">
      <c r="A106" s="729" t="s">
        <v>605</v>
      </c>
      <c r="B106" s="730" t="s">
        <v>606</v>
      </c>
      <c r="C106" s="731" t="s">
        <v>618</v>
      </c>
      <c r="D106" s="732" t="s">
        <v>619</v>
      </c>
      <c r="E106" s="733">
        <v>50113001</v>
      </c>
      <c r="F106" s="732" t="s">
        <v>638</v>
      </c>
      <c r="G106" s="731" t="s">
        <v>639</v>
      </c>
      <c r="H106" s="731">
        <v>843067</v>
      </c>
      <c r="I106" s="731">
        <v>0</v>
      </c>
      <c r="J106" s="731" t="s">
        <v>812</v>
      </c>
      <c r="K106" s="731" t="s">
        <v>329</v>
      </c>
      <c r="L106" s="734">
        <v>422.22887260512226</v>
      </c>
      <c r="M106" s="734">
        <v>9</v>
      </c>
      <c r="N106" s="735">
        <v>3800.0598534461005</v>
      </c>
    </row>
    <row r="107" spans="1:14" ht="14.45" customHeight="1" x14ac:dyDescent="0.2">
      <c r="A107" s="729" t="s">
        <v>605</v>
      </c>
      <c r="B107" s="730" t="s">
        <v>606</v>
      </c>
      <c r="C107" s="731" t="s">
        <v>618</v>
      </c>
      <c r="D107" s="732" t="s">
        <v>619</v>
      </c>
      <c r="E107" s="733">
        <v>50113001</v>
      </c>
      <c r="F107" s="732" t="s">
        <v>638</v>
      </c>
      <c r="G107" s="731" t="s">
        <v>639</v>
      </c>
      <c r="H107" s="731">
        <v>235808</v>
      </c>
      <c r="I107" s="731">
        <v>235808</v>
      </c>
      <c r="J107" s="731" t="s">
        <v>813</v>
      </c>
      <c r="K107" s="731" t="s">
        <v>814</v>
      </c>
      <c r="L107" s="734">
        <v>86.660000000000011</v>
      </c>
      <c r="M107" s="734">
        <v>4</v>
      </c>
      <c r="N107" s="735">
        <v>346.64000000000004</v>
      </c>
    </row>
    <row r="108" spans="1:14" ht="14.45" customHeight="1" x14ac:dyDescent="0.2">
      <c r="A108" s="729" t="s">
        <v>605</v>
      </c>
      <c r="B108" s="730" t="s">
        <v>606</v>
      </c>
      <c r="C108" s="731" t="s">
        <v>618</v>
      </c>
      <c r="D108" s="732" t="s">
        <v>619</v>
      </c>
      <c r="E108" s="733">
        <v>50113001</v>
      </c>
      <c r="F108" s="732" t="s">
        <v>638</v>
      </c>
      <c r="G108" s="731" t="s">
        <v>639</v>
      </c>
      <c r="H108" s="731">
        <v>119571</v>
      </c>
      <c r="I108" s="731">
        <v>19571</v>
      </c>
      <c r="J108" s="731" t="s">
        <v>815</v>
      </c>
      <c r="K108" s="731" t="s">
        <v>816</v>
      </c>
      <c r="L108" s="734">
        <v>260.39999999999998</v>
      </c>
      <c r="M108" s="734">
        <v>1</v>
      </c>
      <c r="N108" s="735">
        <v>260.39999999999998</v>
      </c>
    </row>
    <row r="109" spans="1:14" ht="14.45" customHeight="1" x14ac:dyDescent="0.2">
      <c r="A109" s="729" t="s">
        <v>605</v>
      </c>
      <c r="B109" s="730" t="s">
        <v>606</v>
      </c>
      <c r="C109" s="731" t="s">
        <v>618</v>
      </c>
      <c r="D109" s="732" t="s">
        <v>619</v>
      </c>
      <c r="E109" s="733">
        <v>50113001</v>
      </c>
      <c r="F109" s="732" t="s">
        <v>638</v>
      </c>
      <c r="G109" s="731" t="s">
        <v>652</v>
      </c>
      <c r="H109" s="731">
        <v>184245</v>
      </c>
      <c r="I109" s="731">
        <v>184245</v>
      </c>
      <c r="J109" s="731" t="s">
        <v>817</v>
      </c>
      <c r="K109" s="731" t="s">
        <v>818</v>
      </c>
      <c r="L109" s="734">
        <v>92.659999999999982</v>
      </c>
      <c r="M109" s="734">
        <v>1</v>
      </c>
      <c r="N109" s="735">
        <v>92.659999999999982</v>
      </c>
    </row>
    <row r="110" spans="1:14" ht="14.45" customHeight="1" x14ac:dyDescent="0.2">
      <c r="A110" s="729" t="s">
        <v>605</v>
      </c>
      <c r="B110" s="730" t="s">
        <v>606</v>
      </c>
      <c r="C110" s="731" t="s">
        <v>618</v>
      </c>
      <c r="D110" s="732" t="s">
        <v>619</v>
      </c>
      <c r="E110" s="733">
        <v>50113001</v>
      </c>
      <c r="F110" s="732" t="s">
        <v>638</v>
      </c>
      <c r="G110" s="731" t="s">
        <v>639</v>
      </c>
      <c r="H110" s="731">
        <v>188217</v>
      </c>
      <c r="I110" s="731">
        <v>88217</v>
      </c>
      <c r="J110" s="731" t="s">
        <v>819</v>
      </c>
      <c r="K110" s="731" t="s">
        <v>820</v>
      </c>
      <c r="L110" s="734">
        <v>126.45444444444443</v>
      </c>
      <c r="M110" s="734">
        <v>9</v>
      </c>
      <c r="N110" s="735">
        <v>1138.0899999999999</v>
      </c>
    </row>
    <row r="111" spans="1:14" ht="14.45" customHeight="1" x14ac:dyDescent="0.2">
      <c r="A111" s="729" t="s">
        <v>605</v>
      </c>
      <c r="B111" s="730" t="s">
        <v>606</v>
      </c>
      <c r="C111" s="731" t="s">
        <v>618</v>
      </c>
      <c r="D111" s="732" t="s">
        <v>619</v>
      </c>
      <c r="E111" s="733">
        <v>50113001</v>
      </c>
      <c r="F111" s="732" t="s">
        <v>638</v>
      </c>
      <c r="G111" s="731" t="s">
        <v>639</v>
      </c>
      <c r="H111" s="731">
        <v>188219</v>
      </c>
      <c r="I111" s="731">
        <v>88219</v>
      </c>
      <c r="J111" s="731" t="s">
        <v>821</v>
      </c>
      <c r="K111" s="731" t="s">
        <v>822</v>
      </c>
      <c r="L111" s="734">
        <v>142.71</v>
      </c>
      <c r="M111" s="734">
        <v>1</v>
      </c>
      <c r="N111" s="735">
        <v>142.71</v>
      </c>
    </row>
    <row r="112" spans="1:14" ht="14.45" customHeight="1" x14ac:dyDescent="0.2">
      <c r="A112" s="729" t="s">
        <v>605</v>
      </c>
      <c r="B112" s="730" t="s">
        <v>606</v>
      </c>
      <c r="C112" s="731" t="s">
        <v>618</v>
      </c>
      <c r="D112" s="732" t="s">
        <v>619</v>
      </c>
      <c r="E112" s="733">
        <v>50113001</v>
      </c>
      <c r="F112" s="732" t="s">
        <v>638</v>
      </c>
      <c r="G112" s="731" t="s">
        <v>639</v>
      </c>
      <c r="H112" s="731">
        <v>225971</v>
      </c>
      <c r="I112" s="731">
        <v>225971</v>
      </c>
      <c r="J112" s="731" t="s">
        <v>823</v>
      </c>
      <c r="K112" s="731" t="s">
        <v>824</v>
      </c>
      <c r="L112" s="734">
        <v>103.91000000000004</v>
      </c>
      <c r="M112" s="734">
        <v>6</v>
      </c>
      <c r="N112" s="735">
        <v>623.46000000000026</v>
      </c>
    </row>
    <row r="113" spans="1:14" ht="14.45" customHeight="1" x14ac:dyDescent="0.2">
      <c r="A113" s="729" t="s">
        <v>605</v>
      </c>
      <c r="B113" s="730" t="s">
        <v>606</v>
      </c>
      <c r="C113" s="731" t="s">
        <v>618</v>
      </c>
      <c r="D113" s="732" t="s">
        <v>619</v>
      </c>
      <c r="E113" s="733">
        <v>50113001</v>
      </c>
      <c r="F113" s="732" t="s">
        <v>638</v>
      </c>
      <c r="G113" s="731" t="s">
        <v>652</v>
      </c>
      <c r="H113" s="731">
        <v>844554</v>
      </c>
      <c r="I113" s="731">
        <v>114065</v>
      </c>
      <c r="J113" s="731" t="s">
        <v>825</v>
      </c>
      <c r="K113" s="731" t="s">
        <v>826</v>
      </c>
      <c r="L113" s="734">
        <v>18.290000000000003</v>
      </c>
      <c r="M113" s="734">
        <v>1</v>
      </c>
      <c r="N113" s="735">
        <v>18.290000000000003</v>
      </c>
    </row>
    <row r="114" spans="1:14" ht="14.45" customHeight="1" x14ac:dyDescent="0.2">
      <c r="A114" s="729" t="s">
        <v>605</v>
      </c>
      <c r="B114" s="730" t="s">
        <v>606</v>
      </c>
      <c r="C114" s="731" t="s">
        <v>618</v>
      </c>
      <c r="D114" s="732" t="s">
        <v>619</v>
      </c>
      <c r="E114" s="733">
        <v>50113001</v>
      </c>
      <c r="F114" s="732" t="s">
        <v>638</v>
      </c>
      <c r="G114" s="731" t="s">
        <v>652</v>
      </c>
      <c r="H114" s="731">
        <v>115316</v>
      </c>
      <c r="I114" s="731">
        <v>15316</v>
      </c>
      <c r="J114" s="731" t="s">
        <v>827</v>
      </c>
      <c r="K114" s="731" t="s">
        <v>728</v>
      </c>
      <c r="L114" s="734">
        <v>19.010000000000002</v>
      </c>
      <c r="M114" s="734">
        <v>1</v>
      </c>
      <c r="N114" s="735">
        <v>19.010000000000002</v>
      </c>
    </row>
    <row r="115" spans="1:14" ht="14.45" customHeight="1" x14ac:dyDescent="0.2">
      <c r="A115" s="729" t="s">
        <v>605</v>
      </c>
      <c r="B115" s="730" t="s">
        <v>606</v>
      </c>
      <c r="C115" s="731" t="s">
        <v>618</v>
      </c>
      <c r="D115" s="732" t="s">
        <v>619</v>
      </c>
      <c r="E115" s="733">
        <v>50113001</v>
      </c>
      <c r="F115" s="732" t="s">
        <v>638</v>
      </c>
      <c r="G115" s="731" t="s">
        <v>639</v>
      </c>
      <c r="H115" s="731">
        <v>117992</v>
      </c>
      <c r="I115" s="731">
        <v>17992</v>
      </c>
      <c r="J115" s="731" t="s">
        <v>828</v>
      </c>
      <c r="K115" s="731" t="s">
        <v>829</v>
      </c>
      <c r="L115" s="734">
        <v>82.555000000000007</v>
      </c>
      <c r="M115" s="734">
        <v>2</v>
      </c>
      <c r="N115" s="735">
        <v>165.11</v>
      </c>
    </row>
    <row r="116" spans="1:14" ht="14.45" customHeight="1" x14ac:dyDescent="0.2">
      <c r="A116" s="729" t="s">
        <v>605</v>
      </c>
      <c r="B116" s="730" t="s">
        <v>606</v>
      </c>
      <c r="C116" s="731" t="s">
        <v>618</v>
      </c>
      <c r="D116" s="732" t="s">
        <v>619</v>
      </c>
      <c r="E116" s="733">
        <v>50113001</v>
      </c>
      <c r="F116" s="732" t="s">
        <v>638</v>
      </c>
      <c r="G116" s="731" t="s">
        <v>639</v>
      </c>
      <c r="H116" s="731">
        <v>231541</v>
      </c>
      <c r="I116" s="731">
        <v>231541</v>
      </c>
      <c r="J116" s="731" t="s">
        <v>830</v>
      </c>
      <c r="K116" s="731" t="s">
        <v>831</v>
      </c>
      <c r="L116" s="734">
        <v>80.690000000000012</v>
      </c>
      <c r="M116" s="734">
        <v>7</v>
      </c>
      <c r="N116" s="735">
        <v>564.83000000000004</v>
      </c>
    </row>
    <row r="117" spans="1:14" ht="14.45" customHeight="1" x14ac:dyDescent="0.2">
      <c r="A117" s="729" t="s">
        <v>605</v>
      </c>
      <c r="B117" s="730" t="s">
        <v>606</v>
      </c>
      <c r="C117" s="731" t="s">
        <v>618</v>
      </c>
      <c r="D117" s="732" t="s">
        <v>619</v>
      </c>
      <c r="E117" s="733">
        <v>50113001</v>
      </c>
      <c r="F117" s="732" t="s">
        <v>638</v>
      </c>
      <c r="G117" s="731" t="s">
        <v>639</v>
      </c>
      <c r="H117" s="731">
        <v>237329</v>
      </c>
      <c r="I117" s="731">
        <v>237329</v>
      </c>
      <c r="J117" s="731" t="s">
        <v>832</v>
      </c>
      <c r="K117" s="731" t="s">
        <v>833</v>
      </c>
      <c r="L117" s="734">
        <v>109.18285714285716</v>
      </c>
      <c r="M117" s="734">
        <v>7</v>
      </c>
      <c r="N117" s="735">
        <v>764.28000000000009</v>
      </c>
    </row>
    <row r="118" spans="1:14" ht="14.45" customHeight="1" x14ac:dyDescent="0.2">
      <c r="A118" s="729" t="s">
        <v>605</v>
      </c>
      <c r="B118" s="730" t="s">
        <v>606</v>
      </c>
      <c r="C118" s="731" t="s">
        <v>618</v>
      </c>
      <c r="D118" s="732" t="s">
        <v>619</v>
      </c>
      <c r="E118" s="733">
        <v>50113001</v>
      </c>
      <c r="F118" s="732" t="s">
        <v>638</v>
      </c>
      <c r="G118" s="731" t="s">
        <v>639</v>
      </c>
      <c r="H118" s="731">
        <v>225168</v>
      </c>
      <c r="I118" s="731">
        <v>225168</v>
      </c>
      <c r="J118" s="731" t="s">
        <v>834</v>
      </c>
      <c r="K118" s="731" t="s">
        <v>835</v>
      </c>
      <c r="L118" s="734">
        <v>63.943333333333335</v>
      </c>
      <c r="M118" s="734">
        <v>3</v>
      </c>
      <c r="N118" s="735">
        <v>191.83</v>
      </c>
    </row>
    <row r="119" spans="1:14" ht="14.45" customHeight="1" x14ac:dyDescent="0.2">
      <c r="A119" s="729" t="s">
        <v>605</v>
      </c>
      <c r="B119" s="730" t="s">
        <v>606</v>
      </c>
      <c r="C119" s="731" t="s">
        <v>618</v>
      </c>
      <c r="D119" s="732" t="s">
        <v>619</v>
      </c>
      <c r="E119" s="733">
        <v>50113001</v>
      </c>
      <c r="F119" s="732" t="s">
        <v>638</v>
      </c>
      <c r="G119" s="731" t="s">
        <v>639</v>
      </c>
      <c r="H119" s="731">
        <v>225169</v>
      </c>
      <c r="I119" s="731">
        <v>225169</v>
      </c>
      <c r="J119" s="731" t="s">
        <v>834</v>
      </c>
      <c r="K119" s="731" t="s">
        <v>836</v>
      </c>
      <c r="L119" s="734">
        <v>44.45</v>
      </c>
      <c r="M119" s="734">
        <v>2</v>
      </c>
      <c r="N119" s="735">
        <v>88.9</v>
      </c>
    </row>
    <row r="120" spans="1:14" ht="14.45" customHeight="1" x14ac:dyDescent="0.2">
      <c r="A120" s="729" t="s">
        <v>605</v>
      </c>
      <c r="B120" s="730" t="s">
        <v>606</v>
      </c>
      <c r="C120" s="731" t="s">
        <v>618</v>
      </c>
      <c r="D120" s="732" t="s">
        <v>619</v>
      </c>
      <c r="E120" s="733">
        <v>50113001</v>
      </c>
      <c r="F120" s="732" t="s">
        <v>638</v>
      </c>
      <c r="G120" s="731" t="s">
        <v>639</v>
      </c>
      <c r="H120" s="731">
        <v>207527</v>
      </c>
      <c r="I120" s="731">
        <v>207527</v>
      </c>
      <c r="J120" s="731" t="s">
        <v>837</v>
      </c>
      <c r="K120" s="731" t="s">
        <v>838</v>
      </c>
      <c r="L120" s="734">
        <v>61.63</v>
      </c>
      <c r="M120" s="734">
        <v>1</v>
      </c>
      <c r="N120" s="735">
        <v>61.63</v>
      </c>
    </row>
    <row r="121" spans="1:14" ht="14.45" customHeight="1" x14ac:dyDescent="0.2">
      <c r="A121" s="729" t="s">
        <v>605</v>
      </c>
      <c r="B121" s="730" t="s">
        <v>606</v>
      </c>
      <c r="C121" s="731" t="s">
        <v>618</v>
      </c>
      <c r="D121" s="732" t="s">
        <v>619</v>
      </c>
      <c r="E121" s="733">
        <v>50113001</v>
      </c>
      <c r="F121" s="732" t="s">
        <v>638</v>
      </c>
      <c r="G121" s="731" t="s">
        <v>639</v>
      </c>
      <c r="H121" s="731">
        <v>100502</v>
      </c>
      <c r="I121" s="731">
        <v>502</v>
      </c>
      <c r="J121" s="731" t="s">
        <v>839</v>
      </c>
      <c r="K121" s="731" t="s">
        <v>840</v>
      </c>
      <c r="L121" s="734">
        <v>267.78999999999996</v>
      </c>
      <c r="M121" s="734">
        <v>2</v>
      </c>
      <c r="N121" s="735">
        <v>535.57999999999993</v>
      </c>
    </row>
    <row r="122" spans="1:14" ht="14.45" customHeight="1" x14ac:dyDescent="0.2">
      <c r="A122" s="729" t="s">
        <v>605</v>
      </c>
      <c r="B122" s="730" t="s">
        <v>606</v>
      </c>
      <c r="C122" s="731" t="s">
        <v>618</v>
      </c>
      <c r="D122" s="732" t="s">
        <v>619</v>
      </c>
      <c r="E122" s="733">
        <v>50113001</v>
      </c>
      <c r="F122" s="732" t="s">
        <v>638</v>
      </c>
      <c r="G122" s="731" t="s">
        <v>639</v>
      </c>
      <c r="H122" s="731">
        <v>102684</v>
      </c>
      <c r="I122" s="731">
        <v>2684</v>
      </c>
      <c r="J122" s="731" t="s">
        <v>839</v>
      </c>
      <c r="K122" s="731" t="s">
        <v>841</v>
      </c>
      <c r="L122" s="734">
        <v>111.51666666666665</v>
      </c>
      <c r="M122" s="734">
        <v>6</v>
      </c>
      <c r="N122" s="735">
        <v>669.09999999999991</v>
      </c>
    </row>
    <row r="123" spans="1:14" ht="14.45" customHeight="1" x14ac:dyDescent="0.2">
      <c r="A123" s="729" t="s">
        <v>605</v>
      </c>
      <c r="B123" s="730" t="s">
        <v>606</v>
      </c>
      <c r="C123" s="731" t="s">
        <v>618</v>
      </c>
      <c r="D123" s="732" t="s">
        <v>619</v>
      </c>
      <c r="E123" s="733">
        <v>50113001</v>
      </c>
      <c r="F123" s="732" t="s">
        <v>638</v>
      </c>
      <c r="G123" s="731" t="s">
        <v>652</v>
      </c>
      <c r="H123" s="731">
        <v>16913</v>
      </c>
      <c r="I123" s="731">
        <v>16913</v>
      </c>
      <c r="J123" s="731" t="s">
        <v>842</v>
      </c>
      <c r="K123" s="731" t="s">
        <v>843</v>
      </c>
      <c r="L123" s="734">
        <v>52.269999999999996</v>
      </c>
      <c r="M123" s="734">
        <v>1</v>
      </c>
      <c r="N123" s="735">
        <v>52.269999999999996</v>
      </c>
    </row>
    <row r="124" spans="1:14" ht="14.45" customHeight="1" x14ac:dyDescent="0.2">
      <c r="A124" s="729" t="s">
        <v>605</v>
      </c>
      <c r="B124" s="730" t="s">
        <v>606</v>
      </c>
      <c r="C124" s="731" t="s">
        <v>618</v>
      </c>
      <c r="D124" s="732" t="s">
        <v>619</v>
      </c>
      <c r="E124" s="733">
        <v>50113001</v>
      </c>
      <c r="F124" s="732" t="s">
        <v>638</v>
      </c>
      <c r="G124" s="731" t="s">
        <v>639</v>
      </c>
      <c r="H124" s="731">
        <v>100513</v>
      </c>
      <c r="I124" s="731">
        <v>513</v>
      </c>
      <c r="J124" s="731" t="s">
        <v>844</v>
      </c>
      <c r="K124" s="731" t="s">
        <v>833</v>
      </c>
      <c r="L124" s="734">
        <v>56.730000000000004</v>
      </c>
      <c r="M124" s="734">
        <v>5</v>
      </c>
      <c r="N124" s="735">
        <v>283.65000000000003</v>
      </c>
    </row>
    <row r="125" spans="1:14" ht="14.45" customHeight="1" x14ac:dyDescent="0.2">
      <c r="A125" s="729" t="s">
        <v>605</v>
      </c>
      <c r="B125" s="730" t="s">
        <v>606</v>
      </c>
      <c r="C125" s="731" t="s">
        <v>618</v>
      </c>
      <c r="D125" s="732" t="s">
        <v>619</v>
      </c>
      <c r="E125" s="733">
        <v>50113001</v>
      </c>
      <c r="F125" s="732" t="s">
        <v>638</v>
      </c>
      <c r="G125" s="731" t="s">
        <v>639</v>
      </c>
      <c r="H125" s="731">
        <v>230353</v>
      </c>
      <c r="I125" s="731">
        <v>230353</v>
      </c>
      <c r="J125" s="731" t="s">
        <v>845</v>
      </c>
      <c r="K125" s="731" t="s">
        <v>846</v>
      </c>
      <c r="L125" s="734">
        <v>1758.33</v>
      </c>
      <c r="M125" s="734">
        <v>2</v>
      </c>
      <c r="N125" s="735">
        <v>3516.66</v>
      </c>
    </row>
    <row r="126" spans="1:14" ht="14.45" customHeight="1" x14ac:dyDescent="0.2">
      <c r="A126" s="729" t="s">
        <v>605</v>
      </c>
      <c r="B126" s="730" t="s">
        <v>606</v>
      </c>
      <c r="C126" s="731" t="s">
        <v>618</v>
      </c>
      <c r="D126" s="732" t="s">
        <v>619</v>
      </c>
      <c r="E126" s="733">
        <v>50113001</v>
      </c>
      <c r="F126" s="732" t="s">
        <v>638</v>
      </c>
      <c r="G126" s="731" t="s">
        <v>652</v>
      </c>
      <c r="H126" s="731">
        <v>191788</v>
      </c>
      <c r="I126" s="731">
        <v>91788</v>
      </c>
      <c r="J126" s="731" t="s">
        <v>847</v>
      </c>
      <c r="K126" s="731" t="s">
        <v>848</v>
      </c>
      <c r="L126" s="734">
        <v>9.1169230769230793</v>
      </c>
      <c r="M126" s="734">
        <v>26</v>
      </c>
      <c r="N126" s="735">
        <v>237.04000000000008</v>
      </c>
    </row>
    <row r="127" spans="1:14" ht="14.45" customHeight="1" x14ac:dyDescent="0.2">
      <c r="A127" s="729" t="s">
        <v>605</v>
      </c>
      <c r="B127" s="730" t="s">
        <v>606</v>
      </c>
      <c r="C127" s="731" t="s">
        <v>618</v>
      </c>
      <c r="D127" s="732" t="s">
        <v>619</v>
      </c>
      <c r="E127" s="733">
        <v>50113001</v>
      </c>
      <c r="F127" s="732" t="s">
        <v>638</v>
      </c>
      <c r="G127" s="731" t="s">
        <v>652</v>
      </c>
      <c r="H127" s="731">
        <v>184398</v>
      </c>
      <c r="I127" s="731">
        <v>84398</v>
      </c>
      <c r="J127" s="731" t="s">
        <v>849</v>
      </c>
      <c r="K127" s="731" t="s">
        <v>850</v>
      </c>
      <c r="L127" s="734">
        <v>114.03</v>
      </c>
      <c r="M127" s="734">
        <v>1</v>
      </c>
      <c r="N127" s="735">
        <v>114.03</v>
      </c>
    </row>
    <row r="128" spans="1:14" ht="14.45" customHeight="1" x14ac:dyDescent="0.2">
      <c r="A128" s="729" t="s">
        <v>605</v>
      </c>
      <c r="B128" s="730" t="s">
        <v>606</v>
      </c>
      <c r="C128" s="731" t="s">
        <v>618</v>
      </c>
      <c r="D128" s="732" t="s">
        <v>619</v>
      </c>
      <c r="E128" s="733">
        <v>50113001</v>
      </c>
      <c r="F128" s="732" t="s">
        <v>638</v>
      </c>
      <c r="G128" s="731" t="s">
        <v>652</v>
      </c>
      <c r="H128" s="731">
        <v>184399</v>
      </c>
      <c r="I128" s="731">
        <v>84399</v>
      </c>
      <c r="J128" s="731" t="s">
        <v>851</v>
      </c>
      <c r="K128" s="731" t="s">
        <v>852</v>
      </c>
      <c r="L128" s="734">
        <v>126.2</v>
      </c>
      <c r="M128" s="734">
        <v>2</v>
      </c>
      <c r="N128" s="735">
        <v>252.4</v>
      </c>
    </row>
    <row r="129" spans="1:14" ht="14.45" customHeight="1" x14ac:dyDescent="0.2">
      <c r="A129" s="729" t="s">
        <v>605</v>
      </c>
      <c r="B129" s="730" t="s">
        <v>606</v>
      </c>
      <c r="C129" s="731" t="s">
        <v>618</v>
      </c>
      <c r="D129" s="732" t="s">
        <v>619</v>
      </c>
      <c r="E129" s="733">
        <v>50113001</v>
      </c>
      <c r="F129" s="732" t="s">
        <v>638</v>
      </c>
      <c r="G129" s="731" t="s">
        <v>639</v>
      </c>
      <c r="H129" s="731">
        <v>224732</v>
      </c>
      <c r="I129" s="731">
        <v>224732</v>
      </c>
      <c r="J129" s="731" t="s">
        <v>853</v>
      </c>
      <c r="K129" s="731" t="s">
        <v>854</v>
      </c>
      <c r="L129" s="734">
        <v>832.65</v>
      </c>
      <c r="M129" s="734">
        <v>1</v>
      </c>
      <c r="N129" s="735">
        <v>832.65</v>
      </c>
    </row>
    <row r="130" spans="1:14" ht="14.45" customHeight="1" x14ac:dyDescent="0.2">
      <c r="A130" s="729" t="s">
        <v>605</v>
      </c>
      <c r="B130" s="730" t="s">
        <v>606</v>
      </c>
      <c r="C130" s="731" t="s">
        <v>618</v>
      </c>
      <c r="D130" s="732" t="s">
        <v>619</v>
      </c>
      <c r="E130" s="733">
        <v>50113001</v>
      </c>
      <c r="F130" s="732" t="s">
        <v>638</v>
      </c>
      <c r="G130" s="731" t="s">
        <v>652</v>
      </c>
      <c r="H130" s="731">
        <v>100536</v>
      </c>
      <c r="I130" s="731">
        <v>536</v>
      </c>
      <c r="J130" s="731" t="s">
        <v>855</v>
      </c>
      <c r="K130" s="731" t="s">
        <v>645</v>
      </c>
      <c r="L130" s="734">
        <v>49.32</v>
      </c>
      <c r="M130" s="734">
        <v>1</v>
      </c>
      <c r="N130" s="735">
        <v>49.32</v>
      </c>
    </row>
    <row r="131" spans="1:14" ht="14.45" customHeight="1" x14ac:dyDescent="0.2">
      <c r="A131" s="729" t="s">
        <v>605</v>
      </c>
      <c r="B131" s="730" t="s">
        <v>606</v>
      </c>
      <c r="C131" s="731" t="s">
        <v>618</v>
      </c>
      <c r="D131" s="732" t="s">
        <v>619</v>
      </c>
      <c r="E131" s="733">
        <v>50113001</v>
      </c>
      <c r="F131" s="732" t="s">
        <v>638</v>
      </c>
      <c r="G131" s="731" t="s">
        <v>652</v>
      </c>
      <c r="H131" s="731">
        <v>155824</v>
      </c>
      <c r="I131" s="731">
        <v>55824</v>
      </c>
      <c r="J131" s="731" t="s">
        <v>856</v>
      </c>
      <c r="K131" s="731" t="s">
        <v>857</v>
      </c>
      <c r="L131" s="734">
        <v>45.529090909090911</v>
      </c>
      <c r="M131" s="734">
        <v>11</v>
      </c>
      <c r="N131" s="735">
        <v>500.82</v>
      </c>
    </row>
    <row r="132" spans="1:14" ht="14.45" customHeight="1" x14ac:dyDescent="0.2">
      <c r="A132" s="729" t="s">
        <v>605</v>
      </c>
      <c r="B132" s="730" t="s">
        <v>606</v>
      </c>
      <c r="C132" s="731" t="s">
        <v>618</v>
      </c>
      <c r="D132" s="732" t="s">
        <v>619</v>
      </c>
      <c r="E132" s="733">
        <v>50113001</v>
      </c>
      <c r="F132" s="732" t="s">
        <v>638</v>
      </c>
      <c r="G132" s="731" t="s">
        <v>652</v>
      </c>
      <c r="H132" s="731">
        <v>155823</v>
      </c>
      <c r="I132" s="731">
        <v>55823</v>
      </c>
      <c r="J132" s="731" t="s">
        <v>856</v>
      </c>
      <c r="K132" s="731" t="s">
        <v>858</v>
      </c>
      <c r="L132" s="734">
        <v>33.010999969443439</v>
      </c>
      <c r="M132" s="734">
        <v>190</v>
      </c>
      <c r="N132" s="735">
        <v>6272.0899941942534</v>
      </c>
    </row>
    <row r="133" spans="1:14" ht="14.45" customHeight="1" x14ac:dyDescent="0.2">
      <c r="A133" s="729" t="s">
        <v>605</v>
      </c>
      <c r="B133" s="730" t="s">
        <v>606</v>
      </c>
      <c r="C133" s="731" t="s">
        <v>618</v>
      </c>
      <c r="D133" s="732" t="s">
        <v>619</v>
      </c>
      <c r="E133" s="733">
        <v>50113001</v>
      </c>
      <c r="F133" s="732" t="s">
        <v>638</v>
      </c>
      <c r="G133" s="731" t="s">
        <v>652</v>
      </c>
      <c r="H133" s="731">
        <v>107981</v>
      </c>
      <c r="I133" s="731">
        <v>7981</v>
      </c>
      <c r="J133" s="731" t="s">
        <v>856</v>
      </c>
      <c r="K133" s="731" t="s">
        <v>859</v>
      </c>
      <c r="L133" s="734">
        <v>43.430536912751684</v>
      </c>
      <c r="M133" s="734">
        <v>149</v>
      </c>
      <c r="N133" s="735">
        <v>6471.1500000000005</v>
      </c>
    </row>
    <row r="134" spans="1:14" ht="14.45" customHeight="1" x14ac:dyDescent="0.2">
      <c r="A134" s="729" t="s">
        <v>605</v>
      </c>
      <c r="B134" s="730" t="s">
        <v>606</v>
      </c>
      <c r="C134" s="731" t="s">
        <v>618</v>
      </c>
      <c r="D134" s="732" t="s">
        <v>619</v>
      </c>
      <c r="E134" s="733">
        <v>50113001</v>
      </c>
      <c r="F134" s="732" t="s">
        <v>638</v>
      </c>
      <c r="G134" s="731" t="s">
        <v>639</v>
      </c>
      <c r="H134" s="731">
        <v>100874</v>
      </c>
      <c r="I134" s="731">
        <v>874</v>
      </c>
      <c r="J134" s="731" t="s">
        <v>860</v>
      </c>
      <c r="K134" s="731" t="s">
        <v>861</v>
      </c>
      <c r="L134" s="734">
        <v>88.480000000000018</v>
      </c>
      <c r="M134" s="734">
        <v>1</v>
      </c>
      <c r="N134" s="735">
        <v>88.480000000000018</v>
      </c>
    </row>
    <row r="135" spans="1:14" ht="14.45" customHeight="1" x14ac:dyDescent="0.2">
      <c r="A135" s="729" t="s">
        <v>605</v>
      </c>
      <c r="B135" s="730" t="s">
        <v>606</v>
      </c>
      <c r="C135" s="731" t="s">
        <v>618</v>
      </c>
      <c r="D135" s="732" t="s">
        <v>619</v>
      </c>
      <c r="E135" s="733">
        <v>50113001</v>
      </c>
      <c r="F135" s="732" t="s">
        <v>638</v>
      </c>
      <c r="G135" s="731" t="s">
        <v>639</v>
      </c>
      <c r="H135" s="731">
        <v>100876</v>
      </c>
      <c r="I135" s="731">
        <v>876</v>
      </c>
      <c r="J135" s="731" t="s">
        <v>862</v>
      </c>
      <c r="K135" s="731" t="s">
        <v>861</v>
      </c>
      <c r="L135" s="734">
        <v>74.146666666666661</v>
      </c>
      <c r="M135" s="734">
        <v>6</v>
      </c>
      <c r="N135" s="735">
        <v>444.88</v>
      </c>
    </row>
    <row r="136" spans="1:14" ht="14.45" customHeight="1" x14ac:dyDescent="0.2">
      <c r="A136" s="729" t="s">
        <v>605</v>
      </c>
      <c r="B136" s="730" t="s">
        <v>606</v>
      </c>
      <c r="C136" s="731" t="s">
        <v>618</v>
      </c>
      <c r="D136" s="732" t="s">
        <v>619</v>
      </c>
      <c r="E136" s="733">
        <v>50113001</v>
      </c>
      <c r="F136" s="732" t="s">
        <v>638</v>
      </c>
      <c r="G136" s="731" t="s">
        <v>639</v>
      </c>
      <c r="H136" s="731">
        <v>200863</v>
      </c>
      <c r="I136" s="731">
        <v>200863</v>
      </c>
      <c r="J136" s="731" t="s">
        <v>862</v>
      </c>
      <c r="K136" s="731" t="s">
        <v>863</v>
      </c>
      <c r="L136" s="734">
        <v>84.78</v>
      </c>
      <c r="M136" s="734">
        <v>21</v>
      </c>
      <c r="N136" s="735">
        <v>1780.38</v>
      </c>
    </row>
    <row r="137" spans="1:14" ht="14.45" customHeight="1" x14ac:dyDescent="0.2">
      <c r="A137" s="729" t="s">
        <v>605</v>
      </c>
      <c r="B137" s="730" t="s">
        <v>606</v>
      </c>
      <c r="C137" s="731" t="s">
        <v>618</v>
      </c>
      <c r="D137" s="732" t="s">
        <v>619</v>
      </c>
      <c r="E137" s="733">
        <v>50113001</v>
      </c>
      <c r="F137" s="732" t="s">
        <v>638</v>
      </c>
      <c r="G137" s="731" t="s">
        <v>639</v>
      </c>
      <c r="H137" s="731">
        <v>101940</v>
      </c>
      <c r="I137" s="731">
        <v>1940</v>
      </c>
      <c r="J137" s="731" t="s">
        <v>864</v>
      </c>
      <c r="K137" s="731" t="s">
        <v>865</v>
      </c>
      <c r="L137" s="734">
        <v>34.79999999999999</v>
      </c>
      <c r="M137" s="734">
        <v>1</v>
      </c>
      <c r="N137" s="735">
        <v>34.79999999999999</v>
      </c>
    </row>
    <row r="138" spans="1:14" ht="14.45" customHeight="1" x14ac:dyDescent="0.2">
      <c r="A138" s="729" t="s">
        <v>605</v>
      </c>
      <c r="B138" s="730" t="s">
        <v>606</v>
      </c>
      <c r="C138" s="731" t="s">
        <v>618</v>
      </c>
      <c r="D138" s="732" t="s">
        <v>619</v>
      </c>
      <c r="E138" s="733">
        <v>50113001</v>
      </c>
      <c r="F138" s="732" t="s">
        <v>638</v>
      </c>
      <c r="G138" s="731" t="s">
        <v>652</v>
      </c>
      <c r="H138" s="731">
        <v>180367</v>
      </c>
      <c r="I138" s="731">
        <v>180367</v>
      </c>
      <c r="J138" s="731" t="s">
        <v>866</v>
      </c>
      <c r="K138" s="731" t="s">
        <v>867</v>
      </c>
      <c r="L138" s="734">
        <v>395.79</v>
      </c>
      <c r="M138" s="734">
        <v>1</v>
      </c>
      <c r="N138" s="735">
        <v>395.79</v>
      </c>
    </row>
    <row r="139" spans="1:14" ht="14.45" customHeight="1" x14ac:dyDescent="0.2">
      <c r="A139" s="729" t="s">
        <v>605</v>
      </c>
      <c r="B139" s="730" t="s">
        <v>606</v>
      </c>
      <c r="C139" s="731" t="s">
        <v>618</v>
      </c>
      <c r="D139" s="732" t="s">
        <v>619</v>
      </c>
      <c r="E139" s="733">
        <v>50113001</v>
      </c>
      <c r="F139" s="732" t="s">
        <v>638</v>
      </c>
      <c r="G139" s="731" t="s">
        <v>639</v>
      </c>
      <c r="H139" s="731">
        <v>207820</v>
      </c>
      <c r="I139" s="731">
        <v>207820</v>
      </c>
      <c r="J139" s="731" t="s">
        <v>868</v>
      </c>
      <c r="K139" s="731" t="s">
        <v>869</v>
      </c>
      <c r="L139" s="734">
        <v>32.025609756097559</v>
      </c>
      <c r="M139" s="734">
        <v>82</v>
      </c>
      <c r="N139" s="735">
        <v>2626.1</v>
      </c>
    </row>
    <row r="140" spans="1:14" ht="14.45" customHeight="1" x14ac:dyDescent="0.2">
      <c r="A140" s="729" t="s">
        <v>605</v>
      </c>
      <c r="B140" s="730" t="s">
        <v>606</v>
      </c>
      <c r="C140" s="731" t="s">
        <v>618</v>
      </c>
      <c r="D140" s="732" t="s">
        <v>619</v>
      </c>
      <c r="E140" s="733">
        <v>50113001</v>
      </c>
      <c r="F140" s="732" t="s">
        <v>638</v>
      </c>
      <c r="G140" s="731" t="s">
        <v>639</v>
      </c>
      <c r="H140" s="731">
        <v>207819</v>
      </c>
      <c r="I140" s="731">
        <v>207819</v>
      </c>
      <c r="J140" s="731" t="s">
        <v>870</v>
      </c>
      <c r="K140" s="731" t="s">
        <v>871</v>
      </c>
      <c r="L140" s="734">
        <v>22.53</v>
      </c>
      <c r="M140" s="734">
        <v>14</v>
      </c>
      <c r="N140" s="735">
        <v>315.42</v>
      </c>
    </row>
    <row r="141" spans="1:14" ht="14.45" customHeight="1" x14ac:dyDescent="0.2">
      <c r="A141" s="729" t="s">
        <v>605</v>
      </c>
      <c r="B141" s="730" t="s">
        <v>606</v>
      </c>
      <c r="C141" s="731" t="s">
        <v>618</v>
      </c>
      <c r="D141" s="732" t="s">
        <v>619</v>
      </c>
      <c r="E141" s="733">
        <v>50113001</v>
      </c>
      <c r="F141" s="732" t="s">
        <v>638</v>
      </c>
      <c r="G141" s="731" t="s">
        <v>639</v>
      </c>
      <c r="H141" s="731">
        <v>229129</v>
      </c>
      <c r="I141" s="731">
        <v>229129</v>
      </c>
      <c r="J141" s="731" t="s">
        <v>872</v>
      </c>
      <c r="K141" s="731" t="s">
        <v>873</v>
      </c>
      <c r="L141" s="734">
        <v>53.17</v>
      </c>
      <c r="M141" s="734">
        <v>4</v>
      </c>
      <c r="N141" s="735">
        <v>212.68</v>
      </c>
    </row>
    <row r="142" spans="1:14" ht="14.45" customHeight="1" x14ac:dyDescent="0.2">
      <c r="A142" s="729" t="s">
        <v>605</v>
      </c>
      <c r="B142" s="730" t="s">
        <v>606</v>
      </c>
      <c r="C142" s="731" t="s">
        <v>618</v>
      </c>
      <c r="D142" s="732" t="s">
        <v>619</v>
      </c>
      <c r="E142" s="733">
        <v>50113001</v>
      </c>
      <c r="F142" s="732" t="s">
        <v>638</v>
      </c>
      <c r="G142" s="731" t="s">
        <v>639</v>
      </c>
      <c r="H142" s="731">
        <v>232603</v>
      </c>
      <c r="I142" s="731">
        <v>232603</v>
      </c>
      <c r="J142" s="731" t="s">
        <v>874</v>
      </c>
      <c r="K142" s="731" t="s">
        <v>875</v>
      </c>
      <c r="L142" s="734">
        <v>116.53</v>
      </c>
      <c r="M142" s="734">
        <v>1</v>
      </c>
      <c r="N142" s="735">
        <v>116.53</v>
      </c>
    </row>
    <row r="143" spans="1:14" ht="14.45" customHeight="1" x14ac:dyDescent="0.2">
      <c r="A143" s="729" t="s">
        <v>605</v>
      </c>
      <c r="B143" s="730" t="s">
        <v>606</v>
      </c>
      <c r="C143" s="731" t="s">
        <v>618</v>
      </c>
      <c r="D143" s="732" t="s">
        <v>619</v>
      </c>
      <c r="E143" s="733">
        <v>50113001</v>
      </c>
      <c r="F143" s="732" t="s">
        <v>638</v>
      </c>
      <c r="G143" s="731" t="s">
        <v>639</v>
      </c>
      <c r="H143" s="731">
        <v>395188</v>
      </c>
      <c r="I143" s="731">
        <v>0</v>
      </c>
      <c r="J143" s="731" t="s">
        <v>876</v>
      </c>
      <c r="K143" s="731" t="s">
        <v>877</v>
      </c>
      <c r="L143" s="734">
        <v>43.54</v>
      </c>
      <c r="M143" s="734">
        <v>1</v>
      </c>
      <c r="N143" s="735">
        <v>43.54</v>
      </c>
    </row>
    <row r="144" spans="1:14" ht="14.45" customHeight="1" x14ac:dyDescent="0.2">
      <c r="A144" s="729" t="s">
        <v>605</v>
      </c>
      <c r="B144" s="730" t="s">
        <v>606</v>
      </c>
      <c r="C144" s="731" t="s">
        <v>618</v>
      </c>
      <c r="D144" s="732" t="s">
        <v>619</v>
      </c>
      <c r="E144" s="733">
        <v>50113001</v>
      </c>
      <c r="F144" s="732" t="s">
        <v>638</v>
      </c>
      <c r="G144" s="731" t="s">
        <v>639</v>
      </c>
      <c r="H144" s="731">
        <v>237532</v>
      </c>
      <c r="I144" s="731">
        <v>237532</v>
      </c>
      <c r="J144" s="731" t="s">
        <v>878</v>
      </c>
      <c r="K144" s="731" t="s">
        <v>879</v>
      </c>
      <c r="L144" s="734">
        <v>100.61</v>
      </c>
      <c r="M144" s="734">
        <v>1</v>
      </c>
      <c r="N144" s="735">
        <v>100.61</v>
      </c>
    </row>
    <row r="145" spans="1:14" ht="14.45" customHeight="1" x14ac:dyDescent="0.2">
      <c r="A145" s="729" t="s">
        <v>605</v>
      </c>
      <c r="B145" s="730" t="s">
        <v>606</v>
      </c>
      <c r="C145" s="731" t="s">
        <v>618</v>
      </c>
      <c r="D145" s="732" t="s">
        <v>619</v>
      </c>
      <c r="E145" s="733">
        <v>50113001</v>
      </c>
      <c r="F145" s="732" t="s">
        <v>638</v>
      </c>
      <c r="G145" s="731" t="s">
        <v>652</v>
      </c>
      <c r="H145" s="731">
        <v>844651</v>
      </c>
      <c r="I145" s="731">
        <v>101205</v>
      </c>
      <c r="J145" s="731" t="s">
        <v>880</v>
      </c>
      <c r="K145" s="731" t="s">
        <v>881</v>
      </c>
      <c r="L145" s="734">
        <v>76.450000000000017</v>
      </c>
      <c r="M145" s="734">
        <v>1</v>
      </c>
      <c r="N145" s="735">
        <v>76.450000000000017</v>
      </c>
    </row>
    <row r="146" spans="1:14" ht="14.45" customHeight="1" x14ac:dyDescent="0.2">
      <c r="A146" s="729" t="s">
        <v>605</v>
      </c>
      <c r="B146" s="730" t="s">
        <v>606</v>
      </c>
      <c r="C146" s="731" t="s">
        <v>618</v>
      </c>
      <c r="D146" s="732" t="s">
        <v>619</v>
      </c>
      <c r="E146" s="733">
        <v>50113001</v>
      </c>
      <c r="F146" s="732" t="s">
        <v>638</v>
      </c>
      <c r="G146" s="731" t="s">
        <v>639</v>
      </c>
      <c r="H146" s="731">
        <v>846338</v>
      </c>
      <c r="I146" s="731">
        <v>122685</v>
      </c>
      <c r="J146" s="731" t="s">
        <v>882</v>
      </c>
      <c r="K146" s="731" t="s">
        <v>728</v>
      </c>
      <c r="L146" s="734">
        <v>115.94000000000001</v>
      </c>
      <c r="M146" s="734">
        <v>1</v>
      </c>
      <c r="N146" s="735">
        <v>115.94000000000001</v>
      </c>
    </row>
    <row r="147" spans="1:14" ht="14.45" customHeight="1" x14ac:dyDescent="0.2">
      <c r="A147" s="729" t="s">
        <v>605</v>
      </c>
      <c r="B147" s="730" t="s">
        <v>606</v>
      </c>
      <c r="C147" s="731" t="s">
        <v>618</v>
      </c>
      <c r="D147" s="732" t="s">
        <v>619</v>
      </c>
      <c r="E147" s="733">
        <v>50113001</v>
      </c>
      <c r="F147" s="732" t="s">
        <v>638</v>
      </c>
      <c r="G147" s="731" t="s">
        <v>652</v>
      </c>
      <c r="H147" s="731">
        <v>844738</v>
      </c>
      <c r="I147" s="731">
        <v>101227</v>
      </c>
      <c r="J147" s="731" t="s">
        <v>883</v>
      </c>
      <c r="K147" s="731" t="s">
        <v>884</v>
      </c>
      <c r="L147" s="734">
        <v>141.28</v>
      </c>
      <c r="M147" s="734">
        <v>1</v>
      </c>
      <c r="N147" s="735">
        <v>141.28</v>
      </c>
    </row>
    <row r="148" spans="1:14" ht="14.45" customHeight="1" x14ac:dyDescent="0.2">
      <c r="A148" s="729" t="s">
        <v>605</v>
      </c>
      <c r="B148" s="730" t="s">
        <v>606</v>
      </c>
      <c r="C148" s="731" t="s">
        <v>618</v>
      </c>
      <c r="D148" s="732" t="s">
        <v>619</v>
      </c>
      <c r="E148" s="733">
        <v>50113001</v>
      </c>
      <c r="F148" s="732" t="s">
        <v>638</v>
      </c>
      <c r="G148" s="731" t="s">
        <v>329</v>
      </c>
      <c r="H148" s="731">
        <v>233016</v>
      </c>
      <c r="I148" s="731">
        <v>233016</v>
      </c>
      <c r="J148" s="731" t="s">
        <v>885</v>
      </c>
      <c r="K148" s="731" t="s">
        <v>886</v>
      </c>
      <c r="L148" s="734">
        <v>106.27714285714285</v>
      </c>
      <c r="M148" s="734">
        <v>140</v>
      </c>
      <c r="N148" s="735">
        <v>14878.8</v>
      </c>
    </row>
    <row r="149" spans="1:14" ht="14.45" customHeight="1" x14ac:dyDescent="0.2">
      <c r="A149" s="729" t="s">
        <v>605</v>
      </c>
      <c r="B149" s="730" t="s">
        <v>606</v>
      </c>
      <c r="C149" s="731" t="s">
        <v>618</v>
      </c>
      <c r="D149" s="732" t="s">
        <v>619</v>
      </c>
      <c r="E149" s="733">
        <v>50113001</v>
      </c>
      <c r="F149" s="732" t="s">
        <v>638</v>
      </c>
      <c r="G149" s="731" t="s">
        <v>639</v>
      </c>
      <c r="H149" s="731">
        <v>845758</v>
      </c>
      <c r="I149" s="731">
        <v>280</v>
      </c>
      <c r="J149" s="731" t="s">
        <v>887</v>
      </c>
      <c r="K149" s="731" t="s">
        <v>888</v>
      </c>
      <c r="L149" s="734">
        <v>73.48599999999999</v>
      </c>
      <c r="M149" s="734">
        <v>5</v>
      </c>
      <c r="N149" s="735">
        <v>367.42999999999995</v>
      </c>
    </row>
    <row r="150" spans="1:14" ht="14.45" customHeight="1" x14ac:dyDescent="0.2">
      <c r="A150" s="729" t="s">
        <v>605</v>
      </c>
      <c r="B150" s="730" t="s">
        <v>606</v>
      </c>
      <c r="C150" s="731" t="s">
        <v>618</v>
      </c>
      <c r="D150" s="732" t="s">
        <v>619</v>
      </c>
      <c r="E150" s="733">
        <v>50113001</v>
      </c>
      <c r="F150" s="732" t="s">
        <v>638</v>
      </c>
      <c r="G150" s="731" t="s">
        <v>652</v>
      </c>
      <c r="H150" s="731">
        <v>130652</v>
      </c>
      <c r="I150" s="731">
        <v>30652</v>
      </c>
      <c r="J150" s="731" t="s">
        <v>889</v>
      </c>
      <c r="K150" s="731" t="s">
        <v>890</v>
      </c>
      <c r="L150" s="734">
        <v>114.02000000000004</v>
      </c>
      <c r="M150" s="734">
        <v>2</v>
      </c>
      <c r="N150" s="735">
        <v>228.04000000000008</v>
      </c>
    </row>
    <row r="151" spans="1:14" ht="14.45" customHeight="1" x14ac:dyDescent="0.2">
      <c r="A151" s="729" t="s">
        <v>605</v>
      </c>
      <c r="B151" s="730" t="s">
        <v>606</v>
      </c>
      <c r="C151" s="731" t="s">
        <v>618</v>
      </c>
      <c r="D151" s="732" t="s">
        <v>619</v>
      </c>
      <c r="E151" s="733">
        <v>50113001</v>
      </c>
      <c r="F151" s="732" t="s">
        <v>638</v>
      </c>
      <c r="G151" s="731" t="s">
        <v>639</v>
      </c>
      <c r="H151" s="731">
        <v>118304</v>
      </c>
      <c r="I151" s="731">
        <v>18304</v>
      </c>
      <c r="J151" s="731" t="s">
        <v>891</v>
      </c>
      <c r="K151" s="731" t="s">
        <v>892</v>
      </c>
      <c r="L151" s="734">
        <v>185.61</v>
      </c>
      <c r="M151" s="734">
        <v>5</v>
      </c>
      <c r="N151" s="735">
        <v>928.05000000000007</v>
      </c>
    </row>
    <row r="152" spans="1:14" ht="14.45" customHeight="1" x14ac:dyDescent="0.2">
      <c r="A152" s="729" t="s">
        <v>605</v>
      </c>
      <c r="B152" s="730" t="s">
        <v>606</v>
      </c>
      <c r="C152" s="731" t="s">
        <v>618</v>
      </c>
      <c r="D152" s="732" t="s">
        <v>619</v>
      </c>
      <c r="E152" s="733">
        <v>50113001</v>
      </c>
      <c r="F152" s="732" t="s">
        <v>638</v>
      </c>
      <c r="G152" s="731" t="s">
        <v>639</v>
      </c>
      <c r="H152" s="731">
        <v>118305</v>
      </c>
      <c r="I152" s="731">
        <v>18305</v>
      </c>
      <c r="J152" s="731" t="s">
        <v>891</v>
      </c>
      <c r="K152" s="731" t="s">
        <v>893</v>
      </c>
      <c r="L152" s="734">
        <v>242</v>
      </c>
      <c r="M152" s="734">
        <v>31</v>
      </c>
      <c r="N152" s="735">
        <v>7502</v>
      </c>
    </row>
    <row r="153" spans="1:14" ht="14.45" customHeight="1" x14ac:dyDescent="0.2">
      <c r="A153" s="729" t="s">
        <v>605</v>
      </c>
      <c r="B153" s="730" t="s">
        <v>606</v>
      </c>
      <c r="C153" s="731" t="s">
        <v>618</v>
      </c>
      <c r="D153" s="732" t="s">
        <v>619</v>
      </c>
      <c r="E153" s="733">
        <v>50113001</v>
      </c>
      <c r="F153" s="732" t="s">
        <v>638</v>
      </c>
      <c r="G153" s="731" t="s">
        <v>639</v>
      </c>
      <c r="H153" s="731">
        <v>208645</v>
      </c>
      <c r="I153" s="731">
        <v>208645</v>
      </c>
      <c r="J153" s="731" t="s">
        <v>894</v>
      </c>
      <c r="K153" s="731" t="s">
        <v>895</v>
      </c>
      <c r="L153" s="734">
        <v>76.199999999999989</v>
      </c>
      <c r="M153" s="734">
        <v>1</v>
      </c>
      <c r="N153" s="735">
        <v>76.199999999999989</v>
      </c>
    </row>
    <row r="154" spans="1:14" ht="14.45" customHeight="1" x14ac:dyDescent="0.2">
      <c r="A154" s="729" t="s">
        <v>605</v>
      </c>
      <c r="B154" s="730" t="s">
        <v>606</v>
      </c>
      <c r="C154" s="731" t="s">
        <v>618</v>
      </c>
      <c r="D154" s="732" t="s">
        <v>619</v>
      </c>
      <c r="E154" s="733">
        <v>50113001</v>
      </c>
      <c r="F154" s="732" t="s">
        <v>638</v>
      </c>
      <c r="G154" s="731" t="s">
        <v>639</v>
      </c>
      <c r="H154" s="731">
        <v>192414</v>
      </c>
      <c r="I154" s="731">
        <v>92414</v>
      </c>
      <c r="J154" s="731" t="s">
        <v>896</v>
      </c>
      <c r="K154" s="731" t="s">
        <v>897</v>
      </c>
      <c r="L154" s="734">
        <v>63.13</v>
      </c>
      <c r="M154" s="734">
        <v>1</v>
      </c>
      <c r="N154" s="735">
        <v>63.13</v>
      </c>
    </row>
    <row r="155" spans="1:14" ht="14.45" customHeight="1" x14ac:dyDescent="0.2">
      <c r="A155" s="729" t="s">
        <v>605</v>
      </c>
      <c r="B155" s="730" t="s">
        <v>606</v>
      </c>
      <c r="C155" s="731" t="s">
        <v>618</v>
      </c>
      <c r="D155" s="732" t="s">
        <v>619</v>
      </c>
      <c r="E155" s="733">
        <v>50113001</v>
      </c>
      <c r="F155" s="732" t="s">
        <v>638</v>
      </c>
      <c r="G155" s="731" t="s">
        <v>652</v>
      </c>
      <c r="H155" s="731">
        <v>109709</v>
      </c>
      <c r="I155" s="731">
        <v>9709</v>
      </c>
      <c r="J155" s="731" t="s">
        <v>898</v>
      </c>
      <c r="K155" s="731" t="s">
        <v>899</v>
      </c>
      <c r="L155" s="734">
        <v>64.899999999999991</v>
      </c>
      <c r="M155" s="734">
        <v>19</v>
      </c>
      <c r="N155" s="735">
        <v>1233.0999999999999</v>
      </c>
    </row>
    <row r="156" spans="1:14" ht="14.45" customHeight="1" x14ac:dyDescent="0.2">
      <c r="A156" s="729" t="s">
        <v>605</v>
      </c>
      <c r="B156" s="730" t="s">
        <v>606</v>
      </c>
      <c r="C156" s="731" t="s">
        <v>618</v>
      </c>
      <c r="D156" s="732" t="s">
        <v>619</v>
      </c>
      <c r="E156" s="733">
        <v>50113001</v>
      </c>
      <c r="F156" s="732" t="s">
        <v>638</v>
      </c>
      <c r="G156" s="731" t="s">
        <v>639</v>
      </c>
      <c r="H156" s="731">
        <v>119654</v>
      </c>
      <c r="I156" s="731">
        <v>119654</v>
      </c>
      <c r="J156" s="731" t="s">
        <v>900</v>
      </c>
      <c r="K156" s="731" t="s">
        <v>901</v>
      </c>
      <c r="L156" s="734">
        <v>255.10000000000005</v>
      </c>
      <c r="M156" s="734">
        <v>1</v>
      </c>
      <c r="N156" s="735">
        <v>255.10000000000005</v>
      </c>
    </row>
    <row r="157" spans="1:14" ht="14.45" customHeight="1" x14ac:dyDescent="0.2">
      <c r="A157" s="729" t="s">
        <v>605</v>
      </c>
      <c r="B157" s="730" t="s">
        <v>606</v>
      </c>
      <c r="C157" s="731" t="s">
        <v>618</v>
      </c>
      <c r="D157" s="732" t="s">
        <v>619</v>
      </c>
      <c r="E157" s="733">
        <v>50113001</v>
      </c>
      <c r="F157" s="732" t="s">
        <v>638</v>
      </c>
      <c r="G157" s="731" t="s">
        <v>639</v>
      </c>
      <c r="H157" s="731">
        <v>119653</v>
      </c>
      <c r="I157" s="731">
        <v>119653</v>
      </c>
      <c r="J157" s="731" t="s">
        <v>900</v>
      </c>
      <c r="K157" s="731" t="s">
        <v>902</v>
      </c>
      <c r="L157" s="734">
        <v>157.19</v>
      </c>
      <c r="M157" s="734">
        <v>5</v>
      </c>
      <c r="N157" s="735">
        <v>785.95</v>
      </c>
    </row>
    <row r="158" spans="1:14" ht="14.45" customHeight="1" x14ac:dyDescent="0.2">
      <c r="A158" s="729" t="s">
        <v>605</v>
      </c>
      <c r="B158" s="730" t="s">
        <v>606</v>
      </c>
      <c r="C158" s="731" t="s">
        <v>618</v>
      </c>
      <c r="D158" s="732" t="s">
        <v>619</v>
      </c>
      <c r="E158" s="733">
        <v>50113001</v>
      </c>
      <c r="F158" s="732" t="s">
        <v>638</v>
      </c>
      <c r="G158" s="731" t="s">
        <v>639</v>
      </c>
      <c r="H158" s="731">
        <v>848866</v>
      </c>
      <c r="I158" s="731">
        <v>119654</v>
      </c>
      <c r="J158" s="731" t="s">
        <v>900</v>
      </c>
      <c r="K158" s="731" t="s">
        <v>901</v>
      </c>
      <c r="L158" s="734">
        <v>255.09999999999994</v>
      </c>
      <c r="M158" s="734">
        <v>1</v>
      </c>
      <c r="N158" s="735">
        <v>255.09999999999994</v>
      </c>
    </row>
    <row r="159" spans="1:14" ht="14.45" customHeight="1" x14ac:dyDescent="0.2">
      <c r="A159" s="729" t="s">
        <v>605</v>
      </c>
      <c r="B159" s="730" t="s">
        <v>606</v>
      </c>
      <c r="C159" s="731" t="s">
        <v>618</v>
      </c>
      <c r="D159" s="732" t="s">
        <v>619</v>
      </c>
      <c r="E159" s="733">
        <v>50113001</v>
      </c>
      <c r="F159" s="732" t="s">
        <v>638</v>
      </c>
      <c r="G159" s="731" t="s">
        <v>329</v>
      </c>
      <c r="H159" s="731">
        <v>193019</v>
      </c>
      <c r="I159" s="731">
        <v>93019</v>
      </c>
      <c r="J159" s="731" t="s">
        <v>903</v>
      </c>
      <c r="K159" s="731" t="s">
        <v>904</v>
      </c>
      <c r="L159" s="734">
        <v>106.62</v>
      </c>
      <c r="M159" s="734">
        <v>2</v>
      </c>
      <c r="N159" s="735">
        <v>213.24</v>
      </c>
    </row>
    <row r="160" spans="1:14" ht="14.45" customHeight="1" x14ac:dyDescent="0.2">
      <c r="A160" s="729" t="s">
        <v>605</v>
      </c>
      <c r="B160" s="730" t="s">
        <v>606</v>
      </c>
      <c r="C160" s="731" t="s">
        <v>618</v>
      </c>
      <c r="D160" s="732" t="s">
        <v>619</v>
      </c>
      <c r="E160" s="733">
        <v>50113001</v>
      </c>
      <c r="F160" s="732" t="s">
        <v>638</v>
      </c>
      <c r="G160" s="731" t="s">
        <v>639</v>
      </c>
      <c r="H160" s="731">
        <v>844145</v>
      </c>
      <c r="I160" s="731">
        <v>56350</v>
      </c>
      <c r="J160" s="731" t="s">
        <v>905</v>
      </c>
      <c r="K160" s="731" t="s">
        <v>906</v>
      </c>
      <c r="L160" s="734">
        <v>39.668461538461543</v>
      </c>
      <c r="M160" s="734">
        <v>13</v>
      </c>
      <c r="N160" s="735">
        <v>515.69000000000005</v>
      </c>
    </row>
    <row r="161" spans="1:14" ht="14.45" customHeight="1" x14ac:dyDescent="0.2">
      <c r="A161" s="729" t="s">
        <v>605</v>
      </c>
      <c r="B161" s="730" t="s">
        <v>606</v>
      </c>
      <c r="C161" s="731" t="s">
        <v>618</v>
      </c>
      <c r="D161" s="732" t="s">
        <v>619</v>
      </c>
      <c r="E161" s="733">
        <v>50113001</v>
      </c>
      <c r="F161" s="732" t="s">
        <v>638</v>
      </c>
      <c r="G161" s="731" t="s">
        <v>639</v>
      </c>
      <c r="H161" s="731">
        <v>100610</v>
      </c>
      <c r="I161" s="731">
        <v>610</v>
      </c>
      <c r="J161" s="731" t="s">
        <v>907</v>
      </c>
      <c r="K161" s="731" t="s">
        <v>908</v>
      </c>
      <c r="L161" s="734">
        <v>72.419999999999987</v>
      </c>
      <c r="M161" s="734">
        <v>9</v>
      </c>
      <c r="N161" s="735">
        <v>651.77999999999986</v>
      </c>
    </row>
    <row r="162" spans="1:14" ht="14.45" customHeight="1" x14ac:dyDescent="0.2">
      <c r="A162" s="729" t="s">
        <v>605</v>
      </c>
      <c r="B162" s="730" t="s">
        <v>606</v>
      </c>
      <c r="C162" s="731" t="s">
        <v>618</v>
      </c>
      <c r="D162" s="732" t="s">
        <v>619</v>
      </c>
      <c r="E162" s="733">
        <v>50113001</v>
      </c>
      <c r="F162" s="732" t="s">
        <v>638</v>
      </c>
      <c r="G162" s="731" t="s">
        <v>639</v>
      </c>
      <c r="H162" s="731">
        <v>100612</v>
      </c>
      <c r="I162" s="731">
        <v>612</v>
      </c>
      <c r="J162" s="731" t="s">
        <v>909</v>
      </c>
      <c r="K162" s="731" t="s">
        <v>910</v>
      </c>
      <c r="L162" s="734">
        <v>67.579999999999984</v>
      </c>
      <c r="M162" s="734">
        <v>1</v>
      </c>
      <c r="N162" s="735">
        <v>67.579999999999984</v>
      </c>
    </row>
    <row r="163" spans="1:14" ht="14.45" customHeight="1" x14ac:dyDescent="0.2">
      <c r="A163" s="729" t="s">
        <v>605</v>
      </c>
      <c r="B163" s="730" t="s">
        <v>606</v>
      </c>
      <c r="C163" s="731" t="s">
        <v>618</v>
      </c>
      <c r="D163" s="732" t="s">
        <v>619</v>
      </c>
      <c r="E163" s="733">
        <v>50113001</v>
      </c>
      <c r="F163" s="732" t="s">
        <v>638</v>
      </c>
      <c r="G163" s="731" t="s">
        <v>639</v>
      </c>
      <c r="H163" s="731">
        <v>131385</v>
      </c>
      <c r="I163" s="731">
        <v>31385</v>
      </c>
      <c r="J163" s="731" t="s">
        <v>911</v>
      </c>
      <c r="K163" s="731" t="s">
        <v>912</v>
      </c>
      <c r="L163" s="734">
        <v>39.139999999999993</v>
      </c>
      <c r="M163" s="734">
        <v>1</v>
      </c>
      <c r="N163" s="735">
        <v>39.139999999999993</v>
      </c>
    </row>
    <row r="164" spans="1:14" ht="14.45" customHeight="1" x14ac:dyDescent="0.2">
      <c r="A164" s="729" t="s">
        <v>605</v>
      </c>
      <c r="B164" s="730" t="s">
        <v>606</v>
      </c>
      <c r="C164" s="731" t="s">
        <v>618</v>
      </c>
      <c r="D164" s="732" t="s">
        <v>619</v>
      </c>
      <c r="E164" s="733">
        <v>50113001</v>
      </c>
      <c r="F164" s="732" t="s">
        <v>638</v>
      </c>
      <c r="G164" s="731" t="s">
        <v>639</v>
      </c>
      <c r="H164" s="731">
        <v>846846</v>
      </c>
      <c r="I164" s="731">
        <v>0</v>
      </c>
      <c r="J164" s="731" t="s">
        <v>913</v>
      </c>
      <c r="K164" s="731" t="s">
        <v>329</v>
      </c>
      <c r="L164" s="734">
        <v>43.1</v>
      </c>
      <c r="M164" s="734">
        <v>1</v>
      </c>
      <c r="N164" s="735">
        <v>43.1</v>
      </c>
    </row>
    <row r="165" spans="1:14" ht="14.45" customHeight="1" x14ac:dyDescent="0.2">
      <c r="A165" s="729" t="s">
        <v>605</v>
      </c>
      <c r="B165" s="730" t="s">
        <v>606</v>
      </c>
      <c r="C165" s="731" t="s">
        <v>618</v>
      </c>
      <c r="D165" s="732" t="s">
        <v>619</v>
      </c>
      <c r="E165" s="733">
        <v>50113001</v>
      </c>
      <c r="F165" s="732" t="s">
        <v>638</v>
      </c>
      <c r="G165" s="731" t="s">
        <v>639</v>
      </c>
      <c r="H165" s="731">
        <v>175025</v>
      </c>
      <c r="I165" s="731">
        <v>75025</v>
      </c>
      <c r="J165" s="731" t="s">
        <v>914</v>
      </c>
      <c r="K165" s="731" t="s">
        <v>915</v>
      </c>
      <c r="L165" s="734">
        <v>73.609999999999985</v>
      </c>
      <c r="M165" s="734">
        <v>2</v>
      </c>
      <c r="N165" s="735">
        <v>147.21999999999997</v>
      </c>
    </row>
    <row r="166" spans="1:14" ht="14.45" customHeight="1" x14ac:dyDescent="0.2">
      <c r="A166" s="729" t="s">
        <v>605</v>
      </c>
      <c r="B166" s="730" t="s">
        <v>606</v>
      </c>
      <c r="C166" s="731" t="s">
        <v>618</v>
      </c>
      <c r="D166" s="732" t="s">
        <v>619</v>
      </c>
      <c r="E166" s="733">
        <v>50113001</v>
      </c>
      <c r="F166" s="732" t="s">
        <v>638</v>
      </c>
      <c r="G166" s="731" t="s">
        <v>639</v>
      </c>
      <c r="H166" s="731">
        <v>232165</v>
      </c>
      <c r="I166" s="731">
        <v>232165</v>
      </c>
      <c r="J166" s="731" t="s">
        <v>916</v>
      </c>
      <c r="K166" s="731" t="s">
        <v>917</v>
      </c>
      <c r="L166" s="734">
        <v>144.42000000000002</v>
      </c>
      <c r="M166" s="734">
        <v>1</v>
      </c>
      <c r="N166" s="735">
        <v>144.42000000000002</v>
      </c>
    </row>
    <row r="167" spans="1:14" ht="14.45" customHeight="1" x14ac:dyDescent="0.2">
      <c r="A167" s="729" t="s">
        <v>605</v>
      </c>
      <c r="B167" s="730" t="s">
        <v>606</v>
      </c>
      <c r="C167" s="731" t="s">
        <v>618</v>
      </c>
      <c r="D167" s="732" t="s">
        <v>619</v>
      </c>
      <c r="E167" s="733">
        <v>50113001</v>
      </c>
      <c r="F167" s="732" t="s">
        <v>638</v>
      </c>
      <c r="G167" s="731" t="s">
        <v>639</v>
      </c>
      <c r="H167" s="731">
        <v>191836</v>
      </c>
      <c r="I167" s="731">
        <v>91836</v>
      </c>
      <c r="J167" s="731" t="s">
        <v>918</v>
      </c>
      <c r="K167" s="731" t="s">
        <v>919</v>
      </c>
      <c r="L167" s="734">
        <v>44.584666666666671</v>
      </c>
      <c r="M167" s="734">
        <v>15</v>
      </c>
      <c r="N167" s="735">
        <v>668.7700000000001</v>
      </c>
    </row>
    <row r="168" spans="1:14" ht="14.45" customHeight="1" x14ac:dyDescent="0.2">
      <c r="A168" s="729" t="s">
        <v>605</v>
      </c>
      <c r="B168" s="730" t="s">
        <v>606</v>
      </c>
      <c r="C168" s="731" t="s">
        <v>618</v>
      </c>
      <c r="D168" s="732" t="s">
        <v>619</v>
      </c>
      <c r="E168" s="733">
        <v>50113001</v>
      </c>
      <c r="F168" s="732" t="s">
        <v>638</v>
      </c>
      <c r="G168" s="731" t="s">
        <v>639</v>
      </c>
      <c r="H168" s="731">
        <v>207966</v>
      </c>
      <c r="I168" s="731">
        <v>207966</v>
      </c>
      <c r="J168" s="731" t="s">
        <v>920</v>
      </c>
      <c r="K168" s="731" t="s">
        <v>921</v>
      </c>
      <c r="L168" s="734">
        <v>19.310000000000002</v>
      </c>
      <c r="M168" s="734">
        <v>5</v>
      </c>
      <c r="N168" s="735">
        <v>96.550000000000011</v>
      </c>
    </row>
    <row r="169" spans="1:14" ht="14.45" customHeight="1" x14ac:dyDescent="0.2">
      <c r="A169" s="729" t="s">
        <v>605</v>
      </c>
      <c r="B169" s="730" t="s">
        <v>606</v>
      </c>
      <c r="C169" s="731" t="s">
        <v>618</v>
      </c>
      <c r="D169" s="732" t="s">
        <v>619</v>
      </c>
      <c r="E169" s="733">
        <v>50113001</v>
      </c>
      <c r="F169" s="732" t="s">
        <v>638</v>
      </c>
      <c r="G169" s="731" t="s">
        <v>639</v>
      </c>
      <c r="H169" s="731">
        <v>132090</v>
      </c>
      <c r="I169" s="731">
        <v>32090</v>
      </c>
      <c r="J169" s="731" t="s">
        <v>922</v>
      </c>
      <c r="K169" s="731" t="s">
        <v>923</v>
      </c>
      <c r="L169" s="734">
        <v>27.392500000000002</v>
      </c>
      <c r="M169" s="734">
        <v>8</v>
      </c>
      <c r="N169" s="735">
        <v>219.14000000000001</v>
      </c>
    </row>
    <row r="170" spans="1:14" ht="14.45" customHeight="1" x14ac:dyDescent="0.2">
      <c r="A170" s="729" t="s">
        <v>605</v>
      </c>
      <c r="B170" s="730" t="s">
        <v>606</v>
      </c>
      <c r="C170" s="731" t="s">
        <v>618</v>
      </c>
      <c r="D170" s="732" t="s">
        <v>619</v>
      </c>
      <c r="E170" s="733">
        <v>50113001</v>
      </c>
      <c r="F170" s="732" t="s">
        <v>638</v>
      </c>
      <c r="G170" s="731" t="s">
        <v>639</v>
      </c>
      <c r="H170" s="731">
        <v>230438</v>
      </c>
      <c r="I170" s="731">
        <v>230438</v>
      </c>
      <c r="J170" s="731" t="s">
        <v>924</v>
      </c>
      <c r="K170" s="731" t="s">
        <v>925</v>
      </c>
      <c r="L170" s="734">
        <v>71.55749999999999</v>
      </c>
      <c r="M170" s="734">
        <v>4</v>
      </c>
      <c r="N170" s="735">
        <v>286.22999999999996</v>
      </c>
    </row>
    <row r="171" spans="1:14" ht="14.45" customHeight="1" x14ac:dyDescent="0.2">
      <c r="A171" s="729" t="s">
        <v>605</v>
      </c>
      <c r="B171" s="730" t="s">
        <v>606</v>
      </c>
      <c r="C171" s="731" t="s">
        <v>618</v>
      </c>
      <c r="D171" s="732" t="s">
        <v>619</v>
      </c>
      <c r="E171" s="733">
        <v>50113001</v>
      </c>
      <c r="F171" s="732" t="s">
        <v>638</v>
      </c>
      <c r="G171" s="731" t="s">
        <v>639</v>
      </c>
      <c r="H171" s="731">
        <v>230437</v>
      </c>
      <c r="I171" s="731">
        <v>230437</v>
      </c>
      <c r="J171" s="731" t="s">
        <v>924</v>
      </c>
      <c r="K171" s="731" t="s">
        <v>926</v>
      </c>
      <c r="L171" s="734">
        <v>47.260000124889238</v>
      </c>
      <c r="M171" s="734">
        <v>6</v>
      </c>
      <c r="N171" s="735">
        <v>283.56000074933542</v>
      </c>
    </row>
    <row r="172" spans="1:14" ht="14.45" customHeight="1" x14ac:dyDescent="0.2">
      <c r="A172" s="729" t="s">
        <v>605</v>
      </c>
      <c r="B172" s="730" t="s">
        <v>606</v>
      </c>
      <c r="C172" s="731" t="s">
        <v>618</v>
      </c>
      <c r="D172" s="732" t="s">
        <v>619</v>
      </c>
      <c r="E172" s="733">
        <v>50113001</v>
      </c>
      <c r="F172" s="732" t="s">
        <v>638</v>
      </c>
      <c r="G172" s="731" t="s">
        <v>639</v>
      </c>
      <c r="H172" s="731">
        <v>221998</v>
      </c>
      <c r="I172" s="731">
        <v>221998</v>
      </c>
      <c r="J172" s="731" t="s">
        <v>927</v>
      </c>
      <c r="K172" s="731" t="s">
        <v>928</v>
      </c>
      <c r="L172" s="734">
        <v>22.41</v>
      </c>
      <c r="M172" s="734">
        <v>33</v>
      </c>
      <c r="N172" s="735">
        <v>739.53</v>
      </c>
    </row>
    <row r="173" spans="1:14" ht="14.45" customHeight="1" x14ac:dyDescent="0.2">
      <c r="A173" s="729" t="s">
        <v>605</v>
      </c>
      <c r="B173" s="730" t="s">
        <v>606</v>
      </c>
      <c r="C173" s="731" t="s">
        <v>618</v>
      </c>
      <c r="D173" s="732" t="s">
        <v>619</v>
      </c>
      <c r="E173" s="733">
        <v>50113001</v>
      </c>
      <c r="F173" s="732" t="s">
        <v>638</v>
      </c>
      <c r="G173" s="731" t="s">
        <v>639</v>
      </c>
      <c r="H173" s="731">
        <v>201134</v>
      </c>
      <c r="I173" s="731">
        <v>201134</v>
      </c>
      <c r="J173" s="731" t="s">
        <v>929</v>
      </c>
      <c r="K173" s="731" t="s">
        <v>930</v>
      </c>
      <c r="L173" s="734">
        <v>67.890000000000015</v>
      </c>
      <c r="M173" s="734">
        <v>3</v>
      </c>
      <c r="N173" s="735">
        <v>203.67000000000004</v>
      </c>
    </row>
    <row r="174" spans="1:14" ht="14.45" customHeight="1" x14ac:dyDescent="0.2">
      <c r="A174" s="729" t="s">
        <v>605</v>
      </c>
      <c r="B174" s="730" t="s">
        <v>606</v>
      </c>
      <c r="C174" s="731" t="s">
        <v>618</v>
      </c>
      <c r="D174" s="732" t="s">
        <v>619</v>
      </c>
      <c r="E174" s="733">
        <v>50113001</v>
      </c>
      <c r="F174" s="732" t="s">
        <v>638</v>
      </c>
      <c r="G174" s="731" t="s">
        <v>639</v>
      </c>
      <c r="H174" s="731">
        <v>502132</v>
      </c>
      <c r="I174" s="731">
        <v>9999999</v>
      </c>
      <c r="J174" s="731" t="s">
        <v>931</v>
      </c>
      <c r="K174" s="731" t="s">
        <v>932</v>
      </c>
      <c r="L174" s="734">
        <v>324.64999999999998</v>
      </c>
      <c r="M174" s="734">
        <v>2</v>
      </c>
      <c r="N174" s="735">
        <v>649.29999999999995</v>
      </c>
    </row>
    <row r="175" spans="1:14" ht="14.45" customHeight="1" x14ac:dyDescent="0.2">
      <c r="A175" s="729" t="s">
        <v>605</v>
      </c>
      <c r="B175" s="730" t="s">
        <v>606</v>
      </c>
      <c r="C175" s="731" t="s">
        <v>618</v>
      </c>
      <c r="D175" s="732" t="s">
        <v>619</v>
      </c>
      <c r="E175" s="733">
        <v>50113001</v>
      </c>
      <c r="F175" s="732" t="s">
        <v>638</v>
      </c>
      <c r="G175" s="731" t="s">
        <v>652</v>
      </c>
      <c r="H175" s="731">
        <v>56976</v>
      </c>
      <c r="I175" s="731">
        <v>56976</v>
      </c>
      <c r="J175" s="731" t="s">
        <v>933</v>
      </c>
      <c r="K175" s="731" t="s">
        <v>934</v>
      </c>
      <c r="L175" s="734">
        <v>11.83</v>
      </c>
      <c r="M175" s="734">
        <v>1</v>
      </c>
      <c r="N175" s="735">
        <v>11.83</v>
      </c>
    </row>
    <row r="176" spans="1:14" ht="14.45" customHeight="1" x14ac:dyDescent="0.2">
      <c r="A176" s="729" t="s">
        <v>605</v>
      </c>
      <c r="B176" s="730" t="s">
        <v>606</v>
      </c>
      <c r="C176" s="731" t="s">
        <v>618</v>
      </c>
      <c r="D176" s="732" t="s">
        <v>619</v>
      </c>
      <c r="E176" s="733">
        <v>50113001</v>
      </c>
      <c r="F176" s="732" t="s">
        <v>638</v>
      </c>
      <c r="G176" s="731" t="s">
        <v>639</v>
      </c>
      <c r="H176" s="731">
        <v>154094</v>
      </c>
      <c r="I176" s="731">
        <v>54094</v>
      </c>
      <c r="J176" s="731" t="s">
        <v>935</v>
      </c>
      <c r="K176" s="731" t="s">
        <v>936</v>
      </c>
      <c r="L176" s="734">
        <v>111.23999999999998</v>
      </c>
      <c r="M176" s="734">
        <v>2</v>
      </c>
      <c r="N176" s="735">
        <v>222.47999999999996</v>
      </c>
    </row>
    <row r="177" spans="1:14" ht="14.45" customHeight="1" x14ac:dyDescent="0.2">
      <c r="A177" s="729" t="s">
        <v>605</v>
      </c>
      <c r="B177" s="730" t="s">
        <v>606</v>
      </c>
      <c r="C177" s="731" t="s">
        <v>618</v>
      </c>
      <c r="D177" s="732" t="s">
        <v>619</v>
      </c>
      <c r="E177" s="733">
        <v>50113001</v>
      </c>
      <c r="F177" s="732" t="s">
        <v>638</v>
      </c>
      <c r="G177" s="731" t="s">
        <v>652</v>
      </c>
      <c r="H177" s="731">
        <v>174681</v>
      </c>
      <c r="I177" s="731">
        <v>174681</v>
      </c>
      <c r="J177" s="731" t="s">
        <v>937</v>
      </c>
      <c r="K177" s="731" t="s">
        <v>938</v>
      </c>
      <c r="L177" s="734">
        <v>169.29</v>
      </c>
      <c r="M177" s="734">
        <v>1</v>
      </c>
      <c r="N177" s="735">
        <v>169.29</v>
      </c>
    </row>
    <row r="178" spans="1:14" ht="14.45" customHeight="1" x14ac:dyDescent="0.2">
      <c r="A178" s="729" t="s">
        <v>605</v>
      </c>
      <c r="B178" s="730" t="s">
        <v>606</v>
      </c>
      <c r="C178" s="731" t="s">
        <v>618</v>
      </c>
      <c r="D178" s="732" t="s">
        <v>619</v>
      </c>
      <c r="E178" s="733">
        <v>50113001</v>
      </c>
      <c r="F178" s="732" t="s">
        <v>638</v>
      </c>
      <c r="G178" s="731" t="s">
        <v>652</v>
      </c>
      <c r="H178" s="731">
        <v>150309</v>
      </c>
      <c r="I178" s="731">
        <v>50309</v>
      </c>
      <c r="J178" s="731" t="s">
        <v>939</v>
      </c>
      <c r="K178" s="731" t="s">
        <v>884</v>
      </c>
      <c r="L178" s="734">
        <v>20.405000000000001</v>
      </c>
      <c r="M178" s="734">
        <v>2</v>
      </c>
      <c r="N178" s="735">
        <v>40.81</v>
      </c>
    </row>
    <row r="179" spans="1:14" ht="14.45" customHeight="1" x14ac:dyDescent="0.2">
      <c r="A179" s="729" t="s">
        <v>605</v>
      </c>
      <c r="B179" s="730" t="s">
        <v>606</v>
      </c>
      <c r="C179" s="731" t="s">
        <v>618</v>
      </c>
      <c r="D179" s="732" t="s">
        <v>619</v>
      </c>
      <c r="E179" s="733">
        <v>50113001</v>
      </c>
      <c r="F179" s="732" t="s">
        <v>638</v>
      </c>
      <c r="G179" s="731" t="s">
        <v>639</v>
      </c>
      <c r="H179" s="731">
        <v>850592</v>
      </c>
      <c r="I179" s="731">
        <v>148309</v>
      </c>
      <c r="J179" s="731" t="s">
        <v>940</v>
      </c>
      <c r="K179" s="731" t="s">
        <v>941</v>
      </c>
      <c r="L179" s="734">
        <v>188.24000000000004</v>
      </c>
      <c r="M179" s="734">
        <v>1</v>
      </c>
      <c r="N179" s="735">
        <v>188.24000000000004</v>
      </c>
    </row>
    <row r="180" spans="1:14" ht="14.45" customHeight="1" x14ac:dyDescent="0.2">
      <c r="A180" s="729" t="s">
        <v>605</v>
      </c>
      <c r="B180" s="730" t="s">
        <v>606</v>
      </c>
      <c r="C180" s="731" t="s">
        <v>618</v>
      </c>
      <c r="D180" s="732" t="s">
        <v>619</v>
      </c>
      <c r="E180" s="733">
        <v>50113001</v>
      </c>
      <c r="F180" s="732" t="s">
        <v>638</v>
      </c>
      <c r="G180" s="731" t="s">
        <v>639</v>
      </c>
      <c r="H180" s="731">
        <v>845240</v>
      </c>
      <c r="I180" s="731">
        <v>109799</v>
      </c>
      <c r="J180" s="731" t="s">
        <v>942</v>
      </c>
      <c r="K180" s="731" t="s">
        <v>943</v>
      </c>
      <c r="L180" s="734">
        <v>80.935555555555538</v>
      </c>
      <c r="M180" s="734">
        <v>36</v>
      </c>
      <c r="N180" s="735">
        <v>2913.6799999999994</v>
      </c>
    </row>
    <row r="181" spans="1:14" ht="14.45" customHeight="1" x14ac:dyDescent="0.2">
      <c r="A181" s="729" t="s">
        <v>605</v>
      </c>
      <c r="B181" s="730" t="s">
        <v>606</v>
      </c>
      <c r="C181" s="731" t="s">
        <v>618</v>
      </c>
      <c r="D181" s="732" t="s">
        <v>619</v>
      </c>
      <c r="E181" s="733">
        <v>50113001</v>
      </c>
      <c r="F181" s="732" t="s">
        <v>638</v>
      </c>
      <c r="G181" s="731" t="s">
        <v>639</v>
      </c>
      <c r="H181" s="731">
        <v>845123</v>
      </c>
      <c r="I181" s="731">
        <v>109797</v>
      </c>
      <c r="J181" s="731" t="s">
        <v>942</v>
      </c>
      <c r="K181" s="731" t="s">
        <v>944</v>
      </c>
      <c r="L181" s="734">
        <v>28.45</v>
      </c>
      <c r="M181" s="734">
        <v>3</v>
      </c>
      <c r="N181" s="735">
        <v>85.35</v>
      </c>
    </row>
    <row r="182" spans="1:14" ht="14.45" customHeight="1" x14ac:dyDescent="0.2">
      <c r="A182" s="729" t="s">
        <v>605</v>
      </c>
      <c r="B182" s="730" t="s">
        <v>606</v>
      </c>
      <c r="C182" s="731" t="s">
        <v>618</v>
      </c>
      <c r="D182" s="732" t="s">
        <v>619</v>
      </c>
      <c r="E182" s="733">
        <v>50113001</v>
      </c>
      <c r="F182" s="732" t="s">
        <v>638</v>
      </c>
      <c r="G182" s="731" t="s">
        <v>652</v>
      </c>
      <c r="H182" s="731">
        <v>131934</v>
      </c>
      <c r="I182" s="731">
        <v>31934</v>
      </c>
      <c r="J182" s="731" t="s">
        <v>945</v>
      </c>
      <c r="K182" s="731" t="s">
        <v>946</v>
      </c>
      <c r="L182" s="734">
        <v>49.760000000000012</v>
      </c>
      <c r="M182" s="734">
        <v>1</v>
      </c>
      <c r="N182" s="735">
        <v>49.760000000000012</v>
      </c>
    </row>
    <row r="183" spans="1:14" ht="14.45" customHeight="1" x14ac:dyDescent="0.2">
      <c r="A183" s="729" t="s">
        <v>605</v>
      </c>
      <c r="B183" s="730" t="s">
        <v>606</v>
      </c>
      <c r="C183" s="731" t="s">
        <v>618</v>
      </c>
      <c r="D183" s="732" t="s">
        <v>619</v>
      </c>
      <c r="E183" s="733">
        <v>50113001</v>
      </c>
      <c r="F183" s="732" t="s">
        <v>638</v>
      </c>
      <c r="G183" s="731" t="s">
        <v>652</v>
      </c>
      <c r="H183" s="731">
        <v>231956</v>
      </c>
      <c r="I183" s="731">
        <v>231956</v>
      </c>
      <c r="J183" s="731" t="s">
        <v>945</v>
      </c>
      <c r="K183" s="731" t="s">
        <v>946</v>
      </c>
      <c r="L183" s="734">
        <v>49.76</v>
      </c>
      <c r="M183" s="734">
        <v>1</v>
      </c>
      <c r="N183" s="735">
        <v>49.76</v>
      </c>
    </row>
    <row r="184" spans="1:14" ht="14.45" customHeight="1" x14ac:dyDescent="0.2">
      <c r="A184" s="729" t="s">
        <v>605</v>
      </c>
      <c r="B184" s="730" t="s">
        <v>606</v>
      </c>
      <c r="C184" s="731" t="s">
        <v>618</v>
      </c>
      <c r="D184" s="732" t="s">
        <v>619</v>
      </c>
      <c r="E184" s="733">
        <v>50113001</v>
      </c>
      <c r="F184" s="732" t="s">
        <v>638</v>
      </c>
      <c r="G184" s="731" t="s">
        <v>639</v>
      </c>
      <c r="H184" s="731">
        <v>840155</v>
      </c>
      <c r="I184" s="731">
        <v>0</v>
      </c>
      <c r="J184" s="731" t="s">
        <v>947</v>
      </c>
      <c r="K184" s="731" t="s">
        <v>329</v>
      </c>
      <c r="L184" s="734">
        <v>65.976071466092549</v>
      </c>
      <c r="M184" s="734">
        <v>28</v>
      </c>
      <c r="N184" s="735">
        <v>1847.3300010505914</v>
      </c>
    </row>
    <row r="185" spans="1:14" ht="14.45" customHeight="1" x14ac:dyDescent="0.2">
      <c r="A185" s="729" t="s">
        <v>605</v>
      </c>
      <c r="B185" s="730" t="s">
        <v>606</v>
      </c>
      <c r="C185" s="731" t="s">
        <v>618</v>
      </c>
      <c r="D185" s="732" t="s">
        <v>619</v>
      </c>
      <c r="E185" s="733">
        <v>50113001</v>
      </c>
      <c r="F185" s="732" t="s">
        <v>638</v>
      </c>
      <c r="G185" s="731" t="s">
        <v>639</v>
      </c>
      <c r="H185" s="731">
        <v>100643</v>
      </c>
      <c r="I185" s="731">
        <v>643</v>
      </c>
      <c r="J185" s="731" t="s">
        <v>948</v>
      </c>
      <c r="K185" s="731" t="s">
        <v>949</v>
      </c>
      <c r="L185" s="734">
        <v>63.560000000000009</v>
      </c>
      <c r="M185" s="734">
        <v>6</v>
      </c>
      <c r="N185" s="735">
        <v>381.36000000000007</v>
      </c>
    </row>
    <row r="186" spans="1:14" ht="14.45" customHeight="1" x14ac:dyDescent="0.2">
      <c r="A186" s="729" t="s">
        <v>605</v>
      </c>
      <c r="B186" s="730" t="s">
        <v>606</v>
      </c>
      <c r="C186" s="731" t="s">
        <v>618</v>
      </c>
      <c r="D186" s="732" t="s">
        <v>619</v>
      </c>
      <c r="E186" s="733">
        <v>50113001</v>
      </c>
      <c r="F186" s="732" t="s">
        <v>638</v>
      </c>
      <c r="G186" s="731" t="s">
        <v>639</v>
      </c>
      <c r="H186" s="731">
        <v>117926</v>
      </c>
      <c r="I186" s="731">
        <v>201609</v>
      </c>
      <c r="J186" s="731" t="s">
        <v>950</v>
      </c>
      <c r="K186" s="731" t="s">
        <v>951</v>
      </c>
      <c r="L186" s="734">
        <v>44.368823529411763</v>
      </c>
      <c r="M186" s="734">
        <v>17</v>
      </c>
      <c r="N186" s="735">
        <v>754.27</v>
      </c>
    </row>
    <row r="187" spans="1:14" ht="14.45" customHeight="1" x14ac:dyDescent="0.2">
      <c r="A187" s="729" t="s">
        <v>605</v>
      </c>
      <c r="B187" s="730" t="s">
        <v>606</v>
      </c>
      <c r="C187" s="731" t="s">
        <v>618</v>
      </c>
      <c r="D187" s="732" t="s">
        <v>619</v>
      </c>
      <c r="E187" s="733">
        <v>50113001</v>
      </c>
      <c r="F187" s="732" t="s">
        <v>638</v>
      </c>
      <c r="G187" s="731" t="s">
        <v>652</v>
      </c>
      <c r="H187" s="731">
        <v>153951</v>
      </c>
      <c r="I187" s="731">
        <v>53951</v>
      </c>
      <c r="J187" s="731" t="s">
        <v>952</v>
      </c>
      <c r="K187" s="731" t="s">
        <v>953</v>
      </c>
      <c r="L187" s="734">
        <v>183.29000000000002</v>
      </c>
      <c r="M187" s="734">
        <v>1</v>
      </c>
      <c r="N187" s="735">
        <v>183.29000000000002</v>
      </c>
    </row>
    <row r="188" spans="1:14" ht="14.45" customHeight="1" x14ac:dyDescent="0.2">
      <c r="A188" s="729" t="s">
        <v>605</v>
      </c>
      <c r="B188" s="730" t="s">
        <v>606</v>
      </c>
      <c r="C188" s="731" t="s">
        <v>618</v>
      </c>
      <c r="D188" s="732" t="s">
        <v>619</v>
      </c>
      <c r="E188" s="733">
        <v>50113001</v>
      </c>
      <c r="F188" s="732" t="s">
        <v>638</v>
      </c>
      <c r="G188" s="731" t="s">
        <v>652</v>
      </c>
      <c r="H188" s="731">
        <v>153950</v>
      </c>
      <c r="I188" s="731">
        <v>53950</v>
      </c>
      <c r="J188" s="731" t="s">
        <v>954</v>
      </c>
      <c r="K188" s="731" t="s">
        <v>955</v>
      </c>
      <c r="L188" s="734">
        <v>91.43</v>
      </c>
      <c r="M188" s="734">
        <v>1</v>
      </c>
      <c r="N188" s="735">
        <v>91.43</v>
      </c>
    </row>
    <row r="189" spans="1:14" ht="14.45" customHeight="1" x14ac:dyDescent="0.2">
      <c r="A189" s="729" t="s">
        <v>605</v>
      </c>
      <c r="B189" s="730" t="s">
        <v>606</v>
      </c>
      <c r="C189" s="731" t="s">
        <v>618</v>
      </c>
      <c r="D189" s="732" t="s">
        <v>619</v>
      </c>
      <c r="E189" s="733">
        <v>50113001</v>
      </c>
      <c r="F189" s="732" t="s">
        <v>638</v>
      </c>
      <c r="G189" s="731" t="s">
        <v>652</v>
      </c>
      <c r="H189" s="731">
        <v>233360</v>
      </c>
      <c r="I189" s="731">
        <v>233360</v>
      </c>
      <c r="J189" s="731" t="s">
        <v>956</v>
      </c>
      <c r="K189" s="731" t="s">
        <v>957</v>
      </c>
      <c r="L189" s="734">
        <v>21.96</v>
      </c>
      <c r="M189" s="734">
        <v>2</v>
      </c>
      <c r="N189" s="735">
        <v>43.92</v>
      </c>
    </row>
    <row r="190" spans="1:14" ht="14.45" customHeight="1" x14ac:dyDescent="0.2">
      <c r="A190" s="729" t="s">
        <v>605</v>
      </c>
      <c r="B190" s="730" t="s">
        <v>606</v>
      </c>
      <c r="C190" s="731" t="s">
        <v>618</v>
      </c>
      <c r="D190" s="732" t="s">
        <v>619</v>
      </c>
      <c r="E190" s="733">
        <v>50113001</v>
      </c>
      <c r="F190" s="732" t="s">
        <v>638</v>
      </c>
      <c r="G190" s="731" t="s">
        <v>652</v>
      </c>
      <c r="H190" s="731">
        <v>233366</v>
      </c>
      <c r="I190" s="731">
        <v>233366</v>
      </c>
      <c r="J190" s="731" t="s">
        <v>956</v>
      </c>
      <c r="K190" s="731" t="s">
        <v>958</v>
      </c>
      <c r="L190" s="734">
        <v>45.555000000000007</v>
      </c>
      <c r="M190" s="734">
        <v>8</v>
      </c>
      <c r="N190" s="735">
        <v>364.44000000000005</v>
      </c>
    </row>
    <row r="191" spans="1:14" ht="14.45" customHeight="1" x14ac:dyDescent="0.2">
      <c r="A191" s="729" t="s">
        <v>605</v>
      </c>
      <c r="B191" s="730" t="s">
        <v>606</v>
      </c>
      <c r="C191" s="731" t="s">
        <v>618</v>
      </c>
      <c r="D191" s="732" t="s">
        <v>619</v>
      </c>
      <c r="E191" s="733">
        <v>50113001</v>
      </c>
      <c r="F191" s="732" t="s">
        <v>638</v>
      </c>
      <c r="G191" s="731" t="s">
        <v>652</v>
      </c>
      <c r="H191" s="731">
        <v>849578</v>
      </c>
      <c r="I191" s="731">
        <v>149480</v>
      </c>
      <c r="J191" s="731" t="s">
        <v>959</v>
      </c>
      <c r="K191" s="731" t="s">
        <v>960</v>
      </c>
      <c r="L191" s="734">
        <v>58.609999999999978</v>
      </c>
      <c r="M191" s="734">
        <v>1</v>
      </c>
      <c r="N191" s="735">
        <v>58.609999999999978</v>
      </c>
    </row>
    <row r="192" spans="1:14" ht="14.45" customHeight="1" x14ac:dyDescent="0.2">
      <c r="A192" s="729" t="s">
        <v>605</v>
      </c>
      <c r="B192" s="730" t="s">
        <v>606</v>
      </c>
      <c r="C192" s="731" t="s">
        <v>618</v>
      </c>
      <c r="D192" s="732" t="s">
        <v>619</v>
      </c>
      <c r="E192" s="733">
        <v>50113001</v>
      </c>
      <c r="F192" s="732" t="s">
        <v>638</v>
      </c>
      <c r="G192" s="731" t="s">
        <v>639</v>
      </c>
      <c r="H192" s="731">
        <v>848770</v>
      </c>
      <c r="I192" s="731">
        <v>155685</v>
      </c>
      <c r="J192" s="731" t="s">
        <v>961</v>
      </c>
      <c r="K192" s="731" t="s">
        <v>958</v>
      </c>
      <c r="L192" s="734">
        <v>140.86000000000004</v>
      </c>
      <c r="M192" s="734">
        <v>1</v>
      </c>
      <c r="N192" s="735">
        <v>140.86000000000004</v>
      </c>
    </row>
    <row r="193" spans="1:14" ht="14.45" customHeight="1" x14ac:dyDescent="0.2">
      <c r="A193" s="729" t="s">
        <v>605</v>
      </c>
      <c r="B193" s="730" t="s">
        <v>606</v>
      </c>
      <c r="C193" s="731" t="s">
        <v>618</v>
      </c>
      <c r="D193" s="732" t="s">
        <v>619</v>
      </c>
      <c r="E193" s="733">
        <v>50113006</v>
      </c>
      <c r="F193" s="732" t="s">
        <v>962</v>
      </c>
      <c r="G193" s="731" t="s">
        <v>652</v>
      </c>
      <c r="H193" s="731">
        <v>33850</v>
      </c>
      <c r="I193" s="731">
        <v>33850</v>
      </c>
      <c r="J193" s="731" t="s">
        <v>963</v>
      </c>
      <c r="K193" s="731" t="s">
        <v>964</v>
      </c>
      <c r="L193" s="734">
        <v>148.66</v>
      </c>
      <c r="M193" s="734">
        <v>2</v>
      </c>
      <c r="N193" s="735">
        <v>297.32</v>
      </c>
    </row>
    <row r="194" spans="1:14" ht="14.45" customHeight="1" x14ac:dyDescent="0.2">
      <c r="A194" s="729" t="s">
        <v>605</v>
      </c>
      <c r="B194" s="730" t="s">
        <v>606</v>
      </c>
      <c r="C194" s="731" t="s">
        <v>618</v>
      </c>
      <c r="D194" s="732" t="s">
        <v>619</v>
      </c>
      <c r="E194" s="733">
        <v>50113008</v>
      </c>
      <c r="F194" s="732" t="s">
        <v>965</v>
      </c>
      <c r="G194" s="731"/>
      <c r="H194" s="731"/>
      <c r="I194" s="731">
        <v>230686</v>
      </c>
      <c r="J194" s="731" t="s">
        <v>966</v>
      </c>
      <c r="K194" s="731" t="s">
        <v>967</v>
      </c>
      <c r="L194" s="734">
        <v>8610.7998046875</v>
      </c>
      <c r="M194" s="734">
        <v>1</v>
      </c>
      <c r="N194" s="735">
        <v>8610.7998046875</v>
      </c>
    </row>
    <row r="195" spans="1:14" ht="14.45" customHeight="1" x14ac:dyDescent="0.2">
      <c r="A195" s="729" t="s">
        <v>605</v>
      </c>
      <c r="B195" s="730" t="s">
        <v>606</v>
      </c>
      <c r="C195" s="731" t="s">
        <v>618</v>
      </c>
      <c r="D195" s="732" t="s">
        <v>619</v>
      </c>
      <c r="E195" s="733">
        <v>50113008</v>
      </c>
      <c r="F195" s="732" t="s">
        <v>965</v>
      </c>
      <c r="G195" s="731"/>
      <c r="H195" s="731"/>
      <c r="I195" s="731">
        <v>230687</v>
      </c>
      <c r="J195" s="731" t="s">
        <v>966</v>
      </c>
      <c r="K195" s="731" t="s">
        <v>968</v>
      </c>
      <c r="L195" s="734">
        <v>4305.39990234375</v>
      </c>
      <c r="M195" s="734">
        <v>1</v>
      </c>
      <c r="N195" s="735">
        <v>4305.39990234375</v>
      </c>
    </row>
    <row r="196" spans="1:14" ht="14.45" customHeight="1" x14ac:dyDescent="0.2">
      <c r="A196" s="729" t="s">
        <v>605</v>
      </c>
      <c r="B196" s="730" t="s">
        <v>606</v>
      </c>
      <c r="C196" s="731" t="s">
        <v>618</v>
      </c>
      <c r="D196" s="732" t="s">
        <v>619</v>
      </c>
      <c r="E196" s="733">
        <v>50113013</v>
      </c>
      <c r="F196" s="732" t="s">
        <v>969</v>
      </c>
      <c r="G196" s="731" t="s">
        <v>652</v>
      </c>
      <c r="H196" s="731">
        <v>185525</v>
      </c>
      <c r="I196" s="731">
        <v>85525</v>
      </c>
      <c r="J196" s="731" t="s">
        <v>970</v>
      </c>
      <c r="K196" s="731" t="s">
        <v>971</v>
      </c>
      <c r="L196" s="734">
        <v>110.18999999999998</v>
      </c>
      <c r="M196" s="734">
        <v>1</v>
      </c>
      <c r="N196" s="735">
        <v>110.18999999999998</v>
      </c>
    </row>
    <row r="197" spans="1:14" ht="14.45" customHeight="1" x14ac:dyDescent="0.2">
      <c r="A197" s="729" t="s">
        <v>605</v>
      </c>
      <c r="B197" s="730" t="s">
        <v>606</v>
      </c>
      <c r="C197" s="731" t="s">
        <v>618</v>
      </c>
      <c r="D197" s="732" t="s">
        <v>619</v>
      </c>
      <c r="E197" s="733">
        <v>50113013</v>
      </c>
      <c r="F197" s="732" t="s">
        <v>969</v>
      </c>
      <c r="G197" s="731" t="s">
        <v>639</v>
      </c>
      <c r="H197" s="731">
        <v>203097</v>
      </c>
      <c r="I197" s="731">
        <v>203097</v>
      </c>
      <c r="J197" s="731" t="s">
        <v>972</v>
      </c>
      <c r="K197" s="731" t="s">
        <v>973</v>
      </c>
      <c r="L197" s="734">
        <v>167.33999999999997</v>
      </c>
      <c r="M197" s="734">
        <v>2</v>
      </c>
      <c r="N197" s="735">
        <v>334.67999999999995</v>
      </c>
    </row>
    <row r="198" spans="1:14" ht="14.45" customHeight="1" x14ac:dyDescent="0.2">
      <c r="A198" s="729" t="s">
        <v>605</v>
      </c>
      <c r="B198" s="730" t="s">
        <v>606</v>
      </c>
      <c r="C198" s="731" t="s">
        <v>618</v>
      </c>
      <c r="D198" s="732" t="s">
        <v>619</v>
      </c>
      <c r="E198" s="733">
        <v>50113013</v>
      </c>
      <c r="F198" s="732" t="s">
        <v>969</v>
      </c>
      <c r="G198" s="731" t="s">
        <v>639</v>
      </c>
      <c r="H198" s="731">
        <v>172972</v>
      </c>
      <c r="I198" s="731">
        <v>72972</v>
      </c>
      <c r="J198" s="731" t="s">
        <v>974</v>
      </c>
      <c r="K198" s="731" t="s">
        <v>975</v>
      </c>
      <c r="L198" s="734">
        <v>203.72</v>
      </c>
      <c r="M198" s="734">
        <v>14</v>
      </c>
      <c r="N198" s="735">
        <v>2852.08</v>
      </c>
    </row>
    <row r="199" spans="1:14" ht="14.45" customHeight="1" x14ac:dyDescent="0.2">
      <c r="A199" s="729" t="s">
        <v>605</v>
      </c>
      <c r="B199" s="730" t="s">
        <v>606</v>
      </c>
      <c r="C199" s="731" t="s">
        <v>618</v>
      </c>
      <c r="D199" s="732" t="s">
        <v>619</v>
      </c>
      <c r="E199" s="733">
        <v>50113013</v>
      </c>
      <c r="F199" s="732" t="s">
        <v>969</v>
      </c>
      <c r="G199" s="731" t="s">
        <v>652</v>
      </c>
      <c r="H199" s="731">
        <v>105951</v>
      </c>
      <c r="I199" s="731">
        <v>5951</v>
      </c>
      <c r="J199" s="731" t="s">
        <v>976</v>
      </c>
      <c r="K199" s="731" t="s">
        <v>977</v>
      </c>
      <c r="L199" s="734">
        <v>113.92333333333333</v>
      </c>
      <c r="M199" s="734">
        <v>6</v>
      </c>
      <c r="N199" s="735">
        <v>683.54</v>
      </c>
    </row>
    <row r="200" spans="1:14" ht="14.45" customHeight="1" x14ac:dyDescent="0.2">
      <c r="A200" s="729" t="s">
        <v>605</v>
      </c>
      <c r="B200" s="730" t="s">
        <v>606</v>
      </c>
      <c r="C200" s="731" t="s">
        <v>618</v>
      </c>
      <c r="D200" s="732" t="s">
        <v>619</v>
      </c>
      <c r="E200" s="733">
        <v>50113013</v>
      </c>
      <c r="F200" s="732" t="s">
        <v>969</v>
      </c>
      <c r="G200" s="731" t="s">
        <v>639</v>
      </c>
      <c r="H200" s="731">
        <v>201961</v>
      </c>
      <c r="I200" s="731">
        <v>201961</v>
      </c>
      <c r="J200" s="731" t="s">
        <v>978</v>
      </c>
      <c r="K200" s="731" t="s">
        <v>979</v>
      </c>
      <c r="L200" s="734">
        <v>321.41666666666674</v>
      </c>
      <c r="M200" s="734">
        <v>9</v>
      </c>
      <c r="N200" s="735">
        <v>2892.7500000000005</v>
      </c>
    </row>
    <row r="201" spans="1:14" ht="14.45" customHeight="1" x14ac:dyDescent="0.2">
      <c r="A201" s="729" t="s">
        <v>605</v>
      </c>
      <c r="B201" s="730" t="s">
        <v>606</v>
      </c>
      <c r="C201" s="731" t="s">
        <v>618</v>
      </c>
      <c r="D201" s="732" t="s">
        <v>619</v>
      </c>
      <c r="E201" s="733">
        <v>50113013</v>
      </c>
      <c r="F201" s="732" t="s">
        <v>969</v>
      </c>
      <c r="G201" s="731" t="s">
        <v>639</v>
      </c>
      <c r="H201" s="731">
        <v>136083</v>
      </c>
      <c r="I201" s="731">
        <v>136083</v>
      </c>
      <c r="J201" s="731" t="s">
        <v>980</v>
      </c>
      <c r="K201" s="731" t="s">
        <v>981</v>
      </c>
      <c r="L201" s="734">
        <v>489.86599309153689</v>
      </c>
      <c r="M201" s="734">
        <v>115.8000000000001</v>
      </c>
      <c r="N201" s="735">
        <v>56726.482000000018</v>
      </c>
    </row>
    <row r="202" spans="1:14" ht="14.45" customHeight="1" x14ac:dyDescent="0.2">
      <c r="A202" s="729" t="s">
        <v>605</v>
      </c>
      <c r="B202" s="730" t="s">
        <v>606</v>
      </c>
      <c r="C202" s="731" t="s">
        <v>618</v>
      </c>
      <c r="D202" s="732" t="s">
        <v>619</v>
      </c>
      <c r="E202" s="733">
        <v>50113013</v>
      </c>
      <c r="F202" s="732" t="s">
        <v>969</v>
      </c>
      <c r="G202" s="731" t="s">
        <v>639</v>
      </c>
      <c r="H202" s="731">
        <v>498791</v>
      </c>
      <c r="I202" s="731">
        <v>9999999</v>
      </c>
      <c r="J202" s="731" t="s">
        <v>982</v>
      </c>
      <c r="K202" s="731" t="s">
        <v>983</v>
      </c>
      <c r="L202" s="734">
        <v>1316.8650000000002</v>
      </c>
      <c r="M202" s="734">
        <v>12.760000000000002</v>
      </c>
      <c r="N202" s="735">
        <v>16803.197400000005</v>
      </c>
    </row>
    <row r="203" spans="1:14" ht="14.45" customHeight="1" x14ac:dyDescent="0.2">
      <c r="A203" s="729" t="s">
        <v>605</v>
      </c>
      <c r="B203" s="730" t="s">
        <v>606</v>
      </c>
      <c r="C203" s="731" t="s">
        <v>618</v>
      </c>
      <c r="D203" s="732" t="s">
        <v>619</v>
      </c>
      <c r="E203" s="733">
        <v>50113013</v>
      </c>
      <c r="F203" s="732" t="s">
        <v>969</v>
      </c>
      <c r="G203" s="731" t="s">
        <v>652</v>
      </c>
      <c r="H203" s="731">
        <v>164831</v>
      </c>
      <c r="I203" s="731">
        <v>64831</v>
      </c>
      <c r="J203" s="731" t="s">
        <v>984</v>
      </c>
      <c r="K203" s="731" t="s">
        <v>985</v>
      </c>
      <c r="L203" s="734">
        <v>196.02</v>
      </c>
      <c r="M203" s="734">
        <v>2</v>
      </c>
      <c r="N203" s="735">
        <v>392.04</v>
      </c>
    </row>
    <row r="204" spans="1:14" ht="14.45" customHeight="1" x14ac:dyDescent="0.2">
      <c r="A204" s="729" t="s">
        <v>605</v>
      </c>
      <c r="B204" s="730" t="s">
        <v>606</v>
      </c>
      <c r="C204" s="731" t="s">
        <v>618</v>
      </c>
      <c r="D204" s="732" t="s">
        <v>619</v>
      </c>
      <c r="E204" s="733">
        <v>50113013</v>
      </c>
      <c r="F204" s="732" t="s">
        <v>969</v>
      </c>
      <c r="G204" s="731" t="s">
        <v>639</v>
      </c>
      <c r="H204" s="731">
        <v>183926</v>
      </c>
      <c r="I204" s="731">
        <v>183926</v>
      </c>
      <c r="J204" s="731" t="s">
        <v>986</v>
      </c>
      <c r="K204" s="731" t="s">
        <v>987</v>
      </c>
      <c r="L204" s="734">
        <v>132.13470588235296</v>
      </c>
      <c r="M204" s="734">
        <v>0.67999999999999994</v>
      </c>
      <c r="N204" s="735">
        <v>89.851600000000005</v>
      </c>
    </row>
    <row r="205" spans="1:14" ht="14.45" customHeight="1" x14ac:dyDescent="0.2">
      <c r="A205" s="729" t="s">
        <v>605</v>
      </c>
      <c r="B205" s="730" t="s">
        <v>606</v>
      </c>
      <c r="C205" s="731" t="s">
        <v>618</v>
      </c>
      <c r="D205" s="732" t="s">
        <v>619</v>
      </c>
      <c r="E205" s="733">
        <v>50113013</v>
      </c>
      <c r="F205" s="732" t="s">
        <v>969</v>
      </c>
      <c r="G205" s="731" t="s">
        <v>639</v>
      </c>
      <c r="H205" s="731">
        <v>111706</v>
      </c>
      <c r="I205" s="731">
        <v>11706</v>
      </c>
      <c r="J205" s="731" t="s">
        <v>988</v>
      </c>
      <c r="K205" s="731" t="s">
        <v>989</v>
      </c>
      <c r="L205" s="734">
        <v>524.04</v>
      </c>
      <c r="M205" s="734">
        <v>2</v>
      </c>
      <c r="N205" s="735">
        <v>1048.08</v>
      </c>
    </row>
    <row r="206" spans="1:14" ht="14.45" customHeight="1" x14ac:dyDescent="0.2">
      <c r="A206" s="729" t="s">
        <v>605</v>
      </c>
      <c r="B206" s="730" t="s">
        <v>606</v>
      </c>
      <c r="C206" s="731" t="s">
        <v>618</v>
      </c>
      <c r="D206" s="732" t="s">
        <v>619</v>
      </c>
      <c r="E206" s="733">
        <v>50113013</v>
      </c>
      <c r="F206" s="732" t="s">
        <v>969</v>
      </c>
      <c r="G206" s="731" t="s">
        <v>639</v>
      </c>
      <c r="H206" s="731">
        <v>131654</v>
      </c>
      <c r="I206" s="731">
        <v>131654</v>
      </c>
      <c r="J206" s="731" t="s">
        <v>990</v>
      </c>
      <c r="K206" s="731" t="s">
        <v>991</v>
      </c>
      <c r="L206" s="734">
        <v>719.29</v>
      </c>
      <c r="M206" s="734">
        <v>2</v>
      </c>
      <c r="N206" s="735">
        <v>1438.58</v>
      </c>
    </row>
    <row r="207" spans="1:14" ht="14.45" customHeight="1" x14ac:dyDescent="0.2">
      <c r="A207" s="729" t="s">
        <v>605</v>
      </c>
      <c r="B207" s="730" t="s">
        <v>606</v>
      </c>
      <c r="C207" s="731" t="s">
        <v>618</v>
      </c>
      <c r="D207" s="732" t="s">
        <v>619</v>
      </c>
      <c r="E207" s="733">
        <v>50113013</v>
      </c>
      <c r="F207" s="732" t="s">
        <v>969</v>
      </c>
      <c r="G207" s="731" t="s">
        <v>652</v>
      </c>
      <c r="H207" s="731">
        <v>196039</v>
      </c>
      <c r="I207" s="731">
        <v>96039</v>
      </c>
      <c r="J207" s="731" t="s">
        <v>992</v>
      </c>
      <c r="K207" s="731" t="s">
        <v>993</v>
      </c>
      <c r="L207" s="734">
        <v>49.630000000000017</v>
      </c>
      <c r="M207" s="734">
        <v>2</v>
      </c>
      <c r="N207" s="735">
        <v>99.260000000000034</v>
      </c>
    </row>
    <row r="208" spans="1:14" ht="14.45" customHeight="1" x14ac:dyDescent="0.2">
      <c r="A208" s="729" t="s">
        <v>605</v>
      </c>
      <c r="B208" s="730" t="s">
        <v>606</v>
      </c>
      <c r="C208" s="731" t="s">
        <v>618</v>
      </c>
      <c r="D208" s="732" t="s">
        <v>619</v>
      </c>
      <c r="E208" s="733">
        <v>50113013</v>
      </c>
      <c r="F208" s="732" t="s">
        <v>969</v>
      </c>
      <c r="G208" s="731" t="s">
        <v>639</v>
      </c>
      <c r="H208" s="731">
        <v>162187</v>
      </c>
      <c r="I208" s="731">
        <v>162187</v>
      </c>
      <c r="J208" s="731" t="s">
        <v>994</v>
      </c>
      <c r="K208" s="731" t="s">
        <v>995</v>
      </c>
      <c r="L208" s="734">
        <v>671</v>
      </c>
      <c r="M208" s="734">
        <v>0.6</v>
      </c>
      <c r="N208" s="735">
        <v>402.59999999999997</v>
      </c>
    </row>
    <row r="209" spans="1:14" ht="14.45" customHeight="1" x14ac:dyDescent="0.2">
      <c r="A209" s="729" t="s">
        <v>605</v>
      </c>
      <c r="B209" s="730" t="s">
        <v>606</v>
      </c>
      <c r="C209" s="731" t="s">
        <v>618</v>
      </c>
      <c r="D209" s="732" t="s">
        <v>619</v>
      </c>
      <c r="E209" s="733">
        <v>50113013</v>
      </c>
      <c r="F209" s="732" t="s">
        <v>969</v>
      </c>
      <c r="G209" s="731" t="s">
        <v>652</v>
      </c>
      <c r="H209" s="731">
        <v>849887</v>
      </c>
      <c r="I209" s="731">
        <v>129834</v>
      </c>
      <c r="J209" s="731" t="s">
        <v>996</v>
      </c>
      <c r="K209" s="731" t="s">
        <v>997</v>
      </c>
      <c r="L209" s="734">
        <v>150.69999999999999</v>
      </c>
      <c r="M209" s="734">
        <v>3.8</v>
      </c>
      <c r="N209" s="735">
        <v>572.66</v>
      </c>
    </row>
    <row r="210" spans="1:14" ht="14.45" customHeight="1" x14ac:dyDescent="0.2">
      <c r="A210" s="729" t="s">
        <v>605</v>
      </c>
      <c r="B210" s="730" t="s">
        <v>606</v>
      </c>
      <c r="C210" s="731" t="s">
        <v>618</v>
      </c>
      <c r="D210" s="732" t="s">
        <v>619</v>
      </c>
      <c r="E210" s="733">
        <v>50113013</v>
      </c>
      <c r="F210" s="732" t="s">
        <v>969</v>
      </c>
      <c r="G210" s="731" t="s">
        <v>652</v>
      </c>
      <c r="H210" s="731">
        <v>849655</v>
      </c>
      <c r="I210" s="731">
        <v>129836</v>
      </c>
      <c r="J210" s="731" t="s">
        <v>998</v>
      </c>
      <c r="K210" s="731" t="s">
        <v>997</v>
      </c>
      <c r="L210" s="734">
        <v>264.00000000000023</v>
      </c>
      <c r="M210" s="734">
        <v>16.499999999999993</v>
      </c>
      <c r="N210" s="735">
        <v>4356.0000000000018</v>
      </c>
    </row>
    <row r="211" spans="1:14" ht="14.45" customHeight="1" x14ac:dyDescent="0.2">
      <c r="A211" s="729" t="s">
        <v>605</v>
      </c>
      <c r="B211" s="730" t="s">
        <v>606</v>
      </c>
      <c r="C211" s="731" t="s">
        <v>618</v>
      </c>
      <c r="D211" s="732" t="s">
        <v>619</v>
      </c>
      <c r="E211" s="733">
        <v>50113013</v>
      </c>
      <c r="F211" s="732" t="s">
        <v>969</v>
      </c>
      <c r="G211" s="731" t="s">
        <v>639</v>
      </c>
      <c r="H211" s="731">
        <v>175023</v>
      </c>
      <c r="I211" s="731">
        <v>75023</v>
      </c>
      <c r="J211" s="731" t="s">
        <v>999</v>
      </c>
      <c r="K211" s="731" t="s">
        <v>1000</v>
      </c>
      <c r="L211" s="734">
        <v>60.039999999999985</v>
      </c>
      <c r="M211" s="734">
        <v>2</v>
      </c>
      <c r="N211" s="735">
        <v>120.07999999999997</v>
      </c>
    </row>
    <row r="212" spans="1:14" ht="14.45" customHeight="1" x14ac:dyDescent="0.2">
      <c r="A212" s="729" t="s">
        <v>605</v>
      </c>
      <c r="B212" s="730" t="s">
        <v>606</v>
      </c>
      <c r="C212" s="731" t="s">
        <v>618</v>
      </c>
      <c r="D212" s="732" t="s">
        <v>619</v>
      </c>
      <c r="E212" s="733">
        <v>50113013</v>
      </c>
      <c r="F212" s="732" t="s">
        <v>969</v>
      </c>
      <c r="G212" s="731" t="s">
        <v>639</v>
      </c>
      <c r="H212" s="731">
        <v>844576</v>
      </c>
      <c r="I212" s="731">
        <v>100339</v>
      </c>
      <c r="J212" s="731" t="s">
        <v>1001</v>
      </c>
      <c r="K212" s="731" t="s">
        <v>1002</v>
      </c>
      <c r="L212" s="734">
        <v>96.45</v>
      </c>
      <c r="M212" s="734">
        <v>2</v>
      </c>
      <c r="N212" s="735">
        <v>192.9</v>
      </c>
    </row>
    <row r="213" spans="1:14" ht="14.45" customHeight="1" x14ac:dyDescent="0.2">
      <c r="A213" s="729" t="s">
        <v>605</v>
      </c>
      <c r="B213" s="730" t="s">
        <v>606</v>
      </c>
      <c r="C213" s="731" t="s">
        <v>618</v>
      </c>
      <c r="D213" s="732" t="s">
        <v>619</v>
      </c>
      <c r="E213" s="733">
        <v>50113013</v>
      </c>
      <c r="F213" s="732" t="s">
        <v>969</v>
      </c>
      <c r="G213" s="731" t="s">
        <v>639</v>
      </c>
      <c r="H213" s="731">
        <v>102427</v>
      </c>
      <c r="I213" s="731">
        <v>2427</v>
      </c>
      <c r="J213" s="731" t="s">
        <v>1003</v>
      </c>
      <c r="K213" s="731" t="s">
        <v>1004</v>
      </c>
      <c r="L213" s="734">
        <v>103.53000000000004</v>
      </c>
      <c r="M213" s="734">
        <v>3</v>
      </c>
      <c r="N213" s="735">
        <v>310.59000000000015</v>
      </c>
    </row>
    <row r="214" spans="1:14" ht="14.45" customHeight="1" x14ac:dyDescent="0.2">
      <c r="A214" s="729" t="s">
        <v>605</v>
      </c>
      <c r="B214" s="730" t="s">
        <v>606</v>
      </c>
      <c r="C214" s="731" t="s">
        <v>618</v>
      </c>
      <c r="D214" s="732" t="s">
        <v>619</v>
      </c>
      <c r="E214" s="733">
        <v>50113013</v>
      </c>
      <c r="F214" s="732" t="s">
        <v>969</v>
      </c>
      <c r="G214" s="731" t="s">
        <v>639</v>
      </c>
      <c r="H214" s="731">
        <v>101066</v>
      </c>
      <c r="I214" s="731">
        <v>1066</v>
      </c>
      <c r="J214" s="731" t="s">
        <v>1005</v>
      </c>
      <c r="K214" s="731" t="s">
        <v>1006</v>
      </c>
      <c r="L214" s="734">
        <v>57.216363636363646</v>
      </c>
      <c r="M214" s="734">
        <v>11</v>
      </c>
      <c r="N214" s="735">
        <v>629.38000000000011</v>
      </c>
    </row>
    <row r="215" spans="1:14" ht="14.45" customHeight="1" x14ac:dyDescent="0.2">
      <c r="A215" s="729" t="s">
        <v>605</v>
      </c>
      <c r="B215" s="730" t="s">
        <v>606</v>
      </c>
      <c r="C215" s="731" t="s">
        <v>618</v>
      </c>
      <c r="D215" s="732" t="s">
        <v>619</v>
      </c>
      <c r="E215" s="733">
        <v>50113013</v>
      </c>
      <c r="F215" s="732" t="s">
        <v>969</v>
      </c>
      <c r="G215" s="731" t="s">
        <v>639</v>
      </c>
      <c r="H215" s="731">
        <v>148262</v>
      </c>
      <c r="I215" s="731">
        <v>48262</v>
      </c>
      <c r="J215" s="731" t="s">
        <v>1005</v>
      </c>
      <c r="K215" s="731" t="s">
        <v>1007</v>
      </c>
      <c r="L215" s="734">
        <v>37.74</v>
      </c>
      <c r="M215" s="734">
        <v>2</v>
      </c>
      <c r="N215" s="735">
        <v>75.48</v>
      </c>
    </row>
    <row r="216" spans="1:14" ht="14.45" customHeight="1" x14ac:dyDescent="0.2">
      <c r="A216" s="729" t="s">
        <v>605</v>
      </c>
      <c r="B216" s="730" t="s">
        <v>606</v>
      </c>
      <c r="C216" s="731" t="s">
        <v>618</v>
      </c>
      <c r="D216" s="732" t="s">
        <v>619</v>
      </c>
      <c r="E216" s="733">
        <v>50113013</v>
      </c>
      <c r="F216" s="732" t="s">
        <v>969</v>
      </c>
      <c r="G216" s="731" t="s">
        <v>639</v>
      </c>
      <c r="H216" s="731">
        <v>394618</v>
      </c>
      <c r="I216" s="731">
        <v>112786</v>
      </c>
      <c r="J216" s="731" t="s">
        <v>1008</v>
      </c>
      <c r="K216" s="731" t="s">
        <v>1009</v>
      </c>
      <c r="L216" s="734">
        <v>328.87800000000004</v>
      </c>
      <c r="M216" s="734">
        <v>0.30000000000000004</v>
      </c>
      <c r="N216" s="735">
        <v>98.663400000000024</v>
      </c>
    </row>
    <row r="217" spans="1:14" ht="14.45" customHeight="1" x14ac:dyDescent="0.2">
      <c r="A217" s="729" t="s">
        <v>605</v>
      </c>
      <c r="B217" s="730" t="s">
        <v>606</v>
      </c>
      <c r="C217" s="731" t="s">
        <v>618</v>
      </c>
      <c r="D217" s="732" t="s">
        <v>619</v>
      </c>
      <c r="E217" s="733">
        <v>50113013</v>
      </c>
      <c r="F217" s="732" t="s">
        <v>969</v>
      </c>
      <c r="G217" s="731" t="s">
        <v>639</v>
      </c>
      <c r="H217" s="731">
        <v>96414</v>
      </c>
      <c r="I217" s="731">
        <v>96414</v>
      </c>
      <c r="J217" s="731" t="s">
        <v>1010</v>
      </c>
      <c r="K217" s="731" t="s">
        <v>1011</v>
      </c>
      <c r="L217" s="734">
        <v>59.2</v>
      </c>
      <c r="M217" s="734">
        <v>1</v>
      </c>
      <c r="N217" s="735">
        <v>59.2</v>
      </c>
    </row>
    <row r="218" spans="1:14" ht="14.45" customHeight="1" x14ac:dyDescent="0.2">
      <c r="A218" s="729" t="s">
        <v>605</v>
      </c>
      <c r="B218" s="730" t="s">
        <v>606</v>
      </c>
      <c r="C218" s="731" t="s">
        <v>618</v>
      </c>
      <c r="D218" s="732" t="s">
        <v>619</v>
      </c>
      <c r="E218" s="733">
        <v>50113013</v>
      </c>
      <c r="F218" s="732" t="s">
        <v>969</v>
      </c>
      <c r="G218" s="731" t="s">
        <v>652</v>
      </c>
      <c r="H218" s="731">
        <v>216704</v>
      </c>
      <c r="I218" s="731">
        <v>216704</v>
      </c>
      <c r="J218" s="731" t="s">
        <v>1012</v>
      </c>
      <c r="K218" s="731" t="s">
        <v>1013</v>
      </c>
      <c r="L218" s="734">
        <v>1111</v>
      </c>
      <c r="M218" s="734">
        <v>3</v>
      </c>
      <c r="N218" s="735">
        <v>3333</v>
      </c>
    </row>
    <row r="219" spans="1:14" ht="14.45" customHeight="1" x14ac:dyDescent="0.2">
      <c r="A219" s="729" t="s">
        <v>605</v>
      </c>
      <c r="B219" s="730" t="s">
        <v>606</v>
      </c>
      <c r="C219" s="731" t="s">
        <v>618</v>
      </c>
      <c r="D219" s="732" t="s">
        <v>619</v>
      </c>
      <c r="E219" s="733">
        <v>50113013</v>
      </c>
      <c r="F219" s="732" t="s">
        <v>969</v>
      </c>
      <c r="G219" s="731" t="s">
        <v>652</v>
      </c>
      <c r="H219" s="731">
        <v>197699</v>
      </c>
      <c r="I219" s="731">
        <v>197699</v>
      </c>
      <c r="J219" s="731" t="s">
        <v>1014</v>
      </c>
      <c r="K219" s="731" t="s">
        <v>1015</v>
      </c>
      <c r="L219" s="734">
        <v>5938.7400000000007</v>
      </c>
      <c r="M219" s="734">
        <v>6</v>
      </c>
      <c r="N219" s="735">
        <v>35632.44</v>
      </c>
    </row>
    <row r="220" spans="1:14" ht="14.45" customHeight="1" x14ac:dyDescent="0.2">
      <c r="A220" s="729" t="s">
        <v>605</v>
      </c>
      <c r="B220" s="730" t="s">
        <v>606</v>
      </c>
      <c r="C220" s="731" t="s">
        <v>618</v>
      </c>
      <c r="D220" s="732" t="s">
        <v>619</v>
      </c>
      <c r="E220" s="733">
        <v>50113013</v>
      </c>
      <c r="F220" s="732" t="s">
        <v>969</v>
      </c>
      <c r="G220" s="731" t="s">
        <v>652</v>
      </c>
      <c r="H220" s="731">
        <v>173750</v>
      </c>
      <c r="I220" s="731">
        <v>173750</v>
      </c>
      <c r="J220" s="731" t="s">
        <v>1016</v>
      </c>
      <c r="K220" s="731" t="s">
        <v>1017</v>
      </c>
      <c r="L220" s="734">
        <v>772.14666666666665</v>
      </c>
      <c r="M220" s="734">
        <v>21</v>
      </c>
      <c r="N220" s="735">
        <v>16215.08</v>
      </c>
    </row>
    <row r="221" spans="1:14" ht="14.45" customHeight="1" x14ac:dyDescent="0.2">
      <c r="A221" s="729" t="s">
        <v>605</v>
      </c>
      <c r="B221" s="730" t="s">
        <v>606</v>
      </c>
      <c r="C221" s="731" t="s">
        <v>618</v>
      </c>
      <c r="D221" s="732" t="s">
        <v>619</v>
      </c>
      <c r="E221" s="733">
        <v>50113013</v>
      </c>
      <c r="F221" s="732" t="s">
        <v>969</v>
      </c>
      <c r="G221" s="731" t="s">
        <v>329</v>
      </c>
      <c r="H221" s="731">
        <v>156835</v>
      </c>
      <c r="I221" s="731">
        <v>156835</v>
      </c>
      <c r="J221" s="731" t="s">
        <v>1018</v>
      </c>
      <c r="K221" s="731" t="s">
        <v>1019</v>
      </c>
      <c r="L221" s="734">
        <v>715</v>
      </c>
      <c r="M221" s="734">
        <v>5</v>
      </c>
      <c r="N221" s="735">
        <v>3575</v>
      </c>
    </row>
    <row r="222" spans="1:14" ht="14.45" customHeight="1" x14ac:dyDescent="0.2">
      <c r="A222" s="729" t="s">
        <v>605</v>
      </c>
      <c r="B222" s="730" t="s">
        <v>606</v>
      </c>
      <c r="C222" s="731" t="s">
        <v>618</v>
      </c>
      <c r="D222" s="732" t="s">
        <v>619</v>
      </c>
      <c r="E222" s="733">
        <v>50113013</v>
      </c>
      <c r="F222" s="732" t="s">
        <v>969</v>
      </c>
      <c r="G222" s="731" t="s">
        <v>652</v>
      </c>
      <c r="H222" s="731">
        <v>224407</v>
      </c>
      <c r="I222" s="731">
        <v>224407</v>
      </c>
      <c r="J222" s="731" t="s">
        <v>1020</v>
      </c>
      <c r="K222" s="731" t="s">
        <v>1021</v>
      </c>
      <c r="L222" s="734">
        <v>188.45999999999998</v>
      </c>
      <c r="M222" s="734">
        <v>7</v>
      </c>
      <c r="N222" s="735">
        <v>1319.2199999999998</v>
      </c>
    </row>
    <row r="223" spans="1:14" ht="14.45" customHeight="1" x14ac:dyDescent="0.2">
      <c r="A223" s="729" t="s">
        <v>605</v>
      </c>
      <c r="B223" s="730" t="s">
        <v>606</v>
      </c>
      <c r="C223" s="731" t="s">
        <v>618</v>
      </c>
      <c r="D223" s="732" t="s">
        <v>619</v>
      </c>
      <c r="E223" s="733">
        <v>50113013</v>
      </c>
      <c r="F223" s="732" t="s">
        <v>969</v>
      </c>
      <c r="G223" s="731" t="s">
        <v>639</v>
      </c>
      <c r="H223" s="731">
        <v>101076</v>
      </c>
      <c r="I223" s="731">
        <v>1076</v>
      </c>
      <c r="J223" s="731" t="s">
        <v>1022</v>
      </c>
      <c r="K223" s="731" t="s">
        <v>861</v>
      </c>
      <c r="L223" s="734">
        <v>78.106666666666655</v>
      </c>
      <c r="M223" s="734">
        <v>3</v>
      </c>
      <c r="N223" s="735">
        <v>234.31999999999996</v>
      </c>
    </row>
    <row r="224" spans="1:14" ht="14.45" customHeight="1" x14ac:dyDescent="0.2">
      <c r="A224" s="729" t="s">
        <v>605</v>
      </c>
      <c r="B224" s="730" t="s">
        <v>606</v>
      </c>
      <c r="C224" s="731" t="s">
        <v>618</v>
      </c>
      <c r="D224" s="732" t="s">
        <v>619</v>
      </c>
      <c r="E224" s="733">
        <v>50113013</v>
      </c>
      <c r="F224" s="732" t="s">
        <v>969</v>
      </c>
      <c r="G224" s="731" t="s">
        <v>652</v>
      </c>
      <c r="H224" s="731">
        <v>206563</v>
      </c>
      <c r="I224" s="731">
        <v>206563</v>
      </c>
      <c r="J224" s="731" t="s">
        <v>1023</v>
      </c>
      <c r="K224" s="731" t="s">
        <v>1024</v>
      </c>
      <c r="L224" s="734">
        <v>19.578124999999996</v>
      </c>
      <c r="M224" s="734">
        <v>160</v>
      </c>
      <c r="N224" s="735">
        <v>3132.4999999999995</v>
      </c>
    </row>
    <row r="225" spans="1:14" ht="14.45" customHeight="1" x14ac:dyDescent="0.2">
      <c r="A225" s="729" t="s">
        <v>605</v>
      </c>
      <c r="B225" s="730" t="s">
        <v>606</v>
      </c>
      <c r="C225" s="731" t="s">
        <v>618</v>
      </c>
      <c r="D225" s="732" t="s">
        <v>619</v>
      </c>
      <c r="E225" s="733">
        <v>50113013</v>
      </c>
      <c r="F225" s="732" t="s">
        <v>969</v>
      </c>
      <c r="G225" s="731" t="s">
        <v>639</v>
      </c>
      <c r="H225" s="731">
        <v>225174</v>
      </c>
      <c r="I225" s="731">
        <v>225174</v>
      </c>
      <c r="J225" s="731" t="s">
        <v>1025</v>
      </c>
      <c r="K225" s="731" t="s">
        <v>1026</v>
      </c>
      <c r="L225" s="734">
        <v>42.99</v>
      </c>
      <c r="M225" s="734">
        <v>1</v>
      </c>
      <c r="N225" s="735">
        <v>42.99</v>
      </c>
    </row>
    <row r="226" spans="1:14" ht="14.45" customHeight="1" x14ac:dyDescent="0.2">
      <c r="A226" s="729" t="s">
        <v>605</v>
      </c>
      <c r="B226" s="730" t="s">
        <v>606</v>
      </c>
      <c r="C226" s="731" t="s">
        <v>618</v>
      </c>
      <c r="D226" s="732" t="s">
        <v>619</v>
      </c>
      <c r="E226" s="733">
        <v>50113013</v>
      </c>
      <c r="F226" s="732" t="s">
        <v>969</v>
      </c>
      <c r="G226" s="731" t="s">
        <v>652</v>
      </c>
      <c r="H226" s="731">
        <v>126127</v>
      </c>
      <c r="I226" s="731">
        <v>26127</v>
      </c>
      <c r="J226" s="731" t="s">
        <v>1027</v>
      </c>
      <c r="K226" s="731" t="s">
        <v>1028</v>
      </c>
      <c r="L226" s="734">
        <v>2237.7299999999959</v>
      </c>
      <c r="M226" s="734">
        <v>0.20000000000000018</v>
      </c>
      <c r="N226" s="735">
        <v>447.54599999999959</v>
      </c>
    </row>
    <row r="227" spans="1:14" ht="14.45" customHeight="1" x14ac:dyDescent="0.2">
      <c r="A227" s="729" t="s">
        <v>605</v>
      </c>
      <c r="B227" s="730" t="s">
        <v>606</v>
      </c>
      <c r="C227" s="731" t="s">
        <v>618</v>
      </c>
      <c r="D227" s="732" t="s">
        <v>619</v>
      </c>
      <c r="E227" s="733">
        <v>50113013</v>
      </c>
      <c r="F227" s="732" t="s">
        <v>969</v>
      </c>
      <c r="G227" s="731" t="s">
        <v>652</v>
      </c>
      <c r="H227" s="731">
        <v>166269</v>
      </c>
      <c r="I227" s="731">
        <v>166269</v>
      </c>
      <c r="J227" s="731" t="s">
        <v>1029</v>
      </c>
      <c r="K227" s="731" t="s">
        <v>1030</v>
      </c>
      <c r="L227" s="734">
        <v>52.88</v>
      </c>
      <c r="M227" s="734">
        <v>58</v>
      </c>
      <c r="N227" s="735">
        <v>3067.04</v>
      </c>
    </row>
    <row r="228" spans="1:14" ht="14.45" customHeight="1" x14ac:dyDescent="0.2">
      <c r="A228" s="729" t="s">
        <v>605</v>
      </c>
      <c r="B228" s="730" t="s">
        <v>606</v>
      </c>
      <c r="C228" s="731" t="s">
        <v>618</v>
      </c>
      <c r="D228" s="732" t="s">
        <v>619</v>
      </c>
      <c r="E228" s="733">
        <v>50113013</v>
      </c>
      <c r="F228" s="732" t="s">
        <v>969</v>
      </c>
      <c r="G228" s="731" t="s">
        <v>639</v>
      </c>
      <c r="H228" s="731">
        <v>184895</v>
      </c>
      <c r="I228" s="731">
        <v>84895</v>
      </c>
      <c r="J228" s="731" t="s">
        <v>1031</v>
      </c>
      <c r="K228" s="731" t="s">
        <v>1032</v>
      </c>
      <c r="L228" s="734">
        <v>66.550000000000011</v>
      </c>
      <c r="M228" s="734">
        <v>1</v>
      </c>
      <c r="N228" s="735">
        <v>66.550000000000011</v>
      </c>
    </row>
    <row r="229" spans="1:14" ht="14.45" customHeight="1" x14ac:dyDescent="0.2">
      <c r="A229" s="729" t="s">
        <v>605</v>
      </c>
      <c r="B229" s="730" t="s">
        <v>606</v>
      </c>
      <c r="C229" s="731" t="s">
        <v>618</v>
      </c>
      <c r="D229" s="732" t="s">
        <v>619</v>
      </c>
      <c r="E229" s="733">
        <v>50113014</v>
      </c>
      <c r="F229" s="732" t="s">
        <v>1033</v>
      </c>
      <c r="G229" s="731" t="s">
        <v>652</v>
      </c>
      <c r="H229" s="731">
        <v>64942</v>
      </c>
      <c r="I229" s="731">
        <v>64942</v>
      </c>
      <c r="J229" s="731" t="s">
        <v>1034</v>
      </c>
      <c r="K229" s="731" t="s">
        <v>1035</v>
      </c>
      <c r="L229" s="734">
        <v>827.64</v>
      </c>
      <c r="M229" s="734">
        <v>3</v>
      </c>
      <c r="N229" s="735">
        <v>2482.92</v>
      </c>
    </row>
    <row r="230" spans="1:14" ht="14.45" customHeight="1" x14ac:dyDescent="0.2">
      <c r="A230" s="729" t="s">
        <v>605</v>
      </c>
      <c r="B230" s="730" t="s">
        <v>606</v>
      </c>
      <c r="C230" s="731" t="s">
        <v>623</v>
      </c>
      <c r="D230" s="732" t="s">
        <v>624</v>
      </c>
      <c r="E230" s="733">
        <v>50113001</v>
      </c>
      <c r="F230" s="732" t="s">
        <v>638</v>
      </c>
      <c r="G230" s="731" t="s">
        <v>639</v>
      </c>
      <c r="H230" s="731">
        <v>100362</v>
      </c>
      <c r="I230" s="731">
        <v>362</v>
      </c>
      <c r="J230" s="731" t="s">
        <v>644</v>
      </c>
      <c r="K230" s="731" t="s">
        <v>645</v>
      </c>
      <c r="L230" s="734">
        <v>72.569999999999993</v>
      </c>
      <c r="M230" s="734">
        <v>2</v>
      </c>
      <c r="N230" s="735">
        <v>145.13999999999999</v>
      </c>
    </row>
    <row r="231" spans="1:14" ht="14.45" customHeight="1" x14ac:dyDescent="0.2">
      <c r="A231" s="729" t="s">
        <v>605</v>
      </c>
      <c r="B231" s="730" t="s">
        <v>606</v>
      </c>
      <c r="C231" s="731" t="s">
        <v>623</v>
      </c>
      <c r="D231" s="732" t="s">
        <v>624</v>
      </c>
      <c r="E231" s="733">
        <v>50113001</v>
      </c>
      <c r="F231" s="732" t="s">
        <v>638</v>
      </c>
      <c r="G231" s="731" t="s">
        <v>639</v>
      </c>
      <c r="H231" s="731">
        <v>845008</v>
      </c>
      <c r="I231" s="731">
        <v>107806</v>
      </c>
      <c r="J231" s="731" t="s">
        <v>646</v>
      </c>
      <c r="K231" s="731" t="s">
        <v>647</v>
      </c>
      <c r="L231" s="734">
        <v>68.222857142857137</v>
      </c>
      <c r="M231" s="734">
        <v>7</v>
      </c>
      <c r="N231" s="735">
        <v>477.55999999999995</v>
      </c>
    </row>
    <row r="232" spans="1:14" ht="14.45" customHeight="1" x14ac:dyDescent="0.2">
      <c r="A232" s="729" t="s">
        <v>605</v>
      </c>
      <c r="B232" s="730" t="s">
        <v>606</v>
      </c>
      <c r="C232" s="731" t="s">
        <v>623</v>
      </c>
      <c r="D232" s="732" t="s">
        <v>624</v>
      </c>
      <c r="E232" s="733">
        <v>50113001</v>
      </c>
      <c r="F232" s="732" t="s">
        <v>638</v>
      </c>
      <c r="G232" s="731" t="s">
        <v>639</v>
      </c>
      <c r="H232" s="731">
        <v>202701</v>
      </c>
      <c r="I232" s="731">
        <v>202701</v>
      </c>
      <c r="J232" s="731" t="s">
        <v>646</v>
      </c>
      <c r="K232" s="731" t="s">
        <v>1036</v>
      </c>
      <c r="L232" s="734">
        <v>141.50749999999999</v>
      </c>
      <c r="M232" s="734">
        <v>4</v>
      </c>
      <c r="N232" s="735">
        <v>566.03</v>
      </c>
    </row>
    <row r="233" spans="1:14" ht="14.45" customHeight="1" x14ac:dyDescent="0.2">
      <c r="A233" s="729" t="s">
        <v>605</v>
      </c>
      <c r="B233" s="730" t="s">
        <v>606</v>
      </c>
      <c r="C233" s="731" t="s">
        <v>623</v>
      </c>
      <c r="D233" s="732" t="s">
        <v>624</v>
      </c>
      <c r="E233" s="733">
        <v>50113001</v>
      </c>
      <c r="F233" s="732" t="s">
        <v>638</v>
      </c>
      <c r="G233" s="731" t="s">
        <v>652</v>
      </c>
      <c r="H233" s="731">
        <v>102954</v>
      </c>
      <c r="I233" s="731">
        <v>2954</v>
      </c>
      <c r="J233" s="731" t="s">
        <v>1037</v>
      </c>
      <c r="K233" s="731" t="s">
        <v>695</v>
      </c>
      <c r="L233" s="734">
        <v>15.000000000000004</v>
      </c>
      <c r="M233" s="734">
        <v>1</v>
      </c>
      <c r="N233" s="735">
        <v>15.000000000000004</v>
      </c>
    </row>
    <row r="234" spans="1:14" ht="14.45" customHeight="1" x14ac:dyDescent="0.2">
      <c r="A234" s="729" t="s">
        <v>605</v>
      </c>
      <c r="B234" s="730" t="s">
        <v>606</v>
      </c>
      <c r="C234" s="731" t="s">
        <v>623</v>
      </c>
      <c r="D234" s="732" t="s">
        <v>624</v>
      </c>
      <c r="E234" s="733">
        <v>50113001</v>
      </c>
      <c r="F234" s="732" t="s">
        <v>638</v>
      </c>
      <c r="G234" s="731" t="s">
        <v>652</v>
      </c>
      <c r="H234" s="731">
        <v>102945</v>
      </c>
      <c r="I234" s="731">
        <v>2945</v>
      </c>
      <c r="J234" s="731" t="s">
        <v>1038</v>
      </c>
      <c r="K234" s="731" t="s">
        <v>1039</v>
      </c>
      <c r="L234" s="734">
        <v>8.6199999999999974</v>
      </c>
      <c r="M234" s="734">
        <v>1</v>
      </c>
      <c r="N234" s="735">
        <v>8.6199999999999974</v>
      </c>
    </row>
    <row r="235" spans="1:14" ht="14.45" customHeight="1" x14ac:dyDescent="0.2">
      <c r="A235" s="729" t="s">
        <v>605</v>
      </c>
      <c r="B235" s="730" t="s">
        <v>606</v>
      </c>
      <c r="C235" s="731" t="s">
        <v>623</v>
      </c>
      <c r="D235" s="732" t="s">
        <v>624</v>
      </c>
      <c r="E235" s="733">
        <v>50113001</v>
      </c>
      <c r="F235" s="732" t="s">
        <v>638</v>
      </c>
      <c r="G235" s="731" t="s">
        <v>639</v>
      </c>
      <c r="H235" s="731">
        <v>176954</v>
      </c>
      <c r="I235" s="731">
        <v>176954</v>
      </c>
      <c r="J235" s="731" t="s">
        <v>1040</v>
      </c>
      <c r="K235" s="731" t="s">
        <v>1041</v>
      </c>
      <c r="L235" s="734">
        <v>95.11999999999999</v>
      </c>
      <c r="M235" s="734">
        <v>2</v>
      </c>
      <c r="N235" s="735">
        <v>190.23999999999998</v>
      </c>
    </row>
    <row r="236" spans="1:14" ht="14.45" customHeight="1" x14ac:dyDescent="0.2">
      <c r="A236" s="729" t="s">
        <v>605</v>
      </c>
      <c r="B236" s="730" t="s">
        <v>606</v>
      </c>
      <c r="C236" s="731" t="s">
        <v>623</v>
      </c>
      <c r="D236" s="732" t="s">
        <v>624</v>
      </c>
      <c r="E236" s="733">
        <v>50113001</v>
      </c>
      <c r="F236" s="732" t="s">
        <v>638</v>
      </c>
      <c r="G236" s="731" t="s">
        <v>639</v>
      </c>
      <c r="H236" s="731">
        <v>136505</v>
      </c>
      <c r="I236" s="731">
        <v>136505</v>
      </c>
      <c r="J236" s="731" t="s">
        <v>1042</v>
      </c>
      <c r="K236" s="731" t="s">
        <v>654</v>
      </c>
      <c r="L236" s="734">
        <v>51.15</v>
      </c>
      <c r="M236" s="734">
        <v>1</v>
      </c>
      <c r="N236" s="735">
        <v>51.15</v>
      </c>
    </row>
    <row r="237" spans="1:14" ht="14.45" customHeight="1" x14ac:dyDescent="0.2">
      <c r="A237" s="729" t="s">
        <v>605</v>
      </c>
      <c r="B237" s="730" t="s">
        <v>606</v>
      </c>
      <c r="C237" s="731" t="s">
        <v>623</v>
      </c>
      <c r="D237" s="732" t="s">
        <v>624</v>
      </c>
      <c r="E237" s="733">
        <v>50113001</v>
      </c>
      <c r="F237" s="732" t="s">
        <v>638</v>
      </c>
      <c r="G237" s="731" t="s">
        <v>639</v>
      </c>
      <c r="H237" s="731">
        <v>167547</v>
      </c>
      <c r="I237" s="731">
        <v>67547</v>
      </c>
      <c r="J237" s="731" t="s">
        <v>650</v>
      </c>
      <c r="K237" s="731" t="s">
        <v>651</v>
      </c>
      <c r="L237" s="734">
        <v>47.079999999999991</v>
      </c>
      <c r="M237" s="734">
        <v>9</v>
      </c>
      <c r="N237" s="735">
        <v>423.71999999999991</v>
      </c>
    </row>
    <row r="238" spans="1:14" ht="14.45" customHeight="1" x14ac:dyDescent="0.2">
      <c r="A238" s="729" t="s">
        <v>605</v>
      </c>
      <c r="B238" s="730" t="s">
        <v>606</v>
      </c>
      <c r="C238" s="731" t="s">
        <v>623</v>
      </c>
      <c r="D238" s="732" t="s">
        <v>624</v>
      </c>
      <c r="E238" s="733">
        <v>50113001</v>
      </c>
      <c r="F238" s="732" t="s">
        <v>638</v>
      </c>
      <c r="G238" s="731" t="s">
        <v>652</v>
      </c>
      <c r="H238" s="731">
        <v>849444</v>
      </c>
      <c r="I238" s="731">
        <v>163085</v>
      </c>
      <c r="J238" s="731" t="s">
        <v>1043</v>
      </c>
      <c r="K238" s="731" t="s">
        <v>1044</v>
      </c>
      <c r="L238" s="734">
        <v>23.22</v>
      </c>
      <c r="M238" s="734">
        <v>1</v>
      </c>
      <c r="N238" s="735">
        <v>23.22</v>
      </c>
    </row>
    <row r="239" spans="1:14" ht="14.45" customHeight="1" x14ac:dyDescent="0.2">
      <c r="A239" s="729" t="s">
        <v>605</v>
      </c>
      <c r="B239" s="730" t="s">
        <v>606</v>
      </c>
      <c r="C239" s="731" t="s">
        <v>623</v>
      </c>
      <c r="D239" s="732" t="s">
        <v>624</v>
      </c>
      <c r="E239" s="733">
        <v>50113001</v>
      </c>
      <c r="F239" s="732" t="s">
        <v>638</v>
      </c>
      <c r="G239" s="731" t="s">
        <v>639</v>
      </c>
      <c r="H239" s="731">
        <v>194919</v>
      </c>
      <c r="I239" s="731">
        <v>94919</v>
      </c>
      <c r="J239" s="731" t="s">
        <v>1045</v>
      </c>
      <c r="K239" s="731" t="s">
        <v>1046</v>
      </c>
      <c r="L239" s="734">
        <v>51.980000000000011</v>
      </c>
      <c r="M239" s="734">
        <v>1</v>
      </c>
      <c r="N239" s="735">
        <v>51.980000000000011</v>
      </c>
    </row>
    <row r="240" spans="1:14" ht="14.45" customHeight="1" x14ac:dyDescent="0.2">
      <c r="A240" s="729" t="s">
        <v>605</v>
      </c>
      <c r="B240" s="730" t="s">
        <v>606</v>
      </c>
      <c r="C240" s="731" t="s">
        <v>623</v>
      </c>
      <c r="D240" s="732" t="s">
        <v>624</v>
      </c>
      <c r="E240" s="733">
        <v>50113001</v>
      </c>
      <c r="F240" s="732" t="s">
        <v>638</v>
      </c>
      <c r="G240" s="731" t="s">
        <v>639</v>
      </c>
      <c r="H240" s="731">
        <v>144794</v>
      </c>
      <c r="I240" s="731">
        <v>144794</v>
      </c>
      <c r="J240" s="731" t="s">
        <v>1047</v>
      </c>
      <c r="K240" s="731" t="s">
        <v>943</v>
      </c>
      <c r="L240" s="734">
        <v>81.700000000000017</v>
      </c>
      <c r="M240" s="734">
        <v>1</v>
      </c>
      <c r="N240" s="735">
        <v>81.700000000000017</v>
      </c>
    </row>
    <row r="241" spans="1:14" ht="14.45" customHeight="1" x14ac:dyDescent="0.2">
      <c r="A241" s="729" t="s">
        <v>605</v>
      </c>
      <c r="B241" s="730" t="s">
        <v>606</v>
      </c>
      <c r="C241" s="731" t="s">
        <v>623</v>
      </c>
      <c r="D241" s="732" t="s">
        <v>624</v>
      </c>
      <c r="E241" s="733">
        <v>50113001</v>
      </c>
      <c r="F241" s="732" t="s">
        <v>638</v>
      </c>
      <c r="G241" s="731" t="s">
        <v>639</v>
      </c>
      <c r="H241" s="731">
        <v>230399</v>
      </c>
      <c r="I241" s="731">
        <v>230399</v>
      </c>
      <c r="J241" s="731" t="s">
        <v>1048</v>
      </c>
      <c r="K241" s="731" t="s">
        <v>1049</v>
      </c>
      <c r="L241" s="734">
        <v>41.469999999999992</v>
      </c>
      <c r="M241" s="734">
        <v>1</v>
      </c>
      <c r="N241" s="735">
        <v>41.469999999999992</v>
      </c>
    </row>
    <row r="242" spans="1:14" ht="14.45" customHeight="1" x14ac:dyDescent="0.2">
      <c r="A242" s="729" t="s">
        <v>605</v>
      </c>
      <c r="B242" s="730" t="s">
        <v>606</v>
      </c>
      <c r="C242" s="731" t="s">
        <v>623</v>
      </c>
      <c r="D242" s="732" t="s">
        <v>624</v>
      </c>
      <c r="E242" s="733">
        <v>50113001</v>
      </c>
      <c r="F242" s="732" t="s">
        <v>638</v>
      </c>
      <c r="G242" s="731" t="s">
        <v>639</v>
      </c>
      <c r="H242" s="731">
        <v>207931</v>
      </c>
      <c r="I242" s="731">
        <v>207931</v>
      </c>
      <c r="J242" s="731" t="s">
        <v>656</v>
      </c>
      <c r="K242" s="731" t="s">
        <v>657</v>
      </c>
      <c r="L242" s="734">
        <v>28.349999999999998</v>
      </c>
      <c r="M242" s="734">
        <v>2</v>
      </c>
      <c r="N242" s="735">
        <v>56.699999999999996</v>
      </c>
    </row>
    <row r="243" spans="1:14" ht="14.45" customHeight="1" x14ac:dyDescent="0.2">
      <c r="A243" s="729" t="s">
        <v>605</v>
      </c>
      <c r="B243" s="730" t="s">
        <v>606</v>
      </c>
      <c r="C243" s="731" t="s">
        <v>623</v>
      </c>
      <c r="D243" s="732" t="s">
        <v>624</v>
      </c>
      <c r="E243" s="733">
        <v>50113001</v>
      </c>
      <c r="F243" s="732" t="s">
        <v>638</v>
      </c>
      <c r="G243" s="731" t="s">
        <v>652</v>
      </c>
      <c r="H243" s="731">
        <v>849054</v>
      </c>
      <c r="I243" s="731">
        <v>107847</v>
      </c>
      <c r="J243" s="731" t="s">
        <v>1050</v>
      </c>
      <c r="K243" s="731" t="s">
        <v>647</v>
      </c>
      <c r="L243" s="734">
        <v>98.150000000000034</v>
      </c>
      <c r="M243" s="734">
        <v>1</v>
      </c>
      <c r="N243" s="735">
        <v>98.150000000000034</v>
      </c>
    </row>
    <row r="244" spans="1:14" ht="14.45" customHeight="1" x14ac:dyDescent="0.2">
      <c r="A244" s="729" t="s">
        <v>605</v>
      </c>
      <c r="B244" s="730" t="s">
        <v>606</v>
      </c>
      <c r="C244" s="731" t="s">
        <v>623</v>
      </c>
      <c r="D244" s="732" t="s">
        <v>624</v>
      </c>
      <c r="E244" s="733">
        <v>50113001</v>
      </c>
      <c r="F244" s="732" t="s">
        <v>638</v>
      </c>
      <c r="G244" s="731" t="s">
        <v>639</v>
      </c>
      <c r="H244" s="731">
        <v>173389</v>
      </c>
      <c r="I244" s="731">
        <v>173389</v>
      </c>
      <c r="J244" s="731" t="s">
        <v>660</v>
      </c>
      <c r="K244" s="731" t="s">
        <v>661</v>
      </c>
      <c r="L244" s="734">
        <v>753.28000000000009</v>
      </c>
      <c r="M244" s="734">
        <v>1</v>
      </c>
      <c r="N244" s="735">
        <v>753.28000000000009</v>
      </c>
    </row>
    <row r="245" spans="1:14" ht="14.45" customHeight="1" x14ac:dyDescent="0.2">
      <c r="A245" s="729" t="s">
        <v>605</v>
      </c>
      <c r="B245" s="730" t="s">
        <v>606</v>
      </c>
      <c r="C245" s="731" t="s">
        <v>623</v>
      </c>
      <c r="D245" s="732" t="s">
        <v>624</v>
      </c>
      <c r="E245" s="733">
        <v>50113001</v>
      </c>
      <c r="F245" s="732" t="s">
        <v>638</v>
      </c>
      <c r="G245" s="731" t="s">
        <v>639</v>
      </c>
      <c r="H245" s="731">
        <v>173396</v>
      </c>
      <c r="I245" s="731">
        <v>173396</v>
      </c>
      <c r="J245" s="731" t="s">
        <v>1051</v>
      </c>
      <c r="K245" s="731" t="s">
        <v>1052</v>
      </c>
      <c r="L245" s="734">
        <v>800.82</v>
      </c>
      <c r="M245" s="734">
        <v>2</v>
      </c>
      <c r="N245" s="735">
        <v>1601.64</v>
      </c>
    </row>
    <row r="246" spans="1:14" ht="14.45" customHeight="1" x14ac:dyDescent="0.2">
      <c r="A246" s="729" t="s">
        <v>605</v>
      </c>
      <c r="B246" s="730" t="s">
        <v>606</v>
      </c>
      <c r="C246" s="731" t="s">
        <v>623</v>
      </c>
      <c r="D246" s="732" t="s">
        <v>624</v>
      </c>
      <c r="E246" s="733">
        <v>50113001</v>
      </c>
      <c r="F246" s="732" t="s">
        <v>638</v>
      </c>
      <c r="G246" s="731" t="s">
        <v>639</v>
      </c>
      <c r="H246" s="731">
        <v>173394</v>
      </c>
      <c r="I246" s="731">
        <v>173394</v>
      </c>
      <c r="J246" s="731" t="s">
        <v>1051</v>
      </c>
      <c r="K246" s="731" t="s">
        <v>1053</v>
      </c>
      <c r="L246" s="734">
        <v>423.71999999999997</v>
      </c>
      <c r="M246" s="734">
        <v>1</v>
      </c>
      <c r="N246" s="735">
        <v>423.71999999999997</v>
      </c>
    </row>
    <row r="247" spans="1:14" ht="14.45" customHeight="1" x14ac:dyDescent="0.2">
      <c r="A247" s="729" t="s">
        <v>605</v>
      </c>
      <c r="B247" s="730" t="s">
        <v>606</v>
      </c>
      <c r="C247" s="731" t="s">
        <v>623</v>
      </c>
      <c r="D247" s="732" t="s">
        <v>624</v>
      </c>
      <c r="E247" s="733">
        <v>50113001</v>
      </c>
      <c r="F247" s="732" t="s">
        <v>638</v>
      </c>
      <c r="G247" s="731" t="s">
        <v>639</v>
      </c>
      <c r="H247" s="731">
        <v>185060</v>
      </c>
      <c r="I247" s="731">
        <v>85060</v>
      </c>
      <c r="J247" s="731" t="s">
        <v>1054</v>
      </c>
      <c r="K247" s="731" t="s">
        <v>1055</v>
      </c>
      <c r="L247" s="734">
        <v>66.11</v>
      </c>
      <c r="M247" s="734">
        <v>1</v>
      </c>
      <c r="N247" s="735">
        <v>66.11</v>
      </c>
    </row>
    <row r="248" spans="1:14" ht="14.45" customHeight="1" x14ac:dyDescent="0.2">
      <c r="A248" s="729" t="s">
        <v>605</v>
      </c>
      <c r="B248" s="730" t="s">
        <v>606</v>
      </c>
      <c r="C248" s="731" t="s">
        <v>623</v>
      </c>
      <c r="D248" s="732" t="s">
        <v>624</v>
      </c>
      <c r="E248" s="733">
        <v>50113001</v>
      </c>
      <c r="F248" s="732" t="s">
        <v>638</v>
      </c>
      <c r="G248" s="731" t="s">
        <v>639</v>
      </c>
      <c r="H248" s="731">
        <v>132853</v>
      </c>
      <c r="I248" s="731">
        <v>132853</v>
      </c>
      <c r="J248" s="731" t="s">
        <v>664</v>
      </c>
      <c r="K248" s="731" t="s">
        <v>665</v>
      </c>
      <c r="L248" s="734">
        <v>103.32</v>
      </c>
      <c r="M248" s="734">
        <v>4</v>
      </c>
      <c r="N248" s="735">
        <v>413.28</v>
      </c>
    </row>
    <row r="249" spans="1:14" ht="14.45" customHeight="1" x14ac:dyDescent="0.2">
      <c r="A249" s="729" t="s">
        <v>605</v>
      </c>
      <c r="B249" s="730" t="s">
        <v>606</v>
      </c>
      <c r="C249" s="731" t="s">
        <v>623</v>
      </c>
      <c r="D249" s="732" t="s">
        <v>624</v>
      </c>
      <c r="E249" s="733">
        <v>50113001</v>
      </c>
      <c r="F249" s="732" t="s">
        <v>638</v>
      </c>
      <c r="G249" s="731" t="s">
        <v>639</v>
      </c>
      <c r="H249" s="731">
        <v>993603</v>
      </c>
      <c r="I249" s="731">
        <v>0</v>
      </c>
      <c r="J249" s="731" t="s">
        <v>679</v>
      </c>
      <c r="K249" s="731" t="s">
        <v>329</v>
      </c>
      <c r="L249" s="734">
        <v>280.74</v>
      </c>
      <c r="M249" s="734">
        <v>3</v>
      </c>
      <c r="N249" s="735">
        <v>842.22</v>
      </c>
    </row>
    <row r="250" spans="1:14" ht="14.45" customHeight="1" x14ac:dyDescent="0.2">
      <c r="A250" s="729" t="s">
        <v>605</v>
      </c>
      <c r="B250" s="730" t="s">
        <v>606</v>
      </c>
      <c r="C250" s="731" t="s">
        <v>623</v>
      </c>
      <c r="D250" s="732" t="s">
        <v>624</v>
      </c>
      <c r="E250" s="733">
        <v>50113001</v>
      </c>
      <c r="F250" s="732" t="s">
        <v>638</v>
      </c>
      <c r="G250" s="731" t="s">
        <v>639</v>
      </c>
      <c r="H250" s="731">
        <v>241307</v>
      </c>
      <c r="I250" s="731">
        <v>241307</v>
      </c>
      <c r="J250" s="731" t="s">
        <v>682</v>
      </c>
      <c r="K250" s="731" t="s">
        <v>683</v>
      </c>
      <c r="L250" s="734">
        <v>103.58</v>
      </c>
      <c r="M250" s="734">
        <v>2</v>
      </c>
      <c r="N250" s="735">
        <v>207.16</v>
      </c>
    </row>
    <row r="251" spans="1:14" ht="14.45" customHeight="1" x14ac:dyDescent="0.2">
      <c r="A251" s="729" t="s">
        <v>605</v>
      </c>
      <c r="B251" s="730" t="s">
        <v>606</v>
      </c>
      <c r="C251" s="731" t="s">
        <v>623</v>
      </c>
      <c r="D251" s="732" t="s">
        <v>624</v>
      </c>
      <c r="E251" s="733">
        <v>50113001</v>
      </c>
      <c r="F251" s="732" t="s">
        <v>638</v>
      </c>
      <c r="G251" s="731" t="s">
        <v>652</v>
      </c>
      <c r="H251" s="731">
        <v>233600</v>
      </c>
      <c r="I251" s="731">
        <v>233600</v>
      </c>
      <c r="J251" s="731" t="s">
        <v>1056</v>
      </c>
      <c r="K251" s="731" t="s">
        <v>699</v>
      </c>
      <c r="L251" s="734">
        <v>52.219999999999992</v>
      </c>
      <c r="M251" s="734">
        <v>1</v>
      </c>
      <c r="N251" s="735">
        <v>52.219999999999992</v>
      </c>
    </row>
    <row r="252" spans="1:14" ht="14.45" customHeight="1" x14ac:dyDescent="0.2">
      <c r="A252" s="729" t="s">
        <v>605</v>
      </c>
      <c r="B252" s="730" t="s">
        <v>606</v>
      </c>
      <c r="C252" s="731" t="s">
        <v>623</v>
      </c>
      <c r="D252" s="732" t="s">
        <v>624</v>
      </c>
      <c r="E252" s="733">
        <v>50113001</v>
      </c>
      <c r="F252" s="732" t="s">
        <v>638</v>
      </c>
      <c r="G252" s="731" t="s">
        <v>652</v>
      </c>
      <c r="H252" s="731">
        <v>233559</v>
      </c>
      <c r="I252" s="731">
        <v>233559</v>
      </c>
      <c r="J252" s="731" t="s">
        <v>684</v>
      </c>
      <c r="K252" s="731" t="s">
        <v>685</v>
      </c>
      <c r="L252" s="734">
        <v>26.430000000000003</v>
      </c>
      <c r="M252" s="734">
        <v>2</v>
      </c>
      <c r="N252" s="735">
        <v>52.860000000000007</v>
      </c>
    </row>
    <row r="253" spans="1:14" ht="14.45" customHeight="1" x14ac:dyDescent="0.2">
      <c r="A253" s="729" t="s">
        <v>605</v>
      </c>
      <c r="B253" s="730" t="s">
        <v>606</v>
      </c>
      <c r="C253" s="731" t="s">
        <v>623</v>
      </c>
      <c r="D253" s="732" t="s">
        <v>624</v>
      </c>
      <c r="E253" s="733">
        <v>50113001</v>
      </c>
      <c r="F253" s="732" t="s">
        <v>638</v>
      </c>
      <c r="G253" s="731" t="s">
        <v>652</v>
      </c>
      <c r="H253" s="731">
        <v>233579</v>
      </c>
      <c r="I253" s="731">
        <v>233579</v>
      </c>
      <c r="J253" s="731" t="s">
        <v>686</v>
      </c>
      <c r="K253" s="731" t="s">
        <v>687</v>
      </c>
      <c r="L253" s="734">
        <v>26.110000000000007</v>
      </c>
      <c r="M253" s="734">
        <v>1</v>
      </c>
      <c r="N253" s="735">
        <v>26.110000000000007</v>
      </c>
    </row>
    <row r="254" spans="1:14" ht="14.45" customHeight="1" x14ac:dyDescent="0.2">
      <c r="A254" s="729" t="s">
        <v>605</v>
      </c>
      <c r="B254" s="730" t="s">
        <v>606</v>
      </c>
      <c r="C254" s="731" t="s">
        <v>623</v>
      </c>
      <c r="D254" s="732" t="s">
        <v>624</v>
      </c>
      <c r="E254" s="733">
        <v>50113001</v>
      </c>
      <c r="F254" s="732" t="s">
        <v>638</v>
      </c>
      <c r="G254" s="731" t="s">
        <v>639</v>
      </c>
      <c r="H254" s="731">
        <v>199466</v>
      </c>
      <c r="I254" s="731">
        <v>199466</v>
      </c>
      <c r="J254" s="731" t="s">
        <v>692</v>
      </c>
      <c r="K254" s="731" t="s">
        <v>693</v>
      </c>
      <c r="L254" s="734">
        <v>112.37999999999995</v>
      </c>
      <c r="M254" s="734">
        <v>1</v>
      </c>
      <c r="N254" s="735">
        <v>112.37999999999995</v>
      </c>
    </row>
    <row r="255" spans="1:14" ht="14.45" customHeight="1" x14ac:dyDescent="0.2">
      <c r="A255" s="729" t="s">
        <v>605</v>
      </c>
      <c r="B255" s="730" t="s">
        <v>606</v>
      </c>
      <c r="C255" s="731" t="s">
        <v>623</v>
      </c>
      <c r="D255" s="732" t="s">
        <v>624</v>
      </c>
      <c r="E255" s="733">
        <v>50113001</v>
      </c>
      <c r="F255" s="732" t="s">
        <v>638</v>
      </c>
      <c r="G255" s="731" t="s">
        <v>639</v>
      </c>
      <c r="H255" s="731">
        <v>164888</v>
      </c>
      <c r="I255" s="731">
        <v>164888</v>
      </c>
      <c r="J255" s="731" t="s">
        <v>1057</v>
      </c>
      <c r="K255" s="731" t="s">
        <v>1058</v>
      </c>
      <c r="L255" s="734">
        <v>238.96000000000004</v>
      </c>
      <c r="M255" s="734">
        <v>1</v>
      </c>
      <c r="N255" s="735">
        <v>238.96000000000004</v>
      </c>
    </row>
    <row r="256" spans="1:14" ht="14.45" customHeight="1" x14ac:dyDescent="0.2">
      <c r="A256" s="729" t="s">
        <v>605</v>
      </c>
      <c r="B256" s="730" t="s">
        <v>606</v>
      </c>
      <c r="C256" s="731" t="s">
        <v>623</v>
      </c>
      <c r="D256" s="732" t="s">
        <v>624</v>
      </c>
      <c r="E256" s="733">
        <v>50113001</v>
      </c>
      <c r="F256" s="732" t="s">
        <v>638</v>
      </c>
      <c r="G256" s="731" t="s">
        <v>639</v>
      </c>
      <c r="H256" s="731">
        <v>135423</v>
      </c>
      <c r="I256" s="731">
        <v>135423</v>
      </c>
      <c r="J256" s="731" t="s">
        <v>1059</v>
      </c>
      <c r="K256" s="731" t="s">
        <v>1060</v>
      </c>
      <c r="L256" s="734">
        <v>368.36000000000007</v>
      </c>
      <c r="M256" s="734">
        <v>1</v>
      </c>
      <c r="N256" s="735">
        <v>368.36000000000007</v>
      </c>
    </row>
    <row r="257" spans="1:14" ht="14.45" customHeight="1" x14ac:dyDescent="0.2">
      <c r="A257" s="729" t="s">
        <v>605</v>
      </c>
      <c r="B257" s="730" t="s">
        <v>606</v>
      </c>
      <c r="C257" s="731" t="s">
        <v>623</v>
      </c>
      <c r="D257" s="732" t="s">
        <v>624</v>
      </c>
      <c r="E257" s="733">
        <v>50113001</v>
      </c>
      <c r="F257" s="732" t="s">
        <v>638</v>
      </c>
      <c r="G257" s="731" t="s">
        <v>639</v>
      </c>
      <c r="H257" s="731">
        <v>841498</v>
      </c>
      <c r="I257" s="731">
        <v>31951</v>
      </c>
      <c r="J257" s="731" t="s">
        <v>1061</v>
      </c>
      <c r="K257" s="731" t="s">
        <v>1062</v>
      </c>
      <c r="L257" s="734">
        <v>50.659999999999982</v>
      </c>
      <c r="M257" s="734">
        <v>2</v>
      </c>
      <c r="N257" s="735">
        <v>101.31999999999996</v>
      </c>
    </row>
    <row r="258" spans="1:14" ht="14.45" customHeight="1" x14ac:dyDescent="0.2">
      <c r="A258" s="729" t="s">
        <v>605</v>
      </c>
      <c r="B258" s="730" t="s">
        <v>606</v>
      </c>
      <c r="C258" s="731" t="s">
        <v>623</v>
      </c>
      <c r="D258" s="732" t="s">
        <v>624</v>
      </c>
      <c r="E258" s="733">
        <v>50113001</v>
      </c>
      <c r="F258" s="732" t="s">
        <v>638</v>
      </c>
      <c r="G258" s="731" t="s">
        <v>639</v>
      </c>
      <c r="H258" s="731">
        <v>178904</v>
      </c>
      <c r="I258" s="731">
        <v>78904</v>
      </c>
      <c r="J258" s="731" t="s">
        <v>1063</v>
      </c>
      <c r="K258" s="731" t="s">
        <v>1064</v>
      </c>
      <c r="L258" s="734">
        <v>74.239999999999995</v>
      </c>
      <c r="M258" s="734">
        <v>1</v>
      </c>
      <c r="N258" s="735">
        <v>74.239999999999995</v>
      </c>
    </row>
    <row r="259" spans="1:14" ht="14.45" customHeight="1" x14ac:dyDescent="0.2">
      <c r="A259" s="729" t="s">
        <v>605</v>
      </c>
      <c r="B259" s="730" t="s">
        <v>606</v>
      </c>
      <c r="C259" s="731" t="s">
        <v>623</v>
      </c>
      <c r="D259" s="732" t="s">
        <v>624</v>
      </c>
      <c r="E259" s="733">
        <v>50113001</v>
      </c>
      <c r="F259" s="732" t="s">
        <v>638</v>
      </c>
      <c r="G259" s="731" t="s">
        <v>639</v>
      </c>
      <c r="H259" s="731">
        <v>171547</v>
      </c>
      <c r="I259" s="731">
        <v>171547</v>
      </c>
      <c r="J259" s="731" t="s">
        <v>1065</v>
      </c>
      <c r="K259" s="731" t="s">
        <v>1066</v>
      </c>
      <c r="L259" s="734">
        <v>54.43</v>
      </c>
      <c r="M259" s="734">
        <v>1</v>
      </c>
      <c r="N259" s="735">
        <v>54.43</v>
      </c>
    </row>
    <row r="260" spans="1:14" ht="14.45" customHeight="1" x14ac:dyDescent="0.2">
      <c r="A260" s="729" t="s">
        <v>605</v>
      </c>
      <c r="B260" s="730" t="s">
        <v>606</v>
      </c>
      <c r="C260" s="731" t="s">
        <v>623</v>
      </c>
      <c r="D260" s="732" t="s">
        <v>624</v>
      </c>
      <c r="E260" s="733">
        <v>50113001</v>
      </c>
      <c r="F260" s="732" t="s">
        <v>638</v>
      </c>
      <c r="G260" s="731" t="s">
        <v>652</v>
      </c>
      <c r="H260" s="731">
        <v>110252</v>
      </c>
      <c r="I260" s="731">
        <v>10252</v>
      </c>
      <c r="J260" s="731" t="s">
        <v>694</v>
      </c>
      <c r="K260" s="731" t="s">
        <v>695</v>
      </c>
      <c r="L260" s="734">
        <v>70.399999999999991</v>
      </c>
      <c r="M260" s="734">
        <v>1</v>
      </c>
      <c r="N260" s="735">
        <v>70.399999999999991</v>
      </c>
    </row>
    <row r="261" spans="1:14" ht="14.45" customHeight="1" x14ac:dyDescent="0.2">
      <c r="A261" s="729" t="s">
        <v>605</v>
      </c>
      <c r="B261" s="730" t="s">
        <v>606</v>
      </c>
      <c r="C261" s="731" t="s">
        <v>623</v>
      </c>
      <c r="D261" s="732" t="s">
        <v>624</v>
      </c>
      <c r="E261" s="733">
        <v>50113001</v>
      </c>
      <c r="F261" s="732" t="s">
        <v>638</v>
      </c>
      <c r="G261" s="731" t="s">
        <v>639</v>
      </c>
      <c r="H261" s="731">
        <v>848477</v>
      </c>
      <c r="I261" s="731">
        <v>124346</v>
      </c>
      <c r="J261" s="731" t="s">
        <v>1067</v>
      </c>
      <c r="K261" s="731" t="s">
        <v>1068</v>
      </c>
      <c r="L261" s="734">
        <v>131.12</v>
      </c>
      <c r="M261" s="734">
        <v>1</v>
      </c>
      <c r="N261" s="735">
        <v>131.12</v>
      </c>
    </row>
    <row r="262" spans="1:14" ht="14.45" customHeight="1" x14ac:dyDescent="0.2">
      <c r="A262" s="729" t="s">
        <v>605</v>
      </c>
      <c r="B262" s="730" t="s">
        <v>606</v>
      </c>
      <c r="C262" s="731" t="s">
        <v>623</v>
      </c>
      <c r="D262" s="732" t="s">
        <v>624</v>
      </c>
      <c r="E262" s="733">
        <v>50113001</v>
      </c>
      <c r="F262" s="732" t="s">
        <v>638</v>
      </c>
      <c r="G262" s="731" t="s">
        <v>639</v>
      </c>
      <c r="H262" s="731">
        <v>846446</v>
      </c>
      <c r="I262" s="731">
        <v>124343</v>
      </c>
      <c r="J262" s="731" t="s">
        <v>1067</v>
      </c>
      <c r="K262" s="731" t="s">
        <v>881</v>
      </c>
      <c r="L262" s="734">
        <v>30.600000000000009</v>
      </c>
      <c r="M262" s="734">
        <v>1</v>
      </c>
      <c r="N262" s="735">
        <v>30.600000000000009</v>
      </c>
    </row>
    <row r="263" spans="1:14" ht="14.45" customHeight="1" x14ac:dyDescent="0.2">
      <c r="A263" s="729" t="s">
        <v>605</v>
      </c>
      <c r="B263" s="730" t="s">
        <v>606</v>
      </c>
      <c r="C263" s="731" t="s">
        <v>623</v>
      </c>
      <c r="D263" s="732" t="s">
        <v>624</v>
      </c>
      <c r="E263" s="733">
        <v>50113001</v>
      </c>
      <c r="F263" s="732" t="s">
        <v>638</v>
      </c>
      <c r="G263" s="731" t="s">
        <v>639</v>
      </c>
      <c r="H263" s="731">
        <v>238137</v>
      </c>
      <c r="I263" s="731">
        <v>238137</v>
      </c>
      <c r="J263" s="731" t="s">
        <v>1069</v>
      </c>
      <c r="K263" s="731" t="s">
        <v>1070</v>
      </c>
      <c r="L263" s="734">
        <v>37.630000000000003</v>
      </c>
      <c r="M263" s="734">
        <v>2</v>
      </c>
      <c r="N263" s="735">
        <v>75.260000000000005</v>
      </c>
    </row>
    <row r="264" spans="1:14" ht="14.45" customHeight="1" x14ac:dyDescent="0.2">
      <c r="A264" s="729" t="s">
        <v>605</v>
      </c>
      <c r="B264" s="730" t="s">
        <v>606</v>
      </c>
      <c r="C264" s="731" t="s">
        <v>623</v>
      </c>
      <c r="D264" s="732" t="s">
        <v>624</v>
      </c>
      <c r="E264" s="733">
        <v>50113001</v>
      </c>
      <c r="F264" s="732" t="s">
        <v>638</v>
      </c>
      <c r="G264" s="731" t="s">
        <v>639</v>
      </c>
      <c r="H264" s="731">
        <v>238142</v>
      </c>
      <c r="I264" s="731">
        <v>238142</v>
      </c>
      <c r="J264" s="731" t="s">
        <v>696</v>
      </c>
      <c r="K264" s="731" t="s">
        <v>697</v>
      </c>
      <c r="L264" s="734">
        <v>58.84</v>
      </c>
      <c r="M264" s="734">
        <v>3</v>
      </c>
      <c r="N264" s="735">
        <v>176.52</v>
      </c>
    </row>
    <row r="265" spans="1:14" ht="14.45" customHeight="1" x14ac:dyDescent="0.2">
      <c r="A265" s="729" t="s">
        <v>605</v>
      </c>
      <c r="B265" s="730" t="s">
        <v>606</v>
      </c>
      <c r="C265" s="731" t="s">
        <v>623</v>
      </c>
      <c r="D265" s="732" t="s">
        <v>624</v>
      </c>
      <c r="E265" s="733">
        <v>50113001</v>
      </c>
      <c r="F265" s="732" t="s">
        <v>638</v>
      </c>
      <c r="G265" s="731" t="s">
        <v>639</v>
      </c>
      <c r="H265" s="731">
        <v>230409</v>
      </c>
      <c r="I265" s="731">
        <v>230409</v>
      </c>
      <c r="J265" s="731" t="s">
        <v>698</v>
      </c>
      <c r="K265" s="731" t="s">
        <v>699</v>
      </c>
      <c r="L265" s="734">
        <v>19.820000000000004</v>
      </c>
      <c r="M265" s="734">
        <v>1</v>
      </c>
      <c r="N265" s="735">
        <v>19.820000000000004</v>
      </c>
    </row>
    <row r="266" spans="1:14" ht="14.45" customHeight="1" x14ac:dyDescent="0.2">
      <c r="A266" s="729" t="s">
        <v>605</v>
      </c>
      <c r="B266" s="730" t="s">
        <v>606</v>
      </c>
      <c r="C266" s="731" t="s">
        <v>623</v>
      </c>
      <c r="D266" s="732" t="s">
        <v>624</v>
      </c>
      <c r="E266" s="733">
        <v>50113001</v>
      </c>
      <c r="F266" s="732" t="s">
        <v>638</v>
      </c>
      <c r="G266" s="731" t="s">
        <v>639</v>
      </c>
      <c r="H266" s="731">
        <v>230415</v>
      </c>
      <c r="I266" s="731">
        <v>230415</v>
      </c>
      <c r="J266" s="731" t="s">
        <v>1071</v>
      </c>
      <c r="K266" s="731" t="s">
        <v>1072</v>
      </c>
      <c r="L266" s="734">
        <v>27.100000000000005</v>
      </c>
      <c r="M266" s="734">
        <v>1</v>
      </c>
      <c r="N266" s="735">
        <v>27.100000000000005</v>
      </c>
    </row>
    <row r="267" spans="1:14" ht="14.45" customHeight="1" x14ac:dyDescent="0.2">
      <c r="A267" s="729" t="s">
        <v>605</v>
      </c>
      <c r="B267" s="730" t="s">
        <v>606</v>
      </c>
      <c r="C267" s="731" t="s">
        <v>623</v>
      </c>
      <c r="D267" s="732" t="s">
        <v>624</v>
      </c>
      <c r="E267" s="733">
        <v>50113001</v>
      </c>
      <c r="F267" s="732" t="s">
        <v>638</v>
      </c>
      <c r="G267" s="731" t="s">
        <v>639</v>
      </c>
      <c r="H267" s="731">
        <v>207229</v>
      </c>
      <c r="I267" s="731">
        <v>207229</v>
      </c>
      <c r="J267" s="731" t="s">
        <v>1073</v>
      </c>
      <c r="K267" s="731" t="s">
        <v>1074</v>
      </c>
      <c r="L267" s="734">
        <v>211.59000000000006</v>
      </c>
      <c r="M267" s="734">
        <v>2</v>
      </c>
      <c r="N267" s="735">
        <v>423.18000000000012</v>
      </c>
    </row>
    <row r="268" spans="1:14" ht="14.45" customHeight="1" x14ac:dyDescent="0.2">
      <c r="A268" s="729" t="s">
        <v>605</v>
      </c>
      <c r="B268" s="730" t="s">
        <v>606</v>
      </c>
      <c r="C268" s="731" t="s">
        <v>623</v>
      </c>
      <c r="D268" s="732" t="s">
        <v>624</v>
      </c>
      <c r="E268" s="733">
        <v>50113001</v>
      </c>
      <c r="F268" s="732" t="s">
        <v>638</v>
      </c>
      <c r="G268" s="731" t="s">
        <v>639</v>
      </c>
      <c r="H268" s="731">
        <v>207940</v>
      </c>
      <c r="I268" s="731">
        <v>207940</v>
      </c>
      <c r="J268" s="731" t="s">
        <v>702</v>
      </c>
      <c r="K268" s="731" t="s">
        <v>703</v>
      </c>
      <c r="L268" s="734">
        <v>72.440000000000012</v>
      </c>
      <c r="M268" s="734">
        <v>1</v>
      </c>
      <c r="N268" s="735">
        <v>72.440000000000012</v>
      </c>
    </row>
    <row r="269" spans="1:14" ht="14.45" customHeight="1" x14ac:dyDescent="0.2">
      <c r="A269" s="729" t="s">
        <v>605</v>
      </c>
      <c r="B269" s="730" t="s">
        <v>606</v>
      </c>
      <c r="C269" s="731" t="s">
        <v>623</v>
      </c>
      <c r="D269" s="732" t="s">
        <v>624</v>
      </c>
      <c r="E269" s="733">
        <v>50113001</v>
      </c>
      <c r="F269" s="732" t="s">
        <v>638</v>
      </c>
      <c r="G269" s="731" t="s">
        <v>652</v>
      </c>
      <c r="H269" s="731">
        <v>214435</v>
      </c>
      <c r="I269" s="731">
        <v>214435</v>
      </c>
      <c r="J269" s="731" t="s">
        <v>706</v>
      </c>
      <c r="K269" s="731" t="s">
        <v>707</v>
      </c>
      <c r="L269" s="734">
        <v>42.850000000000009</v>
      </c>
      <c r="M269" s="734">
        <v>1</v>
      </c>
      <c r="N269" s="735">
        <v>42.850000000000009</v>
      </c>
    </row>
    <row r="270" spans="1:14" ht="14.45" customHeight="1" x14ac:dyDescent="0.2">
      <c r="A270" s="729" t="s">
        <v>605</v>
      </c>
      <c r="B270" s="730" t="s">
        <v>606</v>
      </c>
      <c r="C270" s="731" t="s">
        <v>623</v>
      </c>
      <c r="D270" s="732" t="s">
        <v>624</v>
      </c>
      <c r="E270" s="733">
        <v>50113001</v>
      </c>
      <c r="F270" s="732" t="s">
        <v>638</v>
      </c>
      <c r="G270" s="731" t="s">
        <v>639</v>
      </c>
      <c r="H270" s="731">
        <v>214525</v>
      </c>
      <c r="I270" s="731">
        <v>214525</v>
      </c>
      <c r="J270" s="731" t="s">
        <v>1075</v>
      </c>
      <c r="K270" s="731" t="s">
        <v>1076</v>
      </c>
      <c r="L270" s="734">
        <v>26.429999999999996</v>
      </c>
      <c r="M270" s="734">
        <v>1</v>
      </c>
      <c r="N270" s="735">
        <v>26.429999999999996</v>
      </c>
    </row>
    <row r="271" spans="1:14" ht="14.45" customHeight="1" x14ac:dyDescent="0.2">
      <c r="A271" s="729" t="s">
        <v>605</v>
      </c>
      <c r="B271" s="730" t="s">
        <v>606</v>
      </c>
      <c r="C271" s="731" t="s">
        <v>623</v>
      </c>
      <c r="D271" s="732" t="s">
        <v>624</v>
      </c>
      <c r="E271" s="733">
        <v>50113001</v>
      </c>
      <c r="F271" s="732" t="s">
        <v>638</v>
      </c>
      <c r="G271" s="731" t="s">
        <v>652</v>
      </c>
      <c r="H271" s="731">
        <v>214427</v>
      </c>
      <c r="I271" s="731">
        <v>214427</v>
      </c>
      <c r="J271" s="731" t="s">
        <v>708</v>
      </c>
      <c r="K271" s="731" t="s">
        <v>709</v>
      </c>
      <c r="L271" s="734">
        <v>16.57</v>
      </c>
      <c r="M271" s="734">
        <v>25</v>
      </c>
      <c r="N271" s="735">
        <v>414.25</v>
      </c>
    </row>
    <row r="272" spans="1:14" ht="14.45" customHeight="1" x14ac:dyDescent="0.2">
      <c r="A272" s="729" t="s">
        <v>605</v>
      </c>
      <c r="B272" s="730" t="s">
        <v>606</v>
      </c>
      <c r="C272" s="731" t="s">
        <v>623</v>
      </c>
      <c r="D272" s="732" t="s">
        <v>624</v>
      </c>
      <c r="E272" s="733">
        <v>50113001</v>
      </c>
      <c r="F272" s="732" t="s">
        <v>638</v>
      </c>
      <c r="G272" s="731" t="s">
        <v>639</v>
      </c>
      <c r="H272" s="731">
        <v>193104</v>
      </c>
      <c r="I272" s="731">
        <v>93104</v>
      </c>
      <c r="J272" s="731" t="s">
        <v>710</v>
      </c>
      <c r="K272" s="731" t="s">
        <v>711</v>
      </c>
      <c r="L272" s="734">
        <v>50.405000000000001</v>
      </c>
      <c r="M272" s="734">
        <v>2</v>
      </c>
      <c r="N272" s="735">
        <v>100.81</v>
      </c>
    </row>
    <row r="273" spans="1:14" ht="14.45" customHeight="1" x14ac:dyDescent="0.2">
      <c r="A273" s="729" t="s">
        <v>605</v>
      </c>
      <c r="B273" s="730" t="s">
        <v>606</v>
      </c>
      <c r="C273" s="731" t="s">
        <v>623</v>
      </c>
      <c r="D273" s="732" t="s">
        <v>624</v>
      </c>
      <c r="E273" s="733">
        <v>50113001</v>
      </c>
      <c r="F273" s="732" t="s">
        <v>638</v>
      </c>
      <c r="G273" s="731" t="s">
        <v>639</v>
      </c>
      <c r="H273" s="731">
        <v>193105</v>
      </c>
      <c r="I273" s="731">
        <v>93105</v>
      </c>
      <c r="J273" s="731" t="s">
        <v>710</v>
      </c>
      <c r="K273" s="731" t="s">
        <v>1077</v>
      </c>
      <c r="L273" s="734">
        <v>208.35499999999999</v>
      </c>
      <c r="M273" s="734">
        <v>2</v>
      </c>
      <c r="N273" s="735">
        <v>416.71</v>
      </c>
    </row>
    <row r="274" spans="1:14" ht="14.45" customHeight="1" x14ac:dyDescent="0.2">
      <c r="A274" s="729" t="s">
        <v>605</v>
      </c>
      <c r="B274" s="730" t="s">
        <v>606</v>
      </c>
      <c r="C274" s="731" t="s">
        <v>623</v>
      </c>
      <c r="D274" s="732" t="s">
        <v>624</v>
      </c>
      <c r="E274" s="733">
        <v>50113001</v>
      </c>
      <c r="F274" s="732" t="s">
        <v>638</v>
      </c>
      <c r="G274" s="731" t="s">
        <v>652</v>
      </c>
      <c r="H274" s="731">
        <v>144997</v>
      </c>
      <c r="I274" s="731">
        <v>44997</v>
      </c>
      <c r="J274" s="731" t="s">
        <v>1078</v>
      </c>
      <c r="K274" s="731" t="s">
        <v>1079</v>
      </c>
      <c r="L274" s="734">
        <v>238.21999999999997</v>
      </c>
      <c r="M274" s="734">
        <v>1</v>
      </c>
      <c r="N274" s="735">
        <v>238.21999999999997</v>
      </c>
    </row>
    <row r="275" spans="1:14" ht="14.45" customHeight="1" x14ac:dyDescent="0.2">
      <c r="A275" s="729" t="s">
        <v>605</v>
      </c>
      <c r="B275" s="730" t="s">
        <v>606</v>
      </c>
      <c r="C275" s="731" t="s">
        <v>623</v>
      </c>
      <c r="D275" s="732" t="s">
        <v>624</v>
      </c>
      <c r="E275" s="733">
        <v>50113001</v>
      </c>
      <c r="F275" s="732" t="s">
        <v>638</v>
      </c>
      <c r="G275" s="731" t="s">
        <v>639</v>
      </c>
      <c r="H275" s="731">
        <v>197522</v>
      </c>
      <c r="I275" s="731">
        <v>97522</v>
      </c>
      <c r="J275" s="731" t="s">
        <v>1080</v>
      </c>
      <c r="K275" s="731" t="s">
        <v>1081</v>
      </c>
      <c r="L275" s="734">
        <v>159.02000000000001</v>
      </c>
      <c r="M275" s="734">
        <v>3</v>
      </c>
      <c r="N275" s="735">
        <v>477.06000000000006</v>
      </c>
    </row>
    <row r="276" spans="1:14" ht="14.45" customHeight="1" x14ac:dyDescent="0.2">
      <c r="A276" s="729" t="s">
        <v>605</v>
      </c>
      <c r="B276" s="730" t="s">
        <v>606</v>
      </c>
      <c r="C276" s="731" t="s">
        <v>623</v>
      </c>
      <c r="D276" s="732" t="s">
        <v>624</v>
      </c>
      <c r="E276" s="733">
        <v>50113001</v>
      </c>
      <c r="F276" s="732" t="s">
        <v>638</v>
      </c>
      <c r="G276" s="731" t="s">
        <v>639</v>
      </c>
      <c r="H276" s="731">
        <v>114075</v>
      </c>
      <c r="I276" s="731">
        <v>14075</v>
      </c>
      <c r="J276" s="731" t="s">
        <v>1080</v>
      </c>
      <c r="K276" s="731" t="s">
        <v>1082</v>
      </c>
      <c r="L276" s="734">
        <v>294.61</v>
      </c>
      <c r="M276" s="734">
        <v>2</v>
      </c>
      <c r="N276" s="735">
        <v>589.22</v>
      </c>
    </row>
    <row r="277" spans="1:14" ht="14.45" customHeight="1" x14ac:dyDescent="0.2">
      <c r="A277" s="729" t="s">
        <v>605</v>
      </c>
      <c r="B277" s="730" t="s">
        <v>606</v>
      </c>
      <c r="C277" s="731" t="s">
        <v>623</v>
      </c>
      <c r="D277" s="732" t="s">
        <v>624</v>
      </c>
      <c r="E277" s="733">
        <v>50113001</v>
      </c>
      <c r="F277" s="732" t="s">
        <v>638</v>
      </c>
      <c r="G277" s="731" t="s">
        <v>639</v>
      </c>
      <c r="H277" s="731">
        <v>184090</v>
      </c>
      <c r="I277" s="731">
        <v>84090</v>
      </c>
      <c r="J277" s="731" t="s">
        <v>712</v>
      </c>
      <c r="K277" s="731" t="s">
        <v>713</v>
      </c>
      <c r="L277" s="734">
        <v>60.133636363636363</v>
      </c>
      <c r="M277" s="734">
        <v>11</v>
      </c>
      <c r="N277" s="735">
        <v>661.47</v>
      </c>
    </row>
    <row r="278" spans="1:14" ht="14.45" customHeight="1" x14ac:dyDescent="0.2">
      <c r="A278" s="729" t="s">
        <v>605</v>
      </c>
      <c r="B278" s="730" t="s">
        <v>606</v>
      </c>
      <c r="C278" s="731" t="s">
        <v>623</v>
      </c>
      <c r="D278" s="732" t="s">
        <v>624</v>
      </c>
      <c r="E278" s="733">
        <v>50113001</v>
      </c>
      <c r="F278" s="732" t="s">
        <v>638</v>
      </c>
      <c r="G278" s="731" t="s">
        <v>639</v>
      </c>
      <c r="H278" s="731">
        <v>221074</v>
      </c>
      <c r="I278" s="731">
        <v>221074</v>
      </c>
      <c r="J278" s="731" t="s">
        <v>714</v>
      </c>
      <c r="K278" s="731" t="s">
        <v>715</v>
      </c>
      <c r="L278" s="734">
        <v>76.33</v>
      </c>
      <c r="M278" s="734">
        <v>2</v>
      </c>
      <c r="N278" s="735">
        <v>152.66</v>
      </c>
    </row>
    <row r="279" spans="1:14" ht="14.45" customHeight="1" x14ac:dyDescent="0.2">
      <c r="A279" s="729" t="s">
        <v>605</v>
      </c>
      <c r="B279" s="730" t="s">
        <v>606</v>
      </c>
      <c r="C279" s="731" t="s">
        <v>623</v>
      </c>
      <c r="D279" s="732" t="s">
        <v>624</v>
      </c>
      <c r="E279" s="733">
        <v>50113001</v>
      </c>
      <c r="F279" s="732" t="s">
        <v>638</v>
      </c>
      <c r="G279" s="731" t="s">
        <v>639</v>
      </c>
      <c r="H279" s="731">
        <v>230421</v>
      </c>
      <c r="I279" s="731">
        <v>230421</v>
      </c>
      <c r="J279" s="731" t="s">
        <v>714</v>
      </c>
      <c r="K279" s="731" t="s">
        <v>715</v>
      </c>
      <c r="L279" s="734">
        <v>76.763333333333335</v>
      </c>
      <c r="M279" s="734">
        <v>3</v>
      </c>
      <c r="N279" s="735">
        <v>230.29</v>
      </c>
    </row>
    <row r="280" spans="1:14" ht="14.45" customHeight="1" x14ac:dyDescent="0.2">
      <c r="A280" s="729" t="s">
        <v>605</v>
      </c>
      <c r="B280" s="730" t="s">
        <v>606</v>
      </c>
      <c r="C280" s="731" t="s">
        <v>623</v>
      </c>
      <c r="D280" s="732" t="s">
        <v>624</v>
      </c>
      <c r="E280" s="733">
        <v>50113001</v>
      </c>
      <c r="F280" s="732" t="s">
        <v>638</v>
      </c>
      <c r="G280" s="731" t="s">
        <v>639</v>
      </c>
      <c r="H280" s="731">
        <v>189026</v>
      </c>
      <c r="I280" s="731">
        <v>89026</v>
      </c>
      <c r="J280" s="731" t="s">
        <v>1083</v>
      </c>
      <c r="K280" s="731" t="s">
        <v>1084</v>
      </c>
      <c r="L280" s="734">
        <v>86.600000000000009</v>
      </c>
      <c r="M280" s="734">
        <v>1</v>
      </c>
      <c r="N280" s="735">
        <v>86.600000000000009</v>
      </c>
    </row>
    <row r="281" spans="1:14" ht="14.45" customHeight="1" x14ac:dyDescent="0.2">
      <c r="A281" s="729" t="s">
        <v>605</v>
      </c>
      <c r="B281" s="730" t="s">
        <v>606</v>
      </c>
      <c r="C281" s="731" t="s">
        <v>623</v>
      </c>
      <c r="D281" s="732" t="s">
        <v>624</v>
      </c>
      <c r="E281" s="733">
        <v>50113001</v>
      </c>
      <c r="F281" s="732" t="s">
        <v>638</v>
      </c>
      <c r="G281" s="731" t="s">
        <v>639</v>
      </c>
      <c r="H281" s="731">
        <v>175631</v>
      </c>
      <c r="I281" s="731">
        <v>75631</v>
      </c>
      <c r="J281" s="731" t="s">
        <v>1085</v>
      </c>
      <c r="K281" s="731" t="s">
        <v>1086</v>
      </c>
      <c r="L281" s="734">
        <v>34.940000000000005</v>
      </c>
      <c r="M281" s="734">
        <v>3</v>
      </c>
      <c r="N281" s="735">
        <v>104.82000000000002</v>
      </c>
    </row>
    <row r="282" spans="1:14" ht="14.45" customHeight="1" x14ac:dyDescent="0.2">
      <c r="A282" s="729" t="s">
        <v>605</v>
      </c>
      <c r="B282" s="730" t="s">
        <v>606</v>
      </c>
      <c r="C282" s="731" t="s">
        <v>623</v>
      </c>
      <c r="D282" s="732" t="s">
        <v>624</v>
      </c>
      <c r="E282" s="733">
        <v>50113001</v>
      </c>
      <c r="F282" s="732" t="s">
        <v>638</v>
      </c>
      <c r="G282" s="731" t="s">
        <v>639</v>
      </c>
      <c r="H282" s="731">
        <v>117011</v>
      </c>
      <c r="I282" s="731">
        <v>17011</v>
      </c>
      <c r="J282" s="731" t="s">
        <v>1087</v>
      </c>
      <c r="K282" s="731" t="s">
        <v>1088</v>
      </c>
      <c r="L282" s="734">
        <v>145</v>
      </c>
      <c r="M282" s="734">
        <v>2</v>
      </c>
      <c r="N282" s="735">
        <v>290</v>
      </c>
    </row>
    <row r="283" spans="1:14" ht="14.45" customHeight="1" x14ac:dyDescent="0.2">
      <c r="A283" s="729" t="s">
        <v>605</v>
      </c>
      <c r="B283" s="730" t="s">
        <v>606</v>
      </c>
      <c r="C283" s="731" t="s">
        <v>623</v>
      </c>
      <c r="D283" s="732" t="s">
        <v>624</v>
      </c>
      <c r="E283" s="733">
        <v>50113001</v>
      </c>
      <c r="F283" s="732" t="s">
        <v>638</v>
      </c>
      <c r="G283" s="731" t="s">
        <v>639</v>
      </c>
      <c r="H283" s="731">
        <v>183318</v>
      </c>
      <c r="I283" s="731">
        <v>83318</v>
      </c>
      <c r="J283" s="731" t="s">
        <v>1089</v>
      </c>
      <c r="K283" s="731" t="s">
        <v>1090</v>
      </c>
      <c r="L283" s="734">
        <v>31.77</v>
      </c>
      <c r="M283" s="734">
        <v>1</v>
      </c>
      <c r="N283" s="735">
        <v>31.77</v>
      </c>
    </row>
    <row r="284" spans="1:14" ht="14.45" customHeight="1" x14ac:dyDescent="0.2">
      <c r="A284" s="729" t="s">
        <v>605</v>
      </c>
      <c r="B284" s="730" t="s">
        <v>606</v>
      </c>
      <c r="C284" s="731" t="s">
        <v>623</v>
      </c>
      <c r="D284" s="732" t="s">
        <v>624</v>
      </c>
      <c r="E284" s="733">
        <v>50113001</v>
      </c>
      <c r="F284" s="732" t="s">
        <v>638</v>
      </c>
      <c r="G284" s="731" t="s">
        <v>639</v>
      </c>
      <c r="H284" s="731">
        <v>241672</v>
      </c>
      <c r="I284" s="731">
        <v>241672</v>
      </c>
      <c r="J284" s="731" t="s">
        <v>718</v>
      </c>
      <c r="K284" s="731" t="s">
        <v>719</v>
      </c>
      <c r="L284" s="734">
        <v>111.41000000000001</v>
      </c>
      <c r="M284" s="734">
        <v>120</v>
      </c>
      <c r="N284" s="735">
        <v>13369.2</v>
      </c>
    </row>
    <row r="285" spans="1:14" ht="14.45" customHeight="1" x14ac:dyDescent="0.2">
      <c r="A285" s="729" t="s">
        <v>605</v>
      </c>
      <c r="B285" s="730" t="s">
        <v>606</v>
      </c>
      <c r="C285" s="731" t="s">
        <v>623</v>
      </c>
      <c r="D285" s="732" t="s">
        <v>624</v>
      </c>
      <c r="E285" s="733">
        <v>50113001</v>
      </c>
      <c r="F285" s="732" t="s">
        <v>638</v>
      </c>
      <c r="G285" s="731" t="s">
        <v>639</v>
      </c>
      <c r="H285" s="731">
        <v>231751</v>
      </c>
      <c r="I285" s="731">
        <v>231751</v>
      </c>
      <c r="J285" s="731" t="s">
        <v>640</v>
      </c>
      <c r="K285" s="731" t="s">
        <v>641</v>
      </c>
      <c r="L285" s="734">
        <v>111.37999999999998</v>
      </c>
      <c r="M285" s="734">
        <v>30</v>
      </c>
      <c r="N285" s="735">
        <v>3341.3999999999996</v>
      </c>
    </row>
    <row r="286" spans="1:14" ht="14.45" customHeight="1" x14ac:dyDescent="0.2">
      <c r="A286" s="729" t="s">
        <v>605</v>
      </c>
      <c r="B286" s="730" t="s">
        <v>606</v>
      </c>
      <c r="C286" s="731" t="s">
        <v>623</v>
      </c>
      <c r="D286" s="732" t="s">
        <v>624</v>
      </c>
      <c r="E286" s="733">
        <v>50113001</v>
      </c>
      <c r="F286" s="732" t="s">
        <v>638</v>
      </c>
      <c r="G286" s="731" t="s">
        <v>639</v>
      </c>
      <c r="H286" s="731">
        <v>104071</v>
      </c>
      <c r="I286" s="731">
        <v>4071</v>
      </c>
      <c r="J286" s="731" t="s">
        <v>720</v>
      </c>
      <c r="K286" s="731" t="s">
        <v>722</v>
      </c>
      <c r="L286" s="734">
        <v>224.11000000000004</v>
      </c>
      <c r="M286" s="734">
        <v>1</v>
      </c>
      <c r="N286" s="735">
        <v>224.11000000000004</v>
      </c>
    </row>
    <row r="287" spans="1:14" ht="14.45" customHeight="1" x14ac:dyDescent="0.2">
      <c r="A287" s="729" t="s">
        <v>605</v>
      </c>
      <c r="B287" s="730" t="s">
        <v>606</v>
      </c>
      <c r="C287" s="731" t="s">
        <v>623</v>
      </c>
      <c r="D287" s="732" t="s">
        <v>624</v>
      </c>
      <c r="E287" s="733">
        <v>50113001</v>
      </c>
      <c r="F287" s="732" t="s">
        <v>638</v>
      </c>
      <c r="G287" s="731" t="s">
        <v>639</v>
      </c>
      <c r="H287" s="731">
        <v>102479</v>
      </c>
      <c r="I287" s="731">
        <v>2479</v>
      </c>
      <c r="J287" s="731" t="s">
        <v>720</v>
      </c>
      <c r="K287" s="731" t="s">
        <v>721</v>
      </c>
      <c r="L287" s="734">
        <v>65.490000000000009</v>
      </c>
      <c r="M287" s="734">
        <v>2</v>
      </c>
      <c r="N287" s="735">
        <v>130.98000000000002</v>
      </c>
    </row>
    <row r="288" spans="1:14" ht="14.45" customHeight="1" x14ac:dyDescent="0.2">
      <c r="A288" s="729" t="s">
        <v>605</v>
      </c>
      <c r="B288" s="730" t="s">
        <v>606</v>
      </c>
      <c r="C288" s="731" t="s">
        <v>623</v>
      </c>
      <c r="D288" s="732" t="s">
        <v>624</v>
      </c>
      <c r="E288" s="733">
        <v>50113001</v>
      </c>
      <c r="F288" s="732" t="s">
        <v>638</v>
      </c>
      <c r="G288" s="731" t="s">
        <v>639</v>
      </c>
      <c r="H288" s="731">
        <v>158425</v>
      </c>
      <c r="I288" s="731">
        <v>58425</v>
      </c>
      <c r="J288" s="731" t="s">
        <v>723</v>
      </c>
      <c r="K288" s="731" t="s">
        <v>724</v>
      </c>
      <c r="L288" s="734">
        <v>62.659999999999982</v>
      </c>
      <c r="M288" s="734">
        <v>1</v>
      </c>
      <c r="N288" s="735">
        <v>62.659999999999982</v>
      </c>
    </row>
    <row r="289" spans="1:14" ht="14.45" customHeight="1" x14ac:dyDescent="0.2">
      <c r="A289" s="729" t="s">
        <v>605</v>
      </c>
      <c r="B289" s="730" t="s">
        <v>606</v>
      </c>
      <c r="C289" s="731" t="s">
        <v>623</v>
      </c>
      <c r="D289" s="732" t="s">
        <v>624</v>
      </c>
      <c r="E289" s="733">
        <v>50113001</v>
      </c>
      <c r="F289" s="732" t="s">
        <v>638</v>
      </c>
      <c r="G289" s="731" t="s">
        <v>639</v>
      </c>
      <c r="H289" s="731">
        <v>154539</v>
      </c>
      <c r="I289" s="731">
        <v>54539</v>
      </c>
      <c r="J289" s="731" t="s">
        <v>725</v>
      </c>
      <c r="K289" s="731" t="s">
        <v>726</v>
      </c>
      <c r="L289" s="734">
        <v>60.114210526315794</v>
      </c>
      <c r="M289" s="734">
        <v>38</v>
      </c>
      <c r="N289" s="735">
        <v>2284.34</v>
      </c>
    </row>
    <row r="290" spans="1:14" ht="14.45" customHeight="1" x14ac:dyDescent="0.2">
      <c r="A290" s="729" t="s">
        <v>605</v>
      </c>
      <c r="B290" s="730" t="s">
        <v>606</v>
      </c>
      <c r="C290" s="731" t="s">
        <v>623</v>
      </c>
      <c r="D290" s="732" t="s">
        <v>624</v>
      </c>
      <c r="E290" s="733">
        <v>50113001</v>
      </c>
      <c r="F290" s="732" t="s">
        <v>638</v>
      </c>
      <c r="G290" s="731" t="s">
        <v>652</v>
      </c>
      <c r="H290" s="731">
        <v>148748</v>
      </c>
      <c r="I290" s="731">
        <v>148748</v>
      </c>
      <c r="J290" s="731" t="s">
        <v>1091</v>
      </c>
      <c r="K290" s="731" t="s">
        <v>1092</v>
      </c>
      <c r="L290" s="734">
        <v>404.32</v>
      </c>
      <c r="M290" s="734">
        <v>1</v>
      </c>
      <c r="N290" s="735">
        <v>404.32</v>
      </c>
    </row>
    <row r="291" spans="1:14" ht="14.45" customHeight="1" x14ac:dyDescent="0.2">
      <c r="A291" s="729" t="s">
        <v>605</v>
      </c>
      <c r="B291" s="730" t="s">
        <v>606</v>
      </c>
      <c r="C291" s="731" t="s">
        <v>623</v>
      </c>
      <c r="D291" s="732" t="s">
        <v>624</v>
      </c>
      <c r="E291" s="733">
        <v>50113001</v>
      </c>
      <c r="F291" s="732" t="s">
        <v>638</v>
      </c>
      <c r="G291" s="731" t="s">
        <v>639</v>
      </c>
      <c r="H291" s="731">
        <v>179327</v>
      </c>
      <c r="I291" s="731">
        <v>179327</v>
      </c>
      <c r="J291" s="731" t="s">
        <v>727</v>
      </c>
      <c r="K291" s="731" t="s">
        <v>728</v>
      </c>
      <c r="L291" s="734">
        <v>74.319999999999979</v>
      </c>
      <c r="M291" s="734">
        <v>1</v>
      </c>
      <c r="N291" s="735">
        <v>74.319999999999979</v>
      </c>
    </row>
    <row r="292" spans="1:14" ht="14.45" customHeight="1" x14ac:dyDescent="0.2">
      <c r="A292" s="729" t="s">
        <v>605</v>
      </c>
      <c r="B292" s="730" t="s">
        <v>606</v>
      </c>
      <c r="C292" s="731" t="s">
        <v>623</v>
      </c>
      <c r="D292" s="732" t="s">
        <v>624</v>
      </c>
      <c r="E292" s="733">
        <v>50113001</v>
      </c>
      <c r="F292" s="732" t="s">
        <v>638</v>
      </c>
      <c r="G292" s="731" t="s">
        <v>639</v>
      </c>
      <c r="H292" s="731">
        <v>179333</v>
      </c>
      <c r="I292" s="731">
        <v>179333</v>
      </c>
      <c r="J292" s="731" t="s">
        <v>727</v>
      </c>
      <c r="K292" s="731" t="s">
        <v>1058</v>
      </c>
      <c r="L292" s="734">
        <v>224.65374999999997</v>
      </c>
      <c r="M292" s="734">
        <v>8</v>
      </c>
      <c r="N292" s="735">
        <v>1797.2299999999998</v>
      </c>
    </row>
    <row r="293" spans="1:14" ht="14.45" customHeight="1" x14ac:dyDescent="0.2">
      <c r="A293" s="729" t="s">
        <v>605</v>
      </c>
      <c r="B293" s="730" t="s">
        <v>606</v>
      </c>
      <c r="C293" s="731" t="s">
        <v>623</v>
      </c>
      <c r="D293" s="732" t="s">
        <v>624</v>
      </c>
      <c r="E293" s="733">
        <v>50113001</v>
      </c>
      <c r="F293" s="732" t="s">
        <v>638</v>
      </c>
      <c r="G293" s="731" t="s">
        <v>639</v>
      </c>
      <c r="H293" s="731">
        <v>175091</v>
      </c>
      <c r="I293" s="731">
        <v>175091</v>
      </c>
      <c r="J293" s="731" t="s">
        <v>1093</v>
      </c>
      <c r="K293" s="731" t="s">
        <v>1094</v>
      </c>
      <c r="L293" s="734">
        <v>723.26666666666654</v>
      </c>
      <c r="M293" s="734">
        <v>3</v>
      </c>
      <c r="N293" s="735">
        <v>2169.7999999999997</v>
      </c>
    </row>
    <row r="294" spans="1:14" ht="14.45" customHeight="1" x14ac:dyDescent="0.2">
      <c r="A294" s="729" t="s">
        <v>605</v>
      </c>
      <c r="B294" s="730" t="s">
        <v>606</v>
      </c>
      <c r="C294" s="731" t="s">
        <v>623</v>
      </c>
      <c r="D294" s="732" t="s">
        <v>624</v>
      </c>
      <c r="E294" s="733">
        <v>50113001</v>
      </c>
      <c r="F294" s="732" t="s">
        <v>638</v>
      </c>
      <c r="G294" s="731" t="s">
        <v>639</v>
      </c>
      <c r="H294" s="731">
        <v>226523</v>
      </c>
      <c r="I294" s="731">
        <v>226523</v>
      </c>
      <c r="J294" s="731" t="s">
        <v>731</v>
      </c>
      <c r="K294" s="731" t="s">
        <v>733</v>
      </c>
      <c r="L294" s="734">
        <v>51.960000000000015</v>
      </c>
      <c r="M294" s="734">
        <v>1</v>
      </c>
      <c r="N294" s="735">
        <v>51.960000000000015</v>
      </c>
    </row>
    <row r="295" spans="1:14" ht="14.45" customHeight="1" x14ac:dyDescent="0.2">
      <c r="A295" s="729" t="s">
        <v>605</v>
      </c>
      <c r="B295" s="730" t="s">
        <v>606</v>
      </c>
      <c r="C295" s="731" t="s">
        <v>623</v>
      </c>
      <c r="D295" s="732" t="s">
        <v>624</v>
      </c>
      <c r="E295" s="733">
        <v>50113001</v>
      </c>
      <c r="F295" s="732" t="s">
        <v>638</v>
      </c>
      <c r="G295" s="731" t="s">
        <v>639</v>
      </c>
      <c r="H295" s="731">
        <v>226525</v>
      </c>
      <c r="I295" s="731">
        <v>226525</v>
      </c>
      <c r="J295" s="731" t="s">
        <v>731</v>
      </c>
      <c r="K295" s="731" t="s">
        <v>732</v>
      </c>
      <c r="L295" s="734">
        <v>99.345000000000013</v>
      </c>
      <c r="M295" s="734">
        <v>2</v>
      </c>
      <c r="N295" s="735">
        <v>198.69000000000003</v>
      </c>
    </row>
    <row r="296" spans="1:14" ht="14.45" customHeight="1" x14ac:dyDescent="0.2">
      <c r="A296" s="729" t="s">
        <v>605</v>
      </c>
      <c r="B296" s="730" t="s">
        <v>606</v>
      </c>
      <c r="C296" s="731" t="s">
        <v>623</v>
      </c>
      <c r="D296" s="732" t="s">
        <v>624</v>
      </c>
      <c r="E296" s="733">
        <v>50113001</v>
      </c>
      <c r="F296" s="732" t="s">
        <v>638</v>
      </c>
      <c r="G296" s="731" t="s">
        <v>639</v>
      </c>
      <c r="H296" s="731">
        <v>500355</v>
      </c>
      <c r="I296" s="731">
        <v>15879</v>
      </c>
      <c r="J296" s="731" t="s">
        <v>1095</v>
      </c>
      <c r="K296" s="731" t="s">
        <v>329</v>
      </c>
      <c r="L296" s="734">
        <v>97.052000000000007</v>
      </c>
      <c r="M296" s="734">
        <v>1</v>
      </c>
      <c r="N296" s="735">
        <v>97.052000000000007</v>
      </c>
    </row>
    <row r="297" spans="1:14" ht="14.45" customHeight="1" x14ac:dyDescent="0.2">
      <c r="A297" s="729" t="s">
        <v>605</v>
      </c>
      <c r="B297" s="730" t="s">
        <v>606</v>
      </c>
      <c r="C297" s="731" t="s">
        <v>623</v>
      </c>
      <c r="D297" s="732" t="s">
        <v>624</v>
      </c>
      <c r="E297" s="733">
        <v>50113001</v>
      </c>
      <c r="F297" s="732" t="s">
        <v>638</v>
      </c>
      <c r="G297" s="731" t="s">
        <v>639</v>
      </c>
      <c r="H297" s="731">
        <v>905098</v>
      </c>
      <c r="I297" s="731">
        <v>23989</v>
      </c>
      <c r="J297" s="731" t="s">
        <v>1096</v>
      </c>
      <c r="K297" s="731" t="s">
        <v>329</v>
      </c>
      <c r="L297" s="734">
        <v>398.86100000000005</v>
      </c>
      <c r="M297" s="734">
        <v>2</v>
      </c>
      <c r="N297" s="735">
        <v>797.72200000000009</v>
      </c>
    </row>
    <row r="298" spans="1:14" ht="14.45" customHeight="1" x14ac:dyDescent="0.2">
      <c r="A298" s="729" t="s">
        <v>605</v>
      </c>
      <c r="B298" s="730" t="s">
        <v>606</v>
      </c>
      <c r="C298" s="731" t="s">
        <v>623</v>
      </c>
      <c r="D298" s="732" t="s">
        <v>624</v>
      </c>
      <c r="E298" s="733">
        <v>50113001</v>
      </c>
      <c r="F298" s="732" t="s">
        <v>638</v>
      </c>
      <c r="G298" s="731" t="s">
        <v>639</v>
      </c>
      <c r="H298" s="731">
        <v>215476</v>
      </c>
      <c r="I298" s="731">
        <v>215476</v>
      </c>
      <c r="J298" s="731" t="s">
        <v>1097</v>
      </c>
      <c r="K298" s="731" t="s">
        <v>1098</v>
      </c>
      <c r="L298" s="734">
        <v>122.95999999999992</v>
      </c>
      <c r="M298" s="734">
        <v>1</v>
      </c>
      <c r="N298" s="735">
        <v>122.95999999999992</v>
      </c>
    </row>
    <row r="299" spans="1:14" ht="14.45" customHeight="1" x14ac:dyDescent="0.2">
      <c r="A299" s="729" t="s">
        <v>605</v>
      </c>
      <c r="B299" s="730" t="s">
        <v>606</v>
      </c>
      <c r="C299" s="731" t="s">
        <v>623</v>
      </c>
      <c r="D299" s="732" t="s">
        <v>624</v>
      </c>
      <c r="E299" s="733">
        <v>50113001</v>
      </c>
      <c r="F299" s="732" t="s">
        <v>638</v>
      </c>
      <c r="G299" s="731" t="s">
        <v>639</v>
      </c>
      <c r="H299" s="731">
        <v>501596</v>
      </c>
      <c r="I299" s="731">
        <v>0</v>
      </c>
      <c r="J299" s="731" t="s">
        <v>739</v>
      </c>
      <c r="K299" s="731" t="s">
        <v>740</v>
      </c>
      <c r="L299" s="734">
        <v>113.26000000000002</v>
      </c>
      <c r="M299" s="734">
        <v>2</v>
      </c>
      <c r="N299" s="735">
        <v>226.52000000000004</v>
      </c>
    </row>
    <row r="300" spans="1:14" ht="14.45" customHeight="1" x14ac:dyDescent="0.2">
      <c r="A300" s="729" t="s">
        <v>605</v>
      </c>
      <c r="B300" s="730" t="s">
        <v>606</v>
      </c>
      <c r="C300" s="731" t="s">
        <v>623</v>
      </c>
      <c r="D300" s="732" t="s">
        <v>624</v>
      </c>
      <c r="E300" s="733">
        <v>50113001</v>
      </c>
      <c r="F300" s="732" t="s">
        <v>638</v>
      </c>
      <c r="G300" s="731" t="s">
        <v>639</v>
      </c>
      <c r="H300" s="731">
        <v>846413</v>
      </c>
      <c r="I300" s="731">
        <v>57585</v>
      </c>
      <c r="J300" s="731" t="s">
        <v>748</v>
      </c>
      <c r="K300" s="731" t="s">
        <v>749</v>
      </c>
      <c r="L300" s="734">
        <v>133.12</v>
      </c>
      <c r="M300" s="734">
        <v>3</v>
      </c>
      <c r="N300" s="735">
        <v>399.36</v>
      </c>
    </row>
    <row r="301" spans="1:14" ht="14.45" customHeight="1" x14ac:dyDescent="0.2">
      <c r="A301" s="729" t="s">
        <v>605</v>
      </c>
      <c r="B301" s="730" t="s">
        <v>606</v>
      </c>
      <c r="C301" s="731" t="s">
        <v>623</v>
      </c>
      <c r="D301" s="732" t="s">
        <v>624</v>
      </c>
      <c r="E301" s="733">
        <v>50113001</v>
      </c>
      <c r="F301" s="732" t="s">
        <v>638</v>
      </c>
      <c r="G301" s="731" t="s">
        <v>639</v>
      </c>
      <c r="H301" s="731">
        <v>181293</v>
      </c>
      <c r="I301" s="731">
        <v>181293</v>
      </c>
      <c r="J301" s="731" t="s">
        <v>1099</v>
      </c>
      <c r="K301" s="731" t="s">
        <v>1100</v>
      </c>
      <c r="L301" s="734">
        <v>224.11000000000016</v>
      </c>
      <c r="M301" s="734">
        <v>1</v>
      </c>
      <c r="N301" s="735">
        <v>224.11000000000016</v>
      </c>
    </row>
    <row r="302" spans="1:14" ht="14.45" customHeight="1" x14ac:dyDescent="0.2">
      <c r="A302" s="729" t="s">
        <v>605</v>
      </c>
      <c r="B302" s="730" t="s">
        <v>606</v>
      </c>
      <c r="C302" s="731" t="s">
        <v>623</v>
      </c>
      <c r="D302" s="732" t="s">
        <v>624</v>
      </c>
      <c r="E302" s="733">
        <v>50113001</v>
      </c>
      <c r="F302" s="732" t="s">
        <v>638</v>
      </c>
      <c r="G302" s="731" t="s">
        <v>639</v>
      </c>
      <c r="H302" s="731">
        <v>225510</v>
      </c>
      <c r="I302" s="731">
        <v>225510</v>
      </c>
      <c r="J302" s="731" t="s">
        <v>1101</v>
      </c>
      <c r="K302" s="731" t="s">
        <v>1102</v>
      </c>
      <c r="L302" s="734">
        <v>64.72</v>
      </c>
      <c r="M302" s="734">
        <v>1</v>
      </c>
      <c r="N302" s="735">
        <v>64.72</v>
      </c>
    </row>
    <row r="303" spans="1:14" ht="14.45" customHeight="1" x14ac:dyDescent="0.2">
      <c r="A303" s="729" t="s">
        <v>605</v>
      </c>
      <c r="B303" s="730" t="s">
        <v>606</v>
      </c>
      <c r="C303" s="731" t="s">
        <v>623</v>
      </c>
      <c r="D303" s="732" t="s">
        <v>624</v>
      </c>
      <c r="E303" s="733">
        <v>50113001</v>
      </c>
      <c r="F303" s="732" t="s">
        <v>638</v>
      </c>
      <c r="G303" s="731" t="s">
        <v>652</v>
      </c>
      <c r="H303" s="731">
        <v>243131</v>
      </c>
      <c r="I303" s="731">
        <v>243131</v>
      </c>
      <c r="J303" s="731" t="s">
        <v>1103</v>
      </c>
      <c r="K303" s="731" t="s">
        <v>1104</v>
      </c>
      <c r="L303" s="734">
        <v>77.666666666666671</v>
      </c>
      <c r="M303" s="734">
        <v>3</v>
      </c>
      <c r="N303" s="735">
        <v>233</v>
      </c>
    </row>
    <row r="304" spans="1:14" ht="14.45" customHeight="1" x14ac:dyDescent="0.2">
      <c r="A304" s="729" t="s">
        <v>605</v>
      </c>
      <c r="B304" s="730" t="s">
        <v>606</v>
      </c>
      <c r="C304" s="731" t="s">
        <v>623</v>
      </c>
      <c r="D304" s="732" t="s">
        <v>624</v>
      </c>
      <c r="E304" s="733">
        <v>50113001</v>
      </c>
      <c r="F304" s="732" t="s">
        <v>638</v>
      </c>
      <c r="G304" s="731" t="s">
        <v>329</v>
      </c>
      <c r="H304" s="731">
        <v>169191</v>
      </c>
      <c r="I304" s="731">
        <v>69191</v>
      </c>
      <c r="J304" s="731" t="s">
        <v>1105</v>
      </c>
      <c r="K304" s="731" t="s">
        <v>1106</v>
      </c>
      <c r="L304" s="734">
        <v>94.37</v>
      </c>
      <c r="M304" s="734">
        <v>1</v>
      </c>
      <c r="N304" s="735">
        <v>94.37</v>
      </c>
    </row>
    <row r="305" spans="1:14" ht="14.45" customHeight="1" x14ac:dyDescent="0.2">
      <c r="A305" s="729" t="s">
        <v>605</v>
      </c>
      <c r="B305" s="730" t="s">
        <v>606</v>
      </c>
      <c r="C305" s="731" t="s">
        <v>623</v>
      </c>
      <c r="D305" s="732" t="s">
        <v>624</v>
      </c>
      <c r="E305" s="733">
        <v>50113001</v>
      </c>
      <c r="F305" s="732" t="s">
        <v>638</v>
      </c>
      <c r="G305" s="731" t="s">
        <v>652</v>
      </c>
      <c r="H305" s="731">
        <v>243140</v>
      </c>
      <c r="I305" s="731">
        <v>243140</v>
      </c>
      <c r="J305" s="731" t="s">
        <v>1105</v>
      </c>
      <c r="K305" s="731" t="s">
        <v>1106</v>
      </c>
      <c r="L305" s="734">
        <v>94.159999999999982</v>
      </c>
      <c r="M305" s="734">
        <v>1</v>
      </c>
      <c r="N305" s="735">
        <v>94.159999999999982</v>
      </c>
    </row>
    <row r="306" spans="1:14" ht="14.45" customHeight="1" x14ac:dyDescent="0.2">
      <c r="A306" s="729" t="s">
        <v>605</v>
      </c>
      <c r="B306" s="730" t="s">
        <v>606</v>
      </c>
      <c r="C306" s="731" t="s">
        <v>623</v>
      </c>
      <c r="D306" s="732" t="s">
        <v>624</v>
      </c>
      <c r="E306" s="733">
        <v>50113001</v>
      </c>
      <c r="F306" s="732" t="s">
        <v>638</v>
      </c>
      <c r="G306" s="731" t="s">
        <v>652</v>
      </c>
      <c r="H306" s="731">
        <v>243138</v>
      </c>
      <c r="I306" s="731">
        <v>243138</v>
      </c>
      <c r="J306" s="731" t="s">
        <v>1107</v>
      </c>
      <c r="K306" s="731" t="s">
        <v>1108</v>
      </c>
      <c r="L306" s="734">
        <v>61.039999999999985</v>
      </c>
      <c r="M306" s="734">
        <v>1</v>
      </c>
      <c r="N306" s="735">
        <v>61.039999999999985</v>
      </c>
    </row>
    <row r="307" spans="1:14" ht="14.45" customHeight="1" x14ac:dyDescent="0.2">
      <c r="A307" s="729" t="s">
        <v>605</v>
      </c>
      <c r="B307" s="730" t="s">
        <v>606</v>
      </c>
      <c r="C307" s="731" t="s">
        <v>623</v>
      </c>
      <c r="D307" s="732" t="s">
        <v>624</v>
      </c>
      <c r="E307" s="733">
        <v>50113001</v>
      </c>
      <c r="F307" s="732" t="s">
        <v>638</v>
      </c>
      <c r="G307" s="731" t="s">
        <v>652</v>
      </c>
      <c r="H307" s="731">
        <v>243134</v>
      </c>
      <c r="I307" s="731">
        <v>243134</v>
      </c>
      <c r="J307" s="731" t="s">
        <v>1109</v>
      </c>
      <c r="K307" s="731" t="s">
        <v>1110</v>
      </c>
      <c r="L307" s="734">
        <v>92.166666666666671</v>
      </c>
      <c r="M307" s="734">
        <v>3</v>
      </c>
      <c r="N307" s="735">
        <v>276.5</v>
      </c>
    </row>
    <row r="308" spans="1:14" ht="14.45" customHeight="1" x14ac:dyDescent="0.2">
      <c r="A308" s="729" t="s">
        <v>605</v>
      </c>
      <c r="B308" s="730" t="s">
        <v>606</v>
      </c>
      <c r="C308" s="731" t="s">
        <v>623</v>
      </c>
      <c r="D308" s="732" t="s">
        <v>624</v>
      </c>
      <c r="E308" s="733">
        <v>50113001</v>
      </c>
      <c r="F308" s="732" t="s">
        <v>638</v>
      </c>
      <c r="G308" s="731" t="s">
        <v>639</v>
      </c>
      <c r="H308" s="731">
        <v>214598</v>
      </c>
      <c r="I308" s="731">
        <v>214598</v>
      </c>
      <c r="J308" s="731" t="s">
        <v>1111</v>
      </c>
      <c r="K308" s="731" t="s">
        <v>1112</v>
      </c>
      <c r="L308" s="734">
        <v>178.64</v>
      </c>
      <c r="M308" s="734">
        <v>1</v>
      </c>
      <c r="N308" s="735">
        <v>178.64</v>
      </c>
    </row>
    <row r="309" spans="1:14" ht="14.45" customHeight="1" x14ac:dyDescent="0.2">
      <c r="A309" s="729" t="s">
        <v>605</v>
      </c>
      <c r="B309" s="730" t="s">
        <v>606</v>
      </c>
      <c r="C309" s="731" t="s">
        <v>623</v>
      </c>
      <c r="D309" s="732" t="s">
        <v>624</v>
      </c>
      <c r="E309" s="733">
        <v>50113001</v>
      </c>
      <c r="F309" s="732" t="s">
        <v>638</v>
      </c>
      <c r="G309" s="731" t="s">
        <v>652</v>
      </c>
      <c r="H309" s="731">
        <v>114439</v>
      </c>
      <c r="I309" s="731">
        <v>14439</v>
      </c>
      <c r="J309" s="731" t="s">
        <v>1113</v>
      </c>
      <c r="K309" s="731" t="s">
        <v>1114</v>
      </c>
      <c r="L309" s="734">
        <v>74.430000000000007</v>
      </c>
      <c r="M309" s="734">
        <v>1</v>
      </c>
      <c r="N309" s="735">
        <v>74.430000000000007</v>
      </c>
    </row>
    <row r="310" spans="1:14" ht="14.45" customHeight="1" x14ac:dyDescent="0.2">
      <c r="A310" s="729" t="s">
        <v>605</v>
      </c>
      <c r="B310" s="730" t="s">
        <v>606</v>
      </c>
      <c r="C310" s="731" t="s">
        <v>623</v>
      </c>
      <c r="D310" s="732" t="s">
        <v>624</v>
      </c>
      <c r="E310" s="733">
        <v>50113001</v>
      </c>
      <c r="F310" s="732" t="s">
        <v>638</v>
      </c>
      <c r="G310" s="731" t="s">
        <v>639</v>
      </c>
      <c r="H310" s="731">
        <v>152334</v>
      </c>
      <c r="I310" s="731">
        <v>52334</v>
      </c>
      <c r="J310" s="731" t="s">
        <v>754</v>
      </c>
      <c r="K310" s="731" t="s">
        <v>755</v>
      </c>
      <c r="L310" s="734">
        <v>188.04999999999998</v>
      </c>
      <c r="M310" s="734">
        <v>3</v>
      </c>
      <c r="N310" s="735">
        <v>564.15</v>
      </c>
    </row>
    <row r="311" spans="1:14" ht="14.45" customHeight="1" x14ac:dyDescent="0.2">
      <c r="A311" s="729" t="s">
        <v>605</v>
      </c>
      <c r="B311" s="730" t="s">
        <v>606</v>
      </c>
      <c r="C311" s="731" t="s">
        <v>623</v>
      </c>
      <c r="D311" s="732" t="s">
        <v>624</v>
      </c>
      <c r="E311" s="733">
        <v>50113001</v>
      </c>
      <c r="F311" s="732" t="s">
        <v>638</v>
      </c>
      <c r="G311" s="731" t="s">
        <v>639</v>
      </c>
      <c r="H311" s="731">
        <v>243143</v>
      </c>
      <c r="I311" s="731">
        <v>243143</v>
      </c>
      <c r="J311" s="731" t="s">
        <v>754</v>
      </c>
      <c r="K311" s="731" t="s">
        <v>756</v>
      </c>
      <c r="L311" s="734">
        <v>360.83499999999998</v>
      </c>
      <c r="M311" s="734">
        <v>4</v>
      </c>
      <c r="N311" s="735">
        <v>1443.34</v>
      </c>
    </row>
    <row r="312" spans="1:14" ht="14.45" customHeight="1" x14ac:dyDescent="0.2">
      <c r="A312" s="729" t="s">
        <v>605</v>
      </c>
      <c r="B312" s="730" t="s">
        <v>606</v>
      </c>
      <c r="C312" s="731" t="s">
        <v>623</v>
      </c>
      <c r="D312" s="732" t="s">
        <v>624</v>
      </c>
      <c r="E312" s="733">
        <v>50113001</v>
      </c>
      <c r="F312" s="732" t="s">
        <v>638</v>
      </c>
      <c r="G312" s="731" t="s">
        <v>639</v>
      </c>
      <c r="H312" s="731">
        <v>243142</v>
      </c>
      <c r="I312" s="731">
        <v>243142</v>
      </c>
      <c r="J312" s="731" t="s">
        <v>754</v>
      </c>
      <c r="K312" s="731" t="s">
        <v>755</v>
      </c>
      <c r="L312" s="734">
        <v>188.8977142857143</v>
      </c>
      <c r="M312" s="734">
        <v>35</v>
      </c>
      <c r="N312" s="735">
        <v>6611.42</v>
      </c>
    </row>
    <row r="313" spans="1:14" ht="14.45" customHeight="1" x14ac:dyDescent="0.2">
      <c r="A313" s="729" t="s">
        <v>605</v>
      </c>
      <c r="B313" s="730" t="s">
        <v>606</v>
      </c>
      <c r="C313" s="731" t="s">
        <v>623</v>
      </c>
      <c r="D313" s="732" t="s">
        <v>624</v>
      </c>
      <c r="E313" s="733">
        <v>50113001</v>
      </c>
      <c r="F313" s="732" t="s">
        <v>638</v>
      </c>
      <c r="G313" s="731" t="s">
        <v>652</v>
      </c>
      <c r="H313" s="731">
        <v>213477</v>
      </c>
      <c r="I313" s="731">
        <v>213477</v>
      </c>
      <c r="J313" s="731" t="s">
        <v>757</v>
      </c>
      <c r="K313" s="731" t="s">
        <v>758</v>
      </c>
      <c r="L313" s="734">
        <v>3299.947894736842</v>
      </c>
      <c r="M313" s="734">
        <v>19</v>
      </c>
      <c r="N313" s="735">
        <v>62699.009999999995</v>
      </c>
    </row>
    <row r="314" spans="1:14" ht="14.45" customHeight="1" x14ac:dyDescent="0.2">
      <c r="A314" s="729" t="s">
        <v>605</v>
      </c>
      <c r="B314" s="730" t="s">
        <v>606</v>
      </c>
      <c r="C314" s="731" t="s">
        <v>623</v>
      </c>
      <c r="D314" s="732" t="s">
        <v>624</v>
      </c>
      <c r="E314" s="733">
        <v>50113001</v>
      </c>
      <c r="F314" s="732" t="s">
        <v>638</v>
      </c>
      <c r="G314" s="731" t="s">
        <v>652</v>
      </c>
      <c r="H314" s="731">
        <v>213489</v>
      </c>
      <c r="I314" s="731">
        <v>213489</v>
      </c>
      <c r="J314" s="731" t="s">
        <v>1115</v>
      </c>
      <c r="K314" s="731" t="s">
        <v>1116</v>
      </c>
      <c r="L314" s="734">
        <v>630.66</v>
      </c>
      <c r="M314" s="734">
        <v>1</v>
      </c>
      <c r="N314" s="735">
        <v>630.66</v>
      </c>
    </row>
    <row r="315" spans="1:14" ht="14.45" customHeight="1" x14ac:dyDescent="0.2">
      <c r="A315" s="729" t="s">
        <v>605</v>
      </c>
      <c r="B315" s="730" t="s">
        <v>606</v>
      </c>
      <c r="C315" s="731" t="s">
        <v>623</v>
      </c>
      <c r="D315" s="732" t="s">
        <v>624</v>
      </c>
      <c r="E315" s="733">
        <v>50113001</v>
      </c>
      <c r="F315" s="732" t="s">
        <v>638</v>
      </c>
      <c r="G315" s="731" t="s">
        <v>652</v>
      </c>
      <c r="H315" s="731">
        <v>213482</v>
      </c>
      <c r="I315" s="731">
        <v>213482</v>
      </c>
      <c r="J315" s="731" t="s">
        <v>1117</v>
      </c>
      <c r="K315" s="731" t="s">
        <v>1118</v>
      </c>
      <c r="L315" s="734">
        <v>1500.95</v>
      </c>
      <c r="M315" s="734">
        <v>1</v>
      </c>
      <c r="N315" s="735">
        <v>1500.95</v>
      </c>
    </row>
    <row r="316" spans="1:14" ht="14.45" customHeight="1" x14ac:dyDescent="0.2">
      <c r="A316" s="729" t="s">
        <v>605</v>
      </c>
      <c r="B316" s="730" t="s">
        <v>606</v>
      </c>
      <c r="C316" s="731" t="s">
        <v>623</v>
      </c>
      <c r="D316" s="732" t="s">
        <v>624</v>
      </c>
      <c r="E316" s="733">
        <v>50113001</v>
      </c>
      <c r="F316" s="732" t="s">
        <v>638</v>
      </c>
      <c r="G316" s="731" t="s">
        <v>652</v>
      </c>
      <c r="H316" s="731">
        <v>213480</v>
      </c>
      <c r="I316" s="731">
        <v>213480</v>
      </c>
      <c r="J316" s="731" t="s">
        <v>1117</v>
      </c>
      <c r="K316" s="731" t="s">
        <v>1116</v>
      </c>
      <c r="L316" s="734">
        <v>1106.1600000000001</v>
      </c>
      <c r="M316" s="734">
        <v>2</v>
      </c>
      <c r="N316" s="735">
        <v>2212.3200000000002</v>
      </c>
    </row>
    <row r="317" spans="1:14" ht="14.45" customHeight="1" x14ac:dyDescent="0.2">
      <c r="A317" s="729" t="s">
        <v>605</v>
      </c>
      <c r="B317" s="730" t="s">
        <v>606</v>
      </c>
      <c r="C317" s="731" t="s">
        <v>623</v>
      </c>
      <c r="D317" s="732" t="s">
        <v>624</v>
      </c>
      <c r="E317" s="733">
        <v>50113001</v>
      </c>
      <c r="F317" s="732" t="s">
        <v>638</v>
      </c>
      <c r="G317" s="731" t="s">
        <v>652</v>
      </c>
      <c r="H317" s="731">
        <v>156804</v>
      </c>
      <c r="I317" s="731">
        <v>56804</v>
      </c>
      <c r="J317" s="731" t="s">
        <v>1119</v>
      </c>
      <c r="K317" s="731" t="s">
        <v>1120</v>
      </c>
      <c r="L317" s="734">
        <v>31.929999999999996</v>
      </c>
      <c r="M317" s="734">
        <v>1</v>
      </c>
      <c r="N317" s="735">
        <v>31.929999999999996</v>
      </c>
    </row>
    <row r="318" spans="1:14" ht="14.45" customHeight="1" x14ac:dyDescent="0.2">
      <c r="A318" s="729" t="s">
        <v>605</v>
      </c>
      <c r="B318" s="730" t="s">
        <v>606</v>
      </c>
      <c r="C318" s="731" t="s">
        <v>623</v>
      </c>
      <c r="D318" s="732" t="s">
        <v>624</v>
      </c>
      <c r="E318" s="733">
        <v>50113001</v>
      </c>
      <c r="F318" s="732" t="s">
        <v>638</v>
      </c>
      <c r="G318" s="731" t="s">
        <v>639</v>
      </c>
      <c r="H318" s="731">
        <v>129199</v>
      </c>
      <c r="I318" s="731">
        <v>29199</v>
      </c>
      <c r="J318" s="731" t="s">
        <v>1121</v>
      </c>
      <c r="K318" s="731" t="s">
        <v>1122</v>
      </c>
      <c r="L318" s="734">
        <v>542.57999999999993</v>
      </c>
      <c r="M318" s="734">
        <v>1</v>
      </c>
      <c r="N318" s="735">
        <v>542.57999999999993</v>
      </c>
    </row>
    <row r="319" spans="1:14" ht="14.45" customHeight="1" x14ac:dyDescent="0.2">
      <c r="A319" s="729" t="s">
        <v>605</v>
      </c>
      <c r="B319" s="730" t="s">
        <v>606</v>
      </c>
      <c r="C319" s="731" t="s">
        <v>623</v>
      </c>
      <c r="D319" s="732" t="s">
        <v>624</v>
      </c>
      <c r="E319" s="733">
        <v>50113001</v>
      </c>
      <c r="F319" s="732" t="s">
        <v>638</v>
      </c>
      <c r="G319" s="731" t="s">
        <v>639</v>
      </c>
      <c r="H319" s="731">
        <v>111243</v>
      </c>
      <c r="I319" s="731">
        <v>11243</v>
      </c>
      <c r="J319" s="731" t="s">
        <v>1123</v>
      </c>
      <c r="K319" s="731" t="s">
        <v>1124</v>
      </c>
      <c r="L319" s="734">
        <v>241.18</v>
      </c>
      <c r="M319" s="734">
        <v>1</v>
      </c>
      <c r="N319" s="735">
        <v>241.18</v>
      </c>
    </row>
    <row r="320" spans="1:14" ht="14.45" customHeight="1" x14ac:dyDescent="0.2">
      <c r="A320" s="729" t="s">
        <v>605</v>
      </c>
      <c r="B320" s="730" t="s">
        <v>606</v>
      </c>
      <c r="C320" s="731" t="s">
        <v>623</v>
      </c>
      <c r="D320" s="732" t="s">
        <v>624</v>
      </c>
      <c r="E320" s="733">
        <v>50113001</v>
      </c>
      <c r="F320" s="732" t="s">
        <v>638</v>
      </c>
      <c r="G320" s="731" t="s">
        <v>639</v>
      </c>
      <c r="H320" s="731">
        <v>111242</v>
      </c>
      <c r="I320" s="731">
        <v>11242</v>
      </c>
      <c r="J320" s="731" t="s">
        <v>1123</v>
      </c>
      <c r="K320" s="731" t="s">
        <v>1125</v>
      </c>
      <c r="L320" s="734">
        <v>145.84000000000003</v>
      </c>
      <c r="M320" s="734">
        <v>2</v>
      </c>
      <c r="N320" s="735">
        <v>291.68000000000006</v>
      </c>
    </row>
    <row r="321" spans="1:14" ht="14.45" customHeight="1" x14ac:dyDescent="0.2">
      <c r="A321" s="729" t="s">
        <v>605</v>
      </c>
      <c r="B321" s="730" t="s">
        <v>606</v>
      </c>
      <c r="C321" s="731" t="s">
        <v>623</v>
      </c>
      <c r="D321" s="732" t="s">
        <v>624</v>
      </c>
      <c r="E321" s="733">
        <v>50113001</v>
      </c>
      <c r="F321" s="732" t="s">
        <v>638</v>
      </c>
      <c r="G321" s="731" t="s">
        <v>639</v>
      </c>
      <c r="H321" s="731">
        <v>123746</v>
      </c>
      <c r="I321" s="731">
        <v>23746</v>
      </c>
      <c r="J321" s="731" t="s">
        <v>1126</v>
      </c>
      <c r="K321" s="731" t="s">
        <v>1127</v>
      </c>
      <c r="L321" s="734">
        <v>68.390000000000015</v>
      </c>
      <c r="M321" s="734">
        <v>1</v>
      </c>
      <c r="N321" s="735">
        <v>68.390000000000015</v>
      </c>
    </row>
    <row r="322" spans="1:14" ht="14.45" customHeight="1" x14ac:dyDescent="0.2">
      <c r="A322" s="729" t="s">
        <v>605</v>
      </c>
      <c r="B322" s="730" t="s">
        <v>606</v>
      </c>
      <c r="C322" s="731" t="s">
        <v>623</v>
      </c>
      <c r="D322" s="732" t="s">
        <v>624</v>
      </c>
      <c r="E322" s="733">
        <v>50113001</v>
      </c>
      <c r="F322" s="732" t="s">
        <v>638</v>
      </c>
      <c r="G322" s="731" t="s">
        <v>639</v>
      </c>
      <c r="H322" s="731">
        <v>152145</v>
      </c>
      <c r="I322" s="731">
        <v>152145</v>
      </c>
      <c r="J322" s="731" t="s">
        <v>1128</v>
      </c>
      <c r="K322" s="731" t="s">
        <v>1129</v>
      </c>
      <c r="L322" s="734">
        <v>131.33999999999997</v>
      </c>
      <c r="M322" s="734">
        <v>1</v>
      </c>
      <c r="N322" s="735">
        <v>131.33999999999997</v>
      </c>
    </row>
    <row r="323" spans="1:14" ht="14.45" customHeight="1" x14ac:dyDescent="0.2">
      <c r="A323" s="729" t="s">
        <v>605</v>
      </c>
      <c r="B323" s="730" t="s">
        <v>606</v>
      </c>
      <c r="C323" s="731" t="s">
        <v>623</v>
      </c>
      <c r="D323" s="732" t="s">
        <v>624</v>
      </c>
      <c r="E323" s="733">
        <v>50113001</v>
      </c>
      <c r="F323" s="732" t="s">
        <v>638</v>
      </c>
      <c r="G323" s="731" t="s">
        <v>639</v>
      </c>
      <c r="H323" s="731">
        <v>31915</v>
      </c>
      <c r="I323" s="731">
        <v>31915</v>
      </c>
      <c r="J323" s="731" t="s">
        <v>759</v>
      </c>
      <c r="K323" s="731" t="s">
        <v>760</v>
      </c>
      <c r="L323" s="734">
        <v>173.69000000000003</v>
      </c>
      <c r="M323" s="734">
        <v>9</v>
      </c>
      <c r="N323" s="735">
        <v>1563.2100000000003</v>
      </c>
    </row>
    <row r="324" spans="1:14" ht="14.45" customHeight="1" x14ac:dyDescent="0.2">
      <c r="A324" s="729" t="s">
        <v>605</v>
      </c>
      <c r="B324" s="730" t="s">
        <v>606</v>
      </c>
      <c r="C324" s="731" t="s">
        <v>623</v>
      </c>
      <c r="D324" s="732" t="s">
        <v>624</v>
      </c>
      <c r="E324" s="733">
        <v>50113001</v>
      </c>
      <c r="F324" s="732" t="s">
        <v>638</v>
      </c>
      <c r="G324" s="731" t="s">
        <v>639</v>
      </c>
      <c r="H324" s="731">
        <v>47244</v>
      </c>
      <c r="I324" s="731">
        <v>47244</v>
      </c>
      <c r="J324" s="731" t="s">
        <v>761</v>
      </c>
      <c r="K324" s="731" t="s">
        <v>760</v>
      </c>
      <c r="L324" s="734">
        <v>143</v>
      </c>
      <c r="M324" s="734">
        <v>2</v>
      </c>
      <c r="N324" s="735">
        <v>286</v>
      </c>
    </row>
    <row r="325" spans="1:14" ht="14.45" customHeight="1" x14ac:dyDescent="0.2">
      <c r="A325" s="729" t="s">
        <v>605</v>
      </c>
      <c r="B325" s="730" t="s">
        <v>606</v>
      </c>
      <c r="C325" s="731" t="s">
        <v>623</v>
      </c>
      <c r="D325" s="732" t="s">
        <v>624</v>
      </c>
      <c r="E325" s="733">
        <v>50113001</v>
      </c>
      <c r="F325" s="732" t="s">
        <v>638</v>
      </c>
      <c r="G325" s="731" t="s">
        <v>639</v>
      </c>
      <c r="H325" s="731">
        <v>849254</v>
      </c>
      <c r="I325" s="731">
        <v>155780</v>
      </c>
      <c r="J325" s="731" t="s">
        <v>1130</v>
      </c>
      <c r="K325" s="731" t="s">
        <v>1131</v>
      </c>
      <c r="L325" s="734">
        <v>26.07</v>
      </c>
      <c r="M325" s="734">
        <v>1</v>
      </c>
      <c r="N325" s="735">
        <v>26.07</v>
      </c>
    </row>
    <row r="326" spans="1:14" ht="14.45" customHeight="1" x14ac:dyDescent="0.2">
      <c r="A326" s="729" t="s">
        <v>605</v>
      </c>
      <c r="B326" s="730" t="s">
        <v>606</v>
      </c>
      <c r="C326" s="731" t="s">
        <v>623</v>
      </c>
      <c r="D326" s="732" t="s">
        <v>624</v>
      </c>
      <c r="E326" s="733">
        <v>50113001</v>
      </c>
      <c r="F326" s="732" t="s">
        <v>638</v>
      </c>
      <c r="G326" s="731" t="s">
        <v>639</v>
      </c>
      <c r="H326" s="731">
        <v>246263</v>
      </c>
      <c r="I326" s="731">
        <v>246263</v>
      </c>
      <c r="J326" s="731" t="s">
        <v>1132</v>
      </c>
      <c r="K326" s="731" t="s">
        <v>1133</v>
      </c>
      <c r="L326" s="734">
        <v>185.15000000000003</v>
      </c>
      <c r="M326" s="734">
        <v>1</v>
      </c>
      <c r="N326" s="735">
        <v>185.15000000000003</v>
      </c>
    </row>
    <row r="327" spans="1:14" ht="14.45" customHeight="1" x14ac:dyDescent="0.2">
      <c r="A327" s="729" t="s">
        <v>605</v>
      </c>
      <c r="B327" s="730" t="s">
        <v>606</v>
      </c>
      <c r="C327" s="731" t="s">
        <v>623</v>
      </c>
      <c r="D327" s="732" t="s">
        <v>624</v>
      </c>
      <c r="E327" s="733">
        <v>50113001</v>
      </c>
      <c r="F327" s="732" t="s">
        <v>638</v>
      </c>
      <c r="G327" s="731" t="s">
        <v>639</v>
      </c>
      <c r="H327" s="731">
        <v>158249</v>
      </c>
      <c r="I327" s="731">
        <v>58249</v>
      </c>
      <c r="J327" s="731" t="s">
        <v>1134</v>
      </c>
      <c r="K327" s="731" t="s">
        <v>329</v>
      </c>
      <c r="L327" s="734">
        <v>248.77000000000004</v>
      </c>
      <c r="M327" s="734">
        <v>2</v>
      </c>
      <c r="N327" s="735">
        <v>497.54000000000008</v>
      </c>
    </row>
    <row r="328" spans="1:14" ht="14.45" customHeight="1" x14ac:dyDescent="0.2">
      <c r="A328" s="729" t="s">
        <v>605</v>
      </c>
      <c r="B328" s="730" t="s">
        <v>606</v>
      </c>
      <c r="C328" s="731" t="s">
        <v>623</v>
      </c>
      <c r="D328" s="732" t="s">
        <v>624</v>
      </c>
      <c r="E328" s="733">
        <v>50113001</v>
      </c>
      <c r="F328" s="732" t="s">
        <v>638</v>
      </c>
      <c r="G328" s="731" t="s">
        <v>639</v>
      </c>
      <c r="H328" s="731">
        <v>102537</v>
      </c>
      <c r="I328" s="731">
        <v>2537</v>
      </c>
      <c r="J328" s="731" t="s">
        <v>1135</v>
      </c>
      <c r="K328" s="731" t="s">
        <v>1136</v>
      </c>
      <c r="L328" s="734">
        <v>38.29999999999999</v>
      </c>
      <c r="M328" s="734">
        <v>1</v>
      </c>
      <c r="N328" s="735">
        <v>38.29999999999999</v>
      </c>
    </row>
    <row r="329" spans="1:14" ht="14.45" customHeight="1" x14ac:dyDescent="0.2">
      <c r="A329" s="729" t="s">
        <v>605</v>
      </c>
      <c r="B329" s="730" t="s">
        <v>606</v>
      </c>
      <c r="C329" s="731" t="s">
        <v>623</v>
      </c>
      <c r="D329" s="732" t="s">
        <v>624</v>
      </c>
      <c r="E329" s="733">
        <v>50113001</v>
      </c>
      <c r="F329" s="732" t="s">
        <v>638</v>
      </c>
      <c r="G329" s="731" t="s">
        <v>639</v>
      </c>
      <c r="H329" s="731">
        <v>125366</v>
      </c>
      <c r="I329" s="731">
        <v>25366</v>
      </c>
      <c r="J329" s="731" t="s">
        <v>764</v>
      </c>
      <c r="K329" s="731" t="s">
        <v>1137</v>
      </c>
      <c r="L329" s="734">
        <v>68.801333333333332</v>
      </c>
      <c r="M329" s="734">
        <v>15</v>
      </c>
      <c r="N329" s="735">
        <v>1032.02</v>
      </c>
    </row>
    <row r="330" spans="1:14" ht="14.45" customHeight="1" x14ac:dyDescent="0.2">
      <c r="A330" s="729" t="s">
        <v>605</v>
      </c>
      <c r="B330" s="730" t="s">
        <v>606</v>
      </c>
      <c r="C330" s="731" t="s">
        <v>623</v>
      </c>
      <c r="D330" s="732" t="s">
        <v>624</v>
      </c>
      <c r="E330" s="733">
        <v>50113001</v>
      </c>
      <c r="F330" s="732" t="s">
        <v>638</v>
      </c>
      <c r="G330" s="731" t="s">
        <v>639</v>
      </c>
      <c r="H330" s="731">
        <v>109139</v>
      </c>
      <c r="I330" s="731">
        <v>176129</v>
      </c>
      <c r="J330" s="731" t="s">
        <v>766</v>
      </c>
      <c r="K330" s="731" t="s">
        <v>767</v>
      </c>
      <c r="L330" s="734">
        <v>639.14</v>
      </c>
      <c r="M330" s="734">
        <v>1</v>
      </c>
      <c r="N330" s="735">
        <v>639.14</v>
      </c>
    </row>
    <row r="331" spans="1:14" ht="14.45" customHeight="1" x14ac:dyDescent="0.2">
      <c r="A331" s="729" t="s">
        <v>605</v>
      </c>
      <c r="B331" s="730" t="s">
        <v>606</v>
      </c>
      <c r="C331" s="731" t="s">
        <v>623</v>
      </c>
      <c r="D331" s="732" t="s">
        <v>624</v>
      </c>
      <c r="E331" s="733">
        <v>50113001</v>
      </c>
      <c r="F331" s="732" t="s">
        <v>638</v>
      </c>
      <c r="G331" s="731" t="s">
        <v>652</v>
      </c>
      <c r="H331" s="731">
        <v>100308</v>
      </c>
      <c r="I331" s="731">
        <v>100308</v>
      </c>
      <c r="J331" s="731" t="s">
        <v>769</v>
      </c>
      <c r="K331" s="731" t="s">
        <v>770</v>
      </c>
      <c r="L331" s="734">
        <v>39.72999999999999</v>
      </c>
      <c r="M331" s="734">
        <v>2</v>
      </c>
      <c r="N331" s="735">
        <v>79.45999999999998</v>
      </c>
    </row>
    <row r="332" spans="1:14" ht="14.45" customHeight="1" x14ac:dyDescent="0.2">
      <c r="A332" s="729" t="s">
        <v>605</v>
      </c>
      <c r="B332" s="730" t="s">
        <v>606</v>
      </c>
      <c r="C332" s="731" t="s">
        <v>623</v>
      </c>
      <c r="D332" s="732" t="s">
        <v>624</v>
      </c>
      <c r="E332" s="733">
        <v>50113001</v>
      </c>
      <c r="F332" s="732" t="s">
        <v>638</v>
      </c>
      <c r="G332" s="731" t="s">
        <v>639</v>
      </c>
      <c r="H332" s="731">
        <v>214355</v>
      </c>
      <c r="I332" s="731">
        <v>214355</v>
      </c>
      <c r="J332" s="731" t="s">
        <v>774</v>
      </c>
      <c r="K332" s="731" t="s">
        <v>775</v>
      </c>
      <c r="L332" s="734">
        <v>252.81799999999998</v>
      </c>
      <c r="M332" s="734">
        <v>5</v>
      </c>
      <c r="N332" s="735">
        <v>1264.0899999999999</v>
      </c>
    </row>
    <row r="333" spans="1:14" ht="14.45" customHeight="1" x14ac:dyDescent="0.2">
      <c r="A333" s="729" t="s">
        <v>605</v>
      </c>
      <c r="B333" s="730" t="s">
        <v>606</v>
      </c>
      <c r="C333" s="731" t="s">
        <v>623</v>
      </c>
      <c r="D333" s="732" t="s">
        <v>624</v>
      </c>
      <c r="E333" s="733">
        <v>50113001</v>
      </c>
      <c r="F333" s="732" t="s">
        <v>638</v>
      </c>
      <c r="G333" s="731" t="s">
        <v>639</v>
      </c>
      <c r="H333" s="731">
        <v>100858</v>
      </c>
      <c r="I333" s="731">
        <v>858</v>
      </c>
      <c r="J333" s="731" t="s">
        <v>778</v>
      </c>
      <c r="K333" s="731" t="s">
        <v>779</v>
      </c>
      <c r="L333" s="734">
        <v>43.87</v>
      </c>
      <c r="M333" s="734">
        <v>3</v>
      </c>
      <c r="N333" s="735">
        <v>131.60999999999999</v>
      </c>
    </row>
    <row r="334" spans="1:14" ht="14.45" customHeight="1" x14ac:dyDescent="0.2">
      <c r="A334" s="729" t="s">
        <v>605</v>
      </c>
      <c r="B334" s="730" t="s">
        <v>606</v>
      </c>
      <c r="C334" s="731" t="s">
        <v>623</v>
      </c>
      <c r="D334" s="732" t="s">
        <v>624</v>
      </c>
      <c r="E334" s="733">
        <v>50113001</v>
      </c>
      <c r="F334" s="732" t="s">
        <v>638</v>
      </c>
      <c r="G334" s="731" t="s">
        <v>639</v>
      </c>
      <c r="H334" s="731">
        <v>216572</v>
      </c>
      <c r="I334" s="731">
        <v>216572</v>
      </c>
      <c r="J334" s="731" t="s">
        <v>780</v>
      </c>
      <c r="K334" s="731" t="s">
        <v>781</v>
      </c>
      <c r="L334" s="734">
        <v>37.002006539138257</v>
      </c>
      <c r="M334" s="734">
        <v>156</v>
      </c>
      <c r="N334" s="735">
        <v>5772.3130201055683</v>
      </c>
    </row>
    <row r="335" spans="1:14" ht="14.45" customHeight="1" x14ac:dyDescent="0.2">
      <c r="A335" s="729" t="s">
        <v>605</v>
      </c>
      <c r="B335" s="730" t="s">
        <v>606</v>
      </c>
      <c r="C335" s="731" t="s">
        <v>623</v>
      </c>
      <c r="D335" s="732" t="s">
        <v>624</v>
      </c>
      <c r="E335" s="733">
        <v>50113001</v>
      </c>
      <c r="F335" s="732" t="s">
        <v>638</v>
      </c>
      <c r="G335" s="731" t="s">
        <v>639</v>
      </c>
      <c r="H335" s="731">
        <v>100168</v>
      </c>
      <c r="I335" s="731">
        <v>168</v>
      </c>
      <c r="J335" s="731" t="s">
        <v>1138</v>
      </c>
      <c r="K335" s="731" t="s">
        <v>1139</v>
      </c>
      <c r="L335" s="734">
        <v>43.090000000000011</v>
      </c>
      <c r="M335" s="734">
        <v>1</v>
      </c>
      <c r="N335" s="735">
        <v>43.090000000000011</v>
      </c>
    </row>
    <row r="336" spans="1:14" ht="14.45" customHeight="1" x14ac:dyDescent="0.2">
      <c r="A336" s="729" t="s">
        <v>605</v>
      </c>
      <c r="B336" s="730" t="s">
        <v>606</v>
      </c>
      <c r="C336" s="731" t="s">
        <v>623</v>
      </c>
      <c r="D336" s="732" t="s">
        <v>624</v>
      </c>
      <c r="E336" s="733">
        <v>50113001</v>
      </c>
      <c r="F336" s="732" t="s">
        <v>638</v>
      </c>
      <c r="G336" s="731" t="s">
        <v>639</v>
      </c>
      <c r="H336" s="731">
        <v>51367</v>
      </c>
      <c r="I336" s="731">
        <v>51367</v>
      </c>
      <c r="J336" s="731" t="s">
        <v>782</v>
      </c>
      <c r="K336" s="731" t="s">
        <v>784</v>
      </c>
      <c r="L336" s="734">
        <v>92.950000000000031</v>
      </c>
      <c r="M336" s="734">
        <v>9.0000000000000053</v>
      </c>
      <c r="N336" s="735">
        <v>836.55000000000075</v>
      </c>
    </row>
    <row r="337" spans="1:14" ht="14.45" customHeight="1" x14ac:dyDescent="0.2">
      <c r="A337" s="729" t="s">
        <v>605</v>
      </c>
      <c r="B337" s="730" t="s">
        <v>606</v>
      </c>
      <c r="C337" s="731" t="s">
        <v>623</v>
      </c>
      <c r="D337" s="732" t="s">
        <v>624</v>
      </c>
      <c r="E337" s="733">
        <v>50113001</v>
      </c>
      <c r="F337" s="732" t="s">
        <v>638</v>
      </c>
      <c r="G337" s="731" t="s">
        <v>639</v>
      </c>
      <c r="H337" s="731">
        <v>51366</v>
      </c>
      <c r="I337" s="731">
        <v>51366</v>
      </c>
      <c r="J337" s="731" t="s">
        <v>782</v>
      </c>
      <c r="K337" s="731" t="s">
        <v>783</v>
      </c>
      <c r="L337" s="734">
        <v>171.59999999999997</v>
      </c>
      <c r="M337" s="734">
        <v>98</v>
      </c>
      <c r="N337" s="735">
        <v>16816.799999999996</v>
      </c>
    </row>
    <row r="338" spans="1:14" ht="14.45" customHeight="1" x14ac:dyDescent="0.2">
      <c r="A338" s="729" t="s">
        <v>605</v>
      </c>
      <c r="B338" s="730" t="s">
        <v>606</v>
      </c>
      <c r="C338" s="731" t="s">
        <v>623</v>
      </c>
      <c r="D338" s="732" t="s">
        <v>624</v>
      </c>
      <c r="E338" s="733">
        <v>50113001</v>
      </c>
      <c r="F338" s="732" t="s">
        <v>638</v>
      </c>
      <c r="G338" s="731" t="s">
        <v>639</v>
      </c>
      <c r="H338" s="731">
        <v>51383</v>
      </c>
      <c r="I338" s="731">
        <v>51383</v>
      </c>
      <c r="J338" s="731" t="s">
        <v>782</v>
      </c>
      <c r="K338" s="731" t="s">
        <v>785</v>
      </c>
      <c r="L338" s="734">
        <v>93.500000000000014</v>
      </c>
      <c r="M338" s="734">
        <v>1</v>
      </c>
      <c r="N338" s="735">
        <v>93.500000000000014</v>
      </c>
    </row>
    <row r="339" spans="1:14" ht="14.45" customHeight="1" x14ac:dyDescent="0.2">
      <c r="A339" s="729" t="s">
        <v>605</v>
      </c>
      <c r="B339" s="730" t="s">
        <v>606</v>
      </c>
      <c r="C339" s="731" t="s">
        <v>623</v>
      </c>
      <c r="D339" s="732" t="s">
        <v>624</v>
      </c>
      <c r="E339" s="733">
        <v>50113001</v>
      </c>
      <c r="F339" s="732" t="s">
        <v>638</v>
      </c>
      <c r="G339" s="731" t="s">
        <v>639</v>
      </c>
      <c r="H339" s="731">
        <v>207899</v>
      </c>
      <c r="I339" s="731">
        <v>207899</v>
      </c>
      <c r="J339" s="731" t="s">
        <v>1140</v>
      </c>
      <c r="K339" s="731" t="s">
        <v>1141</v>
      </c>
      <c r="L339" s="734">
        <v>66.850000000000009</v>
      </c>
      <c r="M339" s="734">
        <v>2</v>
      </c>
      <c r="N339" s="735">
        <v>133.70000000000002</v>
      </c>
    </row>
    <row r="340" spans="1:14" ht="14.45" customHeight="1" x14ac:dyDescent="0.2">
      <c r="A340" s="729" t="s">
        <v>605</v>
      </c>
      <c r="B340" s="730" t="s">
        <v>606</v>
      </c>
      <c r="C340" s="731" t="s">
        <v>623</v>
      </c>
      <c r="D340" s="732" t="s">
        <v>624</v>
      </c>
      <c r="E340" s="733">
        <v>50113001</v>
      </c>
      <c r="F340" s="732" t="s">
        <v>638</v>
      </c>
      <c r="G340" s="731" t="s">
        <v>639</v>
      </c>
      <c r="H340" s="731">
        <v>157608</v>
      </c>
      <c r="I340" s="731">
        <v>57608</v>
      </c>
      <c r="J340" s="731" t="s">
        <v>789</v>
      </c>
      <c r="K340" s="731" t="s">
        <v>790</v>
      </c>
      <c r="L340" s="734">
        <v>100.25</v>
      </c>
      <c r="M340" s="734">
        <v>3</v>
      </c>
      <c r="N340" s="735">
        <v>300.75</v>
      </c>
    </row>
    <row r="341" spans="1:14" ht="14.45" customHeight="1" x14ac:dyDescent="0.2">
      <c r="A341" s="729" t="s">
        <v>605</v>
      </c>
      <c r="B341" s="730" t="s">
        <v>606</v>
      </c>
      <c r="C341" s="731" t="s">
        <v>623</v>
      </c>
      <c r="D341" s="732" t="s">
        <v>624</v>
      </c>
      <c r="E341" s="733">
        <v>50113001</v>
      </c>
      <c r="F341" s="732" t="s">
        <v>638</v>
      </c>
      <c r="G341" s="731" t="s">
        <v>639</v>
      </c>
      <c r="H341" s="731">
        <v>208988</v>
      </c>
      <c r="I341" s="731">
        <v>208988</v>
      </c>
      <c r="J341" s="731" t="s">
        <v>791</v>
      </c>
      <c r="K341" s="731" t="s">
        <v>792</v>
      </c>
      <c r="L341" s="734">
        <v>555.16999999999996</v>
      </c>
      <c r="M341" s="734">
        <v>1</v>
      </c>
      <c r="N341" s="735">
        <v>555.16999999999996</v>
      </c>
    </row>
    <row r="342" spans="1:14" ht="14.45" customHeight="1" x14ac:dyDescent="0.2">
      <c r="A342" s="729" t="s">
        <v>605</v>
      </c>
      <c r="B342" s="730" t="s">
        <v>606</v>
      </c>
      <c r="C342" s="731" t="s">
        <v>623</v>
      </c>
      <c r="D342" s="732" t="s">
        <v>624</v>
      </c>
      <c r="E342" s="733">
        <v>50113001</v>
      </c>
      <c r="F342" s="732" t="s">
        <v>638</v>
      </c>
      <c r="G342" s="731" t="s">
        <v>639</v>
      </c>
      <c r="H342" s="731">
        <v>233899</v>
      </c>
      <c r="I342" s="731">
        <v>233899</v>
      </c>
      <c r="J342" s="731" t="s">
        <v>1142</v>
      </c>
      <c r="K342" s="731" t="s">
        <v>1143</v>
      </c>
      <c r="L342" s="734">
        <v>139.1</v>
      </c>
      <c r="M342" s="734">
        <v>1</v>
      </c>
      <c r="N342" s="735">
        <v>139.1</v>
      </c>
    </row>
    <row r="343" spans="1:14" ht="14.45" customHeight="1" x14ac:dyDescent="0.2">
      <c r="A343" s="729" t="s">
        <v>605</v>
      </c>
      <c r="B343" s="730" t="s">
        <v>606</v>
      </c>
      <c r="C343" s="731" t="s">
        <v>623</v>
      </c>
      <c r="D343" s="732" t="s">
        <v>624</v>
      </c>
      <c r="E343" s="733">
        <v>50113001</v>
      </c>
      <c r="F343" s="732" t="s">
        <v>638</v>
      </c>
      <c r="G343" s="731" t="s">
        <v>639</v>
      </c>
      <c r="H343" s="731">
        <v>193724</v>
      </c>
      <c r="I343" s="731">
        <v>93724</v>
      </c>
      <c r="J343" s="731" t="s">
        <v>1144</v>
      </c>
      <c r="K343" s="731" t="s">
        <v>1145</v>
      </c>
      <c r="L343" s="734">
        <v>68.239999999999995</v>
      </c>
      <c r="M343" s="734">
        <v>1</v>
      </c>
      <c r="N343" s="735">
        <v>68.239999999999995</v>
      </c>
    </row>
    <row r="344" spans="1:14" ht="14.45" customHeight="1" x14ac:dyDescent="0.2">
      <c r="A344" s="729" t="s">
        <v>605</v>
      </c>
      <c r="B344" s="730" t="s">
        <v>606</v>
      </c>
      <c r="C344" s="731" t="s">
        <v>623</v>
      </c>
      <c r="D344" s="732" t="s">
        <v>624</v>
      </c>
      <c r="E344" s="733">
        <v>50113001</v>
      </c>
      <c r="F344" s="732" t="s">
        <v>638</v>
      </c>
      <c r="G344" s="731" t="s">
        <v>639</v>
      </c>
      <c r="H344" s="731">
        <v>117189</v>
      </c>
      <c r="I344" s="731">
        <v>17189</v>
      </c>
      <c r="J344" s="731" t="s">
        <v>801</v>
      </c>
      <c r="K344" s="731" t="s">
        <v>802</v>
      </c>
      <c r="L344" s="734">
        <v>73.509999999999991</v>
      </c>
      <c r="M344" s="734">
        <v>1</v>
      </c>
      <c r="N344" s="735">
        <v>73.509999999999991</v>
      </c>
    </row>
    <row r="345" spans="1:14" ht="14.45" customHeight="1" x14ac:dyDescent="0.2">
      <c r="A345" s="729" t="s">
        <v>605</v>
      </c>
      <c r="B345" s="730" t="s">
        <v>606</v>
      </c>
      <c r="C345" s="731" t="s">
        <v>623</v>
      </c>
      <c r="D345" s="732" t="s">
        <v>624</v>
      </c>
      <c r="E345" s="733">
        <v>50113001</v>
      </c>
      <c r="F345" s="732" t="s">
        <v>638</v>
      </c>
      <c r="G345" s="731" t="s">
        <v>639</v>
      </c>
      <c r="H345" s="731">
        <v>102486</v>
      </c>
      <c r="I345" s="731">
        <v>2486</v>
      </c>
      <c r="J345" s="731" t="s">
        <v>803</v>
      </c>
      <c r="K345" s="731" t="s">
        <v>804</v>
      </c>
      <c r="L345" s="734">
        <v>122.74999999999996</v>
      </c>
      <c r="M345" s="734">
        <v>5</v>
      </c>
      <c r="N345" s="735">
        <v>613.74999999999977</v>
      </c>
    </row>
    <row r="346" spans="1:14" ht="14.45" customHeight="1" x14ac:dyDescent="0.2">
      <c r="A346" s="729" t="s">
        <v>605</v>
      </c>
      <c r="B346" s="730" t="s">
        <v>606</v>
      </c>
      <c r="C346" s="731" t="s">
        <v>623</v>
      </c>
      <c r="D346" s="732" t="s">
        <v>624</v>
      </c>
      <c r="E346" s="733">
        <v>50113001</v>
      </c>
      <c r="F346" s="732" t="s">
        <v>638</v>
      </c>
      <c r="G346" s="731" t="s">
        <v>639</v>
      </c>
      <c r="H346" s="731">
        <v>100489</v>
      </c>
      <c r="I346" s="731">
        <v>489</v>
      </c>
      <c r="J346" s="731" t="s">
        <v>805</v>
      </c>
      <c r="K346" s="731" t="s">
        <v>806</v>
      </c>
      <c r="L346" s="734">
        <v>47.29</v>
      </c>
      <c r="M346" s="734">
        <v>1</v>
      </c>
      <c r="N346" s="735">
        <v>47.29</v>
      </c>
    </row>
    <row r="347" spans="1:14" ht="14.45" customHeight="1" x14ac:dyDescent="0.2">
      <c r="A347" s="729" t="s">
        <v>605</v>
      </c>
      <c r="B347" s="730" t="s">
        <v>606</v>
      </c>
      <c r="C347" s="731" t="s">
        <v>623</v>
      </c>
      <c r="D347" s="732" t="s">
        <v>624</v>
      </c>
      <c r="E347" s="733">
        <v>50113001</v>
      </c>
      <c r="F347" s="732" t="s">
        <v>638</v>
      </c>
      <c r="G347" s="731" t="s">
        <v>652</v>
      </c>
      <c r="H347" s="731">
        <v>169623</v>
      </c>
      <c r="I347" s="731">
        <v>169623</v>
      </c>
      <c r="J347" s="731" t="s">
        <v>1146</v>
      </c>
      <c r="K347" s="731" t="s">
        <v>884</v>
      </c>
      <c r="L347" s="734">
        <v>33.109999999999992</v>
      </c>
      <c r="M347" s="734">
        <v>1</v>
      </c>
      <c r="N347" s="735">
        <v>33.109999999999992</v>
      </c>
    </row>
    <row r="348" spans="1:14" ht="14.45" customHeight="1" x14ac:dyDescent="0.2">
      <c r="A348" s="729" t="s">
        <v>605</v>
      </c>
      <c r="B348" s="730" t="s">
        <v>606</v>
      </c>
      <c r="C348" s="731" t="s">
        <v>623</v>
      </c>
      <c r="D348" s="732" t="s">
        <v>624</v>
      </c>
      <c r="E348" s="733">
        <v>50113001</v>
      </c>
      <c r="F348" s="732" t="s">
        <v>638</v>
      </c>
      <c r="G348" s="731" t="s">
        <v>652</v>
      </c>
      <c r="H348" s="731">
        <v>169654</v>
      </c>
      <c r="I348" s="731">
        <v>169654</v>
      </c>
      <c r="J348" s="731" t="s">
        <v>1147</v>
      </c>
      <c r="K348" s="731" t="s">
        <v>647</v>
      </c>
      <c r="L348" s="734">
        <v>50.530000000000015</v>
      </c>
      <c r="M348" s="734">
        <v>1</v>
      </c>
      <c r="N348" s="735">
        <v>50.530000000000015</v>
      </c>
    </row>
    <row r="349" spans="1:14" ht="14.45" customHeight="1" x14ac:dyDescent="0.2">
      <c r="A349" s="729" t="s">
        <v>605</v>
      </c>
      <c r="B349" s="730" t="s">
        <v>606</v>
      </c>
      <c r="C349" s="731" t="s">
        <v>623</v>
      </c>
      <c r="D349" s="732" t="s">
        <v>624</v>
      </c>
      <c r="E349" s="733">
        <v>50113001</v>
      </c>
      <c r="F349" s="732" t="s">
        <v>638</v>
      </c>
      <c r="G349" s="731" t="s">
        <v>639</v>
      </c>
      <c r="H349" s="731">
        <v>930661</v>
      </c>
      <c r="I349" s="731">
        <v>0</v>
      </c>
      <c r="J349" s="731" t="s">
        <v>809</v>
      </c>
      <c r="K349" s="731" t="s">
        <v>329</v>
      </c>
      <c r="L349" s="734">
        <v>372.69193245376351</v>
      </c>
      <c r="M349" s="734">
        <v>1</v>
      </c>
      <c r="N349" s="735">
        <v>372.69193245376351</v>
      </c>
    </row>
    <row r="350" spans="1:14" ht="14.45" customHeight="1" x14ac:dyDescent="0.2">
      <c r="A350" s="729" t="s">
        <v>605</v>
      </c>
      <c r="B350" s="730" t="s">
        <v>606</v>
      </c>
      <c r="C350" s="731" t="s">
        <v>623</v>
      </c>
      <c r="D350" s="732" t="s">
        <v>624</v>
      </c>
      <c r="E350" s="733">
        <v>50113001</v>
      </c>
      <c r="F350" s="732" t="s">
        <v>638</v>
      </c>
      <c r="G350" s="731" t="s">
        <v>639</v>
      </c>
      <c r="H350" s="731">
        <v>920362</v>
      </c>
      <c r="I350" s="731">
        <v>0</v>
      </c>
      <c r="J350" s="731" t="s">
        <v>810</v>
      </c>
      <c r="K350" s="731" t="s">
        <v>329</v>
      </c>
      <c r="L350" s="734">
        <v>604.56712533112375</v>
      </c>
      <c r="M350" s="734">
        <v>4</v>
      </c>
      <c r="N350" s="735">
        <v>2418.268501324495</v>
      </c>
    </row>
    <row r="351" spans="1:14" ht="14.45" customHeight="1" x14ac:dyDescent="0.2">
      <c r="A351" s="729" t="s">
        <v>605</v>
      </c>
      <c r="B351" s="730" t="s">
        <v>606</v>
      </c>
      <c r="C351" s="731" t="s">
        <v>623</v>
      </c>
      <c r="D351" s="732" t="s">
        <v>624</v>
      </c>
      <c r="E351" s="733">
        <v>50113001</v>
      </c>
      <c r="F351" s="732" t="s">
        <v>638</v>
      </c>
      <c r="G351" s="731" t="s">
        <v>639</v>
      </c>
      <c r="H351" s="731">
        <v>843067</v>
      </c>
      <c r="I351" s="731">
        <v>0</v>
      </c>
      <c r="J351" s="731" t="s">
        <v>812</v>
      </c>
      <c r="K351" s="731" t="s">
        <v>329</v>
      </c>
      <c r="L351" s="734">
        <v>429.49720349784883</v>
      </c>
      <c r="M351" s="734">
        <v>18</v>
      </c>
      <c r="N351" s="735">
        <v>7730.9496629612786</v>
      </c>
    </row>
    <row r="352" spans="1:14" ht="14.45" customHeight="1" x14ac:dyDescent="0.2">
      <c r="A352" s="729" t="s">
        <v>605</v>
      </c>
      <c r="B352" s="730" t="s">
        <v>606</v>
      </c>
      <c r="C352" s="731" t="s">
        <v>623</v>
      </c>
      <c r="D352" s="732" t="s">
        <v>624</v>
      </c>
      <c r="E352" s="733">
        <v>50113001</v>
      </c>
      <c r="F352" s="732" t="s">
        <v>638</v>
      </c>
      <c r="G352" s="731" t="s">
        <v>639</v>
      </c>
      <c r="H352" s="731">
        <v>921184</v>
      </c>
      <c r="I352" s="731">
        <v>0</v>
      </c>
      <c r="J352" s="731" t="s">
        <v>1148</v>
      </c>
      <c r="K352" s="731" t="s">
        <v>329</v>
      </c>
      <c r="L352" s="734">
        <v>307.76497985516039</v>
      </c>
      <c r="M352" s="734">
        <v>1</v>
      </c>
      <c r="N352" s="735">
        <v>307.76497985516039</v>
      </c>
    </row>
    <row r="353" spans="1:14" ht="14.45" customHeight="1" x14ac:dyDescent="0.2">
      <c r="A353" s="729" t="s">
        <v>605</v>
      </c>
      <c r="B353" s="730" t="s">
        <v>606</v>
      </c>
      <c r="C353" s="731" t="s">
        <v>623</v>
      </c>
      <c r="D353" s="732" t="s">
        <v>624</v>
      </c>
      <c r="E353" s="733">
        <v>50113001</v>
      </c>
      <c r="F353" s="732" t="s">
        <v>638</v>
      </c>
      <c r="G353" s="731" t="s">
        <v>639</v>
      </c>
      <c r="H353" s="731">
        <v>235808</v>
      </c>
      <c r="I353" s="731">
        <v>235808</v>
      </c>
      <c r="J353" s="731" t="s">
        <v>813</v>
      </c>
      <c r="K353" s="731" t="s">
        <v>814</v>
      </c>
      <c r="L353" s="734">
        <v>86.66</v>
      </c>
      <c r="M353" s="734">
        <v>1</v>
      </c>
      <c r="N353" s="735">
        <v>86.66</v>
      </c>
    </row>
    <row r="354" spans="1:14" ht="14.45" customHeight="1" x14ac:dyDescent="0.2">
      <c r="A354" s="729" t="s">
        <v>605</v>
      </c>
      <c r="B354" s="730" t="s">
        <v>606</v>
      </c>
      <c r="C354" s="731" t="s">
        <v>623</v>
      </c>
      <c r="D354" s="732" t="s">
        <v>624</v>
      </c>
      <c r="E354" s="733">
        <v>50113001</v>
      </c>
      <c r="F354" s="732" t="s">
        <v>638</v>
      </c>
      <c r="G354" s="731" t="s">
        <v>639</v>
      </c>
      <c r="H354" s="731">
        <v>230614</v>
      </c>
      <c r="I354" s="731">
        <v>230614</v>
      </c>
      <c r="J354" s="731" t="s">
        <v>1149</v>
      </c>
      <c r="K354" s="731" t="s">
        <v>1150</v>
      </c>
      <c r="L354" s="734">
        <v>277.64000000000004</v>
      </c>
      <c r="M354" s="734">
        <v>1</v>
      </c>
      <c r="N354" s="735">
        <v>277.64000000000004</v>
      </c>
    </row>
    <row r="355" spans="1:14" ht="14.45" customHeight="1" x14ac:dyDescent="0.2">
      <c r="A355" s="729" t="s">
        <v>605</v>
      </c>
      <c r="B355" s="730" t="s">
        <v>606</v>
      </c>
      <c r="C355" s="731" t="s">
        <v>623</v>
      </c>
      <c r="D355" s="732" t="s">
        <v>624</v>
      </c>
      <c r="E355" s="733">
        <v>50113001</v>
      </c>
      <c r="F355" s="732" t="s">
        <v>638</v>
      </c>
      <c r="G355" s="731" t="s">
        <v>639</v>
      </c>
      <c r="H355" s="731">
        <v>214080</v>
      </c>
      <c r="I355" s="731">
        <v>214080</v>
      </c>
      <c r="J355" s="731" t="s">
        <v>1151</v>
      </c>
      <c r="K355" s="731" t="s">
        <v>1152</v>
      </c>
      <c r="L355" s="734">
        <v>261.41999999999996</v>
      </c>
      <c r="M355" s="734">
        <v>1</v>
      </c>
      <c r="N355" s="735">
        <v>261.41999999999996</v>
      </c>
    </row>
    <row r="356" spans="1:14" ht="14.45" customHeight="1" x14ac:dyDescent="0.2">
      <c r="A356" s="729" t="s">
        <v>605</v>
      </c>
      <c r="B356" s="730" t="s">
        <v>606</v>
      </c>
      <c r="C356" s="731" t="s">
        <v>623</v>
      </c>
      <c r="D356" s="732" t="s">
        <v>624</v>
      </c>
      <c r="E356" s="733">
        <v>50113001</v>
      </c>
      <c r="F356" s="732" t="s">
        <v>638</v>
      </c>
      <c r="G356" s="731" t="s">
        <v>329</v>
      </c>
      <c r="H356" s="731">
        <v>237772</v>
      </c>
      <c r="I356" s="731">
        <v>237772</v>
      </c>
      <c r="J356" s="731" t="s">
        <v>1153</v>
      </c>
      <c r="K356" s="731" t="s">
        <v>1154</v>
      </c>
      <c r="L356" s="734">
        <v>104.87</v>
      </c>
      <c r="M356" s="734">
        <v>1</v>
      </c>
      <c r="N356" s="735">
        <v>104.87</v>
      </c>
    </row>
    <row r="357" spans="1:14" ht="14.45" customHeight="1" x14ac:dyDescent="0.2">
      <c r="A357" s="729" t="s">
        <v>605</v>
      </c>
      <c r="B357" s="730" t="s">
        <v>606</v>
      </c>
      <c r="C357" s="731" t="s">
        <v>623</v>
      </c>
      <c r="D357" s="732" t="s">
        <v>624</v>
      </c>
      <c r="E357" s="733">
        <v>50113001</v>
      </c>
      <c r="F357" s="732" t="s">
        <v>638</v>
      </c>
      <c r="G357" s="731" t="s">
        <v>639</v>
      </c>
      <c r="H357" s="731">
        <v>225402</v>
      </c>
      <c r="I357" s="731">
        <v>225402</v>
      </c>
      <c r="J357" s="731" t="s">
        <v>1155</v>
      </c>
      <c r="K357" s="731" t="s">
        <v>1156</v>
      </c>
      <c r="L357" s="734">
        <v>110.97000000000001</v>
      </c>
      <c r="M357" s="734">
        <v>1</v>
      </c>
      <c r="N357" s="735">
        <v>110.97000000000001</v>
      </c>
    </row>
    <row r="358" spans="1:14" ht="14.45" customHeight="1" x14ac:dyDescent="0.2">
      <c r="A358" s="729" t="s">
        <v>605</v>
      </c>
      <c r="B358" s="730" t="s">
        <v>606</v>
      </c>
      <c r="C358" s="731" t="s">
        <v>623</v>
      </c>
      <c r="D358" s="732" t="s">
        <v>624</v>
      </c>
      <c r="E358" s="733">
        <v>50113001</v>
      </c>
      <c r="F358" s="732" t="s">
        <v>638</v>
      </c>
      <c r="G358" s="731" t="s">
        <v>652</v>
      </c>
      <c r="H358" s="731">
        <v>169714</v>
      </c>
      <c r="I358" s="731">
        <v>169714</v>
      </c>
      <c r="J358" s="731" t="s">
        <v>1157</v>
      </c>
      <c r="K358" s="731" t="s">
        <v>1158</v>
      </c>
      <c r="L358" s="734">
        <v>112.13</v>
      </c>
      <c r="M358" s="734">
        <v>1</v>
      </c>
      <c r="N358" s="735">
        <v>112.13</v>
      </c>
    </row>
    <row r="359" spans="1:14" ht="14.45" customHeight="1" x14ac:dyDescent="0.2">
      <c r="A359" s="729" t="s">
        <v>605</v>
      </c>
      <c r="B359" s="730" t="s">
        <v>606</v>
      </c>
      <c r="C359" s="731" t="s">
        <v>623</v>
      </c>
      <c r="D359" s="732" t="s">
        <v>624</v>
      </c>
      <c r="E359" s="733">
        <v>50113001</v>
      </c>
      <c r="F359" s="732" t="s">
        <v>638</v>
      </c>
      <c r="G359" s="731" t="s">
        <v>652</v>
      </c>
      <c r="H359" s="731">
        <v>147133</v>
      </c>
      <c r="I359" s="731">
        <v>172044</v>
      </c>
      <c r="J359" s="731" t="s">
        <v>1159</v>
      </c>
      <c r="K359" s="731" t="s">
        <v>1160</v>
      </c>
      <c r="L359" s="734">
        <v>98.009999999999977</v>
      </c>
      <c r="M359" s="734">
        <v>1</v>
      </c>
      <c r="N359" s="735">
        <v>98.009999999999977</v>
      </c>
    </row>
    <row r="360" spans="1:14" ht="14.45" customHeight="1" x14ac:dyDescent="0.2">
      <c r="A360" s="729" t="s">
        <v>605</v>
      </c>
      <c r="B360" s="730" t="s">
        <v>606</v>
      </c>
      <c r="C360" s="731" t="s">
        <v>623</v>
      </c>
      <c r="D360" s="732" t="s">
        <v>624</v>
      </c>
      <c r="E360" s="733">
        <v>50113001</v>
      </c>
      <c r="F360" s="732" t="s">
        <v>638</v>
      </c>
      <c r="G360" s="731" t="s">
        <v>639</v>
      </c>
      <c r="H360" s="731">
        <v>188219</v>
      </c>
      <c r="I360" s="731">
        <v>88219</v>
      </c>
      <c r="J360" s="731" t="s">
        <v>821</v>
      </c>
      <c r="K360" s="731" t="s">
        <v>822</v>
      </c>
      <c r="L360" s="734">
        <v>141.876</v>
      </c>
      <c r="M360" s="734">
        <v>10</v>
      </c>
      <c r="N360" s="735">
        <v>1418.76</v>
      </c>
    </row>
    <row r="361" spans="1:14" ht="14.45" customHeight="1" x14ac:dyDescent="0.2">
      <c r="A361" s="729" t="s">
        <v>605</v>
      </c>
      <c r="B361" s="730" t="s">
        <v>606</v>
      </c>
      <c r="C361" s="731" t="s">
        <v>623</v>
      </c>
      <c r="D361" s="732" t="s">
        <v>624</v>
      </c>
      <c r="E361" s="733">
        <v>50113001</v>
      </c>
      <c r="F361" s="732" t="s">
        <v>638</v>
      </c>
      <c r="G361" s="731" t="s">
        <v>639</v>
      </c>
      <c r="H361" s="731">
        <v>216146</v>
      </c>
      <c r="I361" s="731">
        <v>216146</v>
      </c>
      <c r="J361" s="731" t="s">
        <v>821</v>
      </c>
      <c r="K361" s="731" t="s">
        <v>1161</v>
      </c>
      <c r="L361" s="734">
        <v>138.72</v>
      </c>
      <c r="M361" s="734">
        <v>1</v>
      </c>
      <c r="N361" s="735">
        <v>138.72</v>
      </c>
    </row>
    <row r="362" spans="1:14" ht="14.45" customHeight="1" x14ac:dyDescent="0.2">
      <c r="A362" s="729" t="s">
        <v>605</v>
      </c>
      <c r="B362" s="730" t="s">
        <v>606</v>
      </c>
      <c r="C362" s="731" t="s">
        <v>623</v>
      </c>
      <c r="D362" s="732" t="s">
        <v>624</v>
      </c>
      <c r="E362" s="733">
        <v>50113001</v>
      </c>
      <c r="F362" s="732" t="s">
        <v>638</v>
      </c>
      <c r="G362" s="731" t="s">
        <v>639</v>
      </c>
      <c r="H362" s="731">
        <v>218234</v>
      </c>
      <c r="I362" s="731">
        <v>218234</v>
      </c>
      <c r="J362" s="731" t="s">
        <v>1162</v>
      </c>
      <c r="K362" s="731" t="s">
        <v>1163</v>
      </c>
      <c r="L362" s="734">
        <v>60.43</v>
      </c>
      <c r="M362" s="734">
        <v>1</v>
      </c>
      <c r="N362" s="735">
        <v>60.43</v>
      </c>
    </row>
    <row r="363" spans="1:14" ht="14.45" customHeight="1" x14ac:dyDescent="0.2">
      <c r="A363" s="729" t="s">
        <v>605</v>
      </c>
      <c r="B363" s="730" t="s">
        <v>606</v>
      </c>
      <c r="C363" s="731" t="s">
        <v>623</v>
      </c>
      <c r="D363" s="732" t="s">
        <v>624</v>
      </c>
      <c r="E363" s="733">
        <v>50113001</v>
      </c>
      <c r="F363" s="732" t="s">
        <v>638</v>
      </c>
      <c r="G363" s="731" t="s">
        <v>652</v>
      </c>
      <c r="H363" s="731">
        <v>844554</v>
      </c>
      <c r="I363" s="731">
        <v>114065</v>
      </c>
      <c r="J363" s="731" t="s">
        <v>825</v>
      </c>
      <c r="K363" s="731" t="s">
        <v>826</v>
      </c>
      <c r="L363" s="734">
        <v>18.290000000000003</v>
      </c>
      <c r="M363" s="734">
        <v>1</v>
      </c>
      <c r="N363" s="735">
        <v>18.290000000000003</v>
      </c>
    </row>
    <row r="364" spans="1:14" ht="14.45" customHeight="1" x14ac:dyDescent="0.2">
      <c r="A364" s="729" t="s">
        <v>605</v>
      </c>
      <c r="B364" s="730" t="s">
        <v>606</v>
      </c>
      <c r="C364" s="731" t="s">
        <v>623</v>
      </c>
      <c r="D364" s="732" t="s">
        <v>624</v>
      </c>
      <c r="E364" s="733">
        <v>50113001</v>
      </c>
      <c r="F364" s="732" t="s">
        <v>638</v>
      </c>
      <c r="G364" s="731" t="s">
        <v>639</v>
      </c>
      <c r="H364" s="731">
        <v>128222</v>
      </c>
      <c r="I364" s="731">
        <v>28222</v>
      </c>
      <c r="J364" s="731" t="s">
        <v>1164</v>
      </c>
      <c r="K364" s="731" t="s">
        <v>1165</v>
      </c>
      <c r="L364" s="734">
        <v>89.779999999999987</v>
      </c>
      <c r="M364" s="734">
        <v>2</v>
      </c>
      <c r="N364" s="735">
        <v>179.55999999999997</v>
      </c>
    </row>
    <row r="365" spans="1:14" ht="14.45" customHeight="1" x14ac:dyDescent="0.2">
      <c r="A365" s="729" t="s">
        <v>605</v>
      </c>
      <c r="B365" s="730" t="s">
        <v>606</v>
      </c>
      <c r="C365" s="731" t="s">
        <v>623</v>
      </c>
      <c r="D365" s="732" t="s">
        <v>624</v>
      </c>
      <c r="E365" s="733">
        <v>50113001</v>
      </c>
      <c r="F365" s="732" t="s">
        <v>638</v>
      </c>
      <c r="G365" s="731" t="s">
        <v>639</v>
      </c>
      <c r="H365" s="731">
        <v>128216</v>
      </c>
      <c r="I365" s="731">
        <v>28216</v>
      </c>
      <c r="J365" s="731" t="s">
        <v>1166</v>
      </c>
      <c r="K365" s="731" t="s">
        <v>1167</v>
      </c>
      <c r="L365" s="734">
        <v>41.169999999999995</v>
      </c>
      <c r="M365" s="734">
        <v>1</v>
      </c>
      <c r="N365" s="735">
        <v>41.169999999999995</v>
      </c>
    </row>
    <row r="366" spans="1:14" ht="14.45" customHeight="1" x14ac:dyDescent="0.2">
      <c r="A366" s="729" t="s">
        <v>605</v>
      </c>
      <c r="B366" s="730" t="s">
        <v>606</v>
      </c>
      <c r="C366" s="731" t="s">
        <v>623</v>
      </c>
      <c r="D366" s="732" t="s">
        <v>624</v>
      </c>
      <c r="E366" s="733">
        <v>50113001</v>
      </c>
      <c r="F366" s="732" t="s">
        <v>638</v>
      </c>
      <c r="G366" s="731" t="s">
        <v>639</v>
      </c>
      <c r="H366" s="731">
        <v>117992</v>
      </c>
      <c r="I366" s="731">
        <v>17992</v>
      </c>
      <c r="J366" s="731" t="s">
        <v>828</v>
      </c>
      <c r="K366" s="731" t="s">
        <v>829</v>
      </c>
      <c r="L366" s="734">
        <v>83.026666666666657</v>
      </c>
      <c r="M366" s="734">
        <v>3</v>
      </c>
      <c r="N366" s="735">
        <v>249.07999999999998</v>
      </c>
    </row>
    <row r="367" spans="1:14" ht="14.45" customHeight="1" x14ac:dyDescent="0.2">
      <c r="A367" s="729" t="s">
        <v>605</v>
      </c>
      <c r="B367" s="730" t="s">
        <v>606</v>
      </c>
      <c r="C367" s="731" t="s">
        <v>623</v>
      </c>
      <c r="D367" s="732" t="s">
        <v>624</v>
      </c>
      <c r="E367" s="733">
        <v>50113001</v>
      </c>
      <c r="F367" s="732" t="s">
        <v>638</v>
      </c>
      <c r="G367" s="731" t="s">
        <v>639</v>
      </c>
      <c r="H367" s="731">
        <v>186393</v>
      </c>
      <c r="I367" s="731">
        <v>86393</v>
      </c>
      <c r="J367" s="731" t="s">
        <v>828</v>
      </c>
      <c r="K367" s="731" t="s">
        <v>1168</v>
      </c>
      <c r="L367" s="734">
        <v>51.550000000000018</v>
      </c>
      <c r="M367" s="734">
        <v>1</v>
      </c>
      <c r="N367" s="735">
        <v>51.550000000000018</v>
      </c>
    </row>
    <row r="368" spans="1:14" ht="14.45" customHeight="1" x14ac:dyDescent="0.2">
      <c r="A368" s="729" t="s">
        <v>605</v>
      </c>
      <c r="B368" s="730" t="s">
        <v>606</v>
      </c>
      <c r="C368" s="731" t="s">
        <v>623</v>
      </c>
      <c r="D368" s="732" t="s">
        <v>624</v>
      </c>
      <c r="E368" s="733">
        <v>50113001</v>
      </c>
      <c r="F368" s="732" t="s">
        <v>638</v>
      </c>
      <c r="G368" s="731" t="s">
        <v>639</v>
      </c>
      <c r="H368" s="731">
        <v>231541</v>
      </c>
      <c r="I368" s="731">
        <v>231541</v>
      </c>
      <c r="J368" s="731" t="s">
        <v>830</v>
      </c>
      <c r="K368" s="731" t="s">
        <v>831</v>
      </c>
      <c r="L368" s="734">
        <v>80.69</v>
      </c>
      <c r="M368" s="734">
        <v>4</v>
      </c>
      <c r="N368" s="735">
        <v>322.76</v>
      </c>
    </row>
    <row r="369" spans="1:14" ht="14.45" customHeight="1" x14ac:dyDescent="0.2">
      <c r="A369" s="729" t="s">
        <v>605</v>
      </c>
      <c r="B369" s="730" t="s">
        <v>606</v>
      </c>
      <c r="C369" s="731" t="s">
        <v>623</v>
      </c>
      <c r="D369" s="732" t="s">
        <v>624</v>
      </c>
      <c r="E369" s="733">
        <v>50113001</v>
      </c>
      <c r="F369" s="732" t="s">
        <v>638</v>
      </c>
      <c r="G369" s="731" t="s">
        <v>639</v>
      </c>
      <c r="H369" s="731">
        <v>237329</v>
      </c>
      <c r="I369" s="731">
        <v>237329</v>
      </c>
      <c r="J369" s="731" t="s">
        <v>832</v>
      </c>
      <c r="K369" s="731" t="s">
        <v>833</v>
      </c>
      <c r="L369" s="734">
        <v>108.95666666666666</v>
      </c>
      <c r="M369" s="734">
        <v>3</v>
      </c>
      <c r="N369" s="735">
        <v>326.87</v>
      </c>
    </row>
    <row r="370" spans="1:14" ht="14.45" customHeight="1" x14ac:dyDescent="0.2">
      <c r="A370" s="729" t="s">
        <v>605</v>
      </c>
      <c r="B370" s="730" t="s">
        <v>606</v>
      </c>
      <c r="C370" s="731" t="s">
        <v>623</v>
      </c>
      <c r="D370" s="732" t="s">
        <v>624</v>
      </c>
      <c r="E370" s="733">
        <v>50113001</v>
      </c>
      <c r="F370" s="732" t="s">
        <v>638</v>
      </c>
      <c r="G370" s="731" t="s">
        <v>639</v>
      </c>
      <c r="H370" s="731">
        <v>234736</v>
      </c>
      <c r="I370" s="731">
        <v>234736</v>
      </c>
      <c r="J370" s="731" t="s">
        <v>1169</v>
      </c>
      <c r="K370" s="731" t="s">
        <v>1170</v>
      </c>
      <c r="L370" s="734">
        <v>120.54</v>
      </c>
      <c r="M370" s="734">
        <v>5</v>
      </c>
      <c r="N370" s="735">
        <v>602.70000000000005</v>
      </c>
    </row>
    <row r="371" spans="1:14" ht="14.45" customHeight="1" x14ac:dyDescent="0.2">
      <c r="A371" s="729" t="s">
        <v>605</v>
      </c>
      <c r="B371" s="730" t="s">
        <v>606</v>
      </c>
      <c r="C371" s="731" t="s">
        <v>623</v>
      </c>
      <c r="D371" s="732" t="s">
        <v>624</v>
      </c>
      <c r="E371" s="733">
        <v>50113001</v>
      </c>
      <c r="F371" s="732" t="s">
        <v>638</v>
      </c>
      <c r="G371" s="731" t="s">
        <v>639</v>
      </c>
      <c r="H371" s="731">
        <v>225168</v>
      </c>
      <c r="I371" s="731">
        <v>225168</v>
      </c>
      <c r="J371" s="731" t="s">
        <v>834</v>
      </c>
      <c r="K371" s="731" t="s">
        <v>835</v>
      </c>
      <c r="L371" s="734">
        <v>63.54</v>
      </c>
      <c r="M371" s="734">
        <v>1</v>
      </c>
      <c r="N371" s="735">
        <v>63.54</v>
      </c>
    </row>
    <row r="372" spans="1:14" ht="14.45" customHeight="1" x14ac:dyDescent="0.2">
      <c r="A372" s="729" t="s">
        <v>605</v>
      </c>
      <c r="B372" s="730" t="s">
        <v>606</v>
      </c>
      <c r="C372" s="731" t="s">
        <v>623</v>
      </c>
      <c r="D372" s="732" t="s">
        <v>624</v>
      </c>
      <c r="E372" s="733">
        <v>50113001</v>
      </c>
      <c r="F372" s="732" t="s">
        <v>638</v>
      </c>
      <c r="G372" s="731" t="s">
        <v>639</v>
      </c>
      <c r="H372" s="731">
        <v>102684</v>
      </c>
      <c r="I372" s="731">
        <v>2684</v>
      </c>
      <c r="J372" s="731" t="s">
        <v>839</v>
      </c>
      <c r="K372" s="731" t="s">
        <v>841</v>
      </c>
      <c r="L372" s="734">
        <v>110.42375</v>
      </c>
      <c r="M372" s="734">
        <v>8</v>
      </c>
      <c r="N372" s="735">
        <v>883.39</v>
      </c>
    </row>
    <row r="373" spans="1:14" ht="14.45" customHeight="1" x14ac:dyDescent="0.2">
      <c r="A373" s="729" t="s">
        <v>605</v>
      </c>
      <c r="B373" s="730" t="s">
        <v>606</v>
      </c>
      <c r="C373" s="731" t="s">
        <v>623</v>
      </c>
      <c r="D373" s="732" t="s">
        <v>624</v>
      </c>
      <c r="E373" s="733">
        <v>50113001</v>
      </c>
      <c r="F373" s="732" t="s">
        <v>638</v>
      </c>
      <c r="G373" s="731" t="s">
        <v>639</v>
      </c>
      <c r="H373" s="731">
        <v>100502</v>
      </c>
      <c r="I373" s="731">
        <v>502</v>
      </c>
      <c r="J373" s="731" t="s">
        <v>839</v>
      </c>
      <c r="K373" s="731" t="s">
        <v>840</v>
      </c>
      <c r="L373" s="734">
        <v>267.78999999999996</v>
      </c>
      <c r="M373" s="734">
        <v>2</v>
      </c>
      <c r="N373" s="735">
        <v>535.57999999999993</v>
      </c>
    </row>
    <row r="374" spans="1:14" ht="14.45" customHeight="1" x14ac:dyDescent="0.2">
      <c r="A374" s="729" t="s">
        <v>605</v>
      </c>
      <c r="B374" s="730" t="s">
        <v>606</v>
      </c>
      <c r="C374" s="731" t="s">
        <v>623</v>
      </c>
      <c r="D374" s="732" t="s">
        <v>624</v>
      </c>
      <c r="E374" s="733">
        <v>50113001</v>
      </c>
      <c r="F374" s="732" t="s">
        <v>638</v>
      </c>
      <c r="G374" s="731" t="s">
        <v>639</v>
      </c>
      <c r="H374" s="731">
        <v>847196</v>
      </c>
      <c r="I374" s="731">
        <v>117258</v>
      </c>
      <c r="J374" s="731" t="s">
        <v>1171</v>
      </c>
      <c r="K374" s="731" t="s">
        <v>1172</v>
      </c>
      <c r="L374" s="734">
        <v>104.07</v>
      </c>
      <c r="M374" s="734">
        <v>1</v>
      </c>
      <c r="N374" s="735">
        <v>104.07</v>
      </c>
    </row>
    <row r="375" spans="1:14" ht="14.45" customHeight="1" x14ac:dyDescent="0.2">
      <c r="A375" s="729" t="s">
        <v>605</v>
      </c>
      <c r="B375" s="730" t="s">
        <v>606</v>
      </c>
      <c r="C375" s="731" t="s">
        <v>623</v>
      </c>
      <c r="D375" s="732" t="s">
        <v>624</v>
      </c>
      <c r="E375" s="733">
        <v>50113001</v>
      </c>
      <c r="F375" s="732" t="s">
        <v>638</v>
      </c>
      <c r="G375" s="731" t="s">
        <v>639</v>
      </c>
      <c r="H375" s="731">
        <v>142476</v>
      </c>
      <c r="I375" s="731">
        <v>42476</v>
      </c>
      <c r="J375" s="731" t="s">
        <v>1173</v>
      </c>
      <c r="K375" s="731" t="s">
        <v>1174</v>
      </c>
      <c r="L375" s="734">
        <v>271.15999999999985</v>
      </c>
      <c r="M375" s="734">
        <v>1</v>
      </c>
      <c r="N375" s="735">
        <v>271.15999999999985</v>
      </c>
    </row>
    <row r="376" spans="1:14" ht="14.45" customHeight="1" x14ac:dyDescent="0.2">
      <c r="A376" s="729" t="s">
        <v>605</v>
      </c>
      <c r="B376" s="730" t="s">
        <v>606</v>
      </c>
      <c r="C376" s="731" t="s">
        <v>623</v>
      </c>
      <c r="D376" s="732" t="s">
        <v>624</v>
      </c>
      <c r="E376" s="733">
        <v>50113001</v>
      </c>
      <c r="F376" s="732" t="s">
        <v>638</v>
      </c>
      <c r="G376" s="731" t="s">
        <v>329</v>
      </c>
      <c r="H376" s="731">
        <v>235822</v>
      </c>
      <c r="I376" s="731">
        <v>235822</v>
      </c>
      <c r="J376" s="731" t="s">
        <v>1175</v>
      </c>
      <c r="K376" s="731" t="s">
        <v>1176</v>
      </c>
      <c r="L376" s="734">
        <v>119.79000000000003</v>
      </c>
      <c r="M376" s="734">
        <v>1</v>
      </c>
      <c r="N376" s="735">
        <v>119.79000000000003</v>
      </c>
    </row>
    <row r="377" spans="1:14" ht="14.45" customHeight="1" x14ac:dyDescent="0.2">
      <c r="A377" s="729" t="s">
        <v>605</v>
      </c>
      <c r="B377" s="730" t="s">
        <v>606</v>
      </c>
      <c r="C377" s="731" t="s">
        <v>623</v>
      </c>
      <c r="D377" s="732" t="s">
        <v>624</v>
      </c>
      <c r="E377" s="733">
        <v>50113001</v>
      </c>
      <c r="F377" s="732" t="s">
        <v>638</v>
      </c>
      <c r="G377" s="731" t="s">
        <v>652</v>
      </c>
      <c r="H377" s="731">
        <v>116932</v>
      </c>
      <c r="I377" s="731">
        <v>16932</v>
      </c>
      <c r="J377" s="731" t="s">
        <v>1177</v>
      </c>
      <c r="K377" s="731" t="s">
        <v>1178</v>
      </c>
      <c r="L377" s="734">
        <v>104.53000000000003</v>
      </c>
      <c r="M377" s="734">
        <v>1</v>
      </c>
      <c r="N377" s="735">
        <v>104.53000000000003</v>
      </c>
    </row>
    <row r="378" spans="1:14" ht="14.45" customHeight="1" x14ac:dyDescent="0.2">
      <c r="A378" s="729" t="s">
        <v>605</v>
      </c>
      <c r="B378" s="730" t="s">
        <v>606</v>
      </c>
      <c r="C378" s="731" t="s">
        <v>623</v>
      </c>
      <c r="D378" s="732" t="s">
        <v>624</v>
      </c>
      <c r="E378" s="733">
        <v>50113001</v>
      </c>
      <c r="F378" s="732" t="s">
        <v>638</v>
      </c>
      <c r="G378" s="731" t="s">
        <v>639</v>
      </c>
      <c r="H378" s="731">
        <v>157525</v>
      </c>
      <c r="I378" s="731">
        <v>57525</v>
      </c>
      <c r="J378" s="731" t="s">
        <v>1179</v>
      </c>
      <c r="K378" s="731" t="s">
        <v>1180</v>
      </c>
      <c r="L378" s="734">
        <v>97.420000000000016</v>
      </c>
      <c r="M378" s="734">
        <v>2</v>
      </c>
      <c r="N378" s="735">
        <v>194.84000000000003</v>
      </c>
    </row>
    <row r="379" spans="1:14" ht="14.45" customHeight="1" x14ac:dyDescent="0.2">
      <c r="A379" s="729" t="s">
        <v>605</v>
      </c>
      <c r="B379" s="730" t="s">
        <v>606</v>
      </c>
      <c r="C379" s="731" t="s">
        <v>623</v>
      </c>
      <c r="D379" s="732" t="s">
        <v>624</v>
      </c>
      <c r="E379" s="733">
        <v>50113001</v>
      </c>
      <c r="F379" s="732" t="s">
        <v>638</v>
      </c>
      <c r="G379" s="731" t="s">
        <v>652</v>
      </c>
      <c r="H379" s="731">
        <v>188498</v>
      </c>
      <c r="I379" s="731">
        <v>88498</v>
      </c>
      <c r="J379" s="731" t="s">
        <v>1181</v>
      </c>
      <c r="K379" s="731" t="s">
        <v>1182</v>
      </c>
      <c r="L379" s="734">
        <v>166.91</v>
      </c>
      <c r="M379" s="734">
        <v>1</v>
      </c>
      <c r="N379" s="735">
        <v>166.91</v>
      </c>
    </row>
    <row r="380" spans="1:14" ht="14.45" customHeight="1" x14ac:dyDescent="0.2">
      <c r="A380" s="729" t="s">
        <v>605</v>
      </c>
      <c r="B380" s="730" t="s">
        <v>606</v>
      </c>
      <c r="C380" s="731" t="s">
        <v>623</v>
      </c>
      <c r="D380" s="732" t="s">
        <v>624</v>
      </c>
      <c r="E380" s="733">
        <v>50113001</v>
      </c>
      <c r="F380" s="732" t="s">
        <v>638</v>
      </c>
      <c r="G380" s="731" t="s">
        <v>639</v>
      </c>
      <c r="H380" s="731">
        <v>100513</v>
      </c>
      <c r="I380" s="731">
        <v>513</v>
      </c>
      <c r="J380" s="731" t="s">
        <v>844</v>
      </c>
      <c r="K380" s="731" t="s">
        <v>833</v>
      </c>
      <c r="L380" s="734">
        <v>56.730000000000011</v>
      </c>
      <c r="M380" s="734">
        <v>1</v>
      </c>
      <c r="N380" s="735">
        <v>56.730000000000011</v>
      </c>
    </row>
    <row r="381" spans="1:14" ht="14.45" customHeight="1" x14ac:dyDescent="0.2">
      <c r="A381" s="729" t="s">
        <v>605</v>
      </c>
      <c r="B381" s="730" t="s">
        <v>606</v>
      </c>
      <c r="C381" s="731" t="s">
        <v>623</v>
      </c>
      <c r="D381" s="732" t="s">
        <v>624</v>
      </c>
      <c r="E381" s="733">
        <v>50113001</v>
      </c>
      <c r="F381" s="732" t="s">
        <v>638</v>
      </c>
      <c r="G381" s="731" t="s">
        <v>652</v>
      </c>
      <c r="H381" s="731">
        <v>191788</v>
      </c>
      <c r="I381" s="731">
        <v>91788</v>
      </c>
      <c r="J381" s="731" t="s">
        <v>847</v>
      </c>
      <c r="K381" s="731" t="s">
        <v>848</v>
      </c>
      <c r="L381" s="734">
        <v>9.1127272727272732</v>
      </c>
      <c r="M381" s="734">
        <v>33</v>
      </c>
      <c r="N381" s="735">
        <v>300.72000000000003</v>
      </c>
    </row>
    <row r="382" spans="1:14" ht="14.45" customHeight="1" x14ac:dyDescent="0.2">
      <c r="A382" s="729" t="s">
        <v>605</v>
      </c>
      <c r="B382" s="730" t="s">
        <v>606</v>
      </c>
      <c r="C382" s="731" t="s">
        <v>623</v>
      </c>
      <c r="D382" s="732" t="s">
        <v>624</v>
      </c>
      <c r="E382" s="733">
        <v>50113001</v>
      </c>
      <c r="F382" s="732" t="s">
        <v>638</v>
      </c>
      <c r="G382" s="731" t="s">
        <v>652</v>
      </c>
      <c r="H382" s="731">
        <v>184398</v>
      </c>
      <c r="I382" s="731">
        <v>84398</v>
      </c>
      <c r="J382" s="731" t="s">
        <v>849</v>
      </c>
      <c r="K382" s="731" t="s">
        <v>850</v>
      </c>
      <c r="L382" s="734">
        <v>114.03</v>
      </c>
      <c r="M382" s="734">
        <v>1</v>
      </c>
      <c r="N382" s="735">
        <v>114.03</v>
      </c>
    </row>
    <row r="383" spans="1:14" ht="14.45" customHeight="1" x14ac:dyDescent="0.2">
      <c r="A383" s="729" t="s">
        <v>605</v>
      </c>
      <c r="B383" s="730" t="s">
        <v>606</v>
      </c>
      <c r="C383" s="731" t="s">
        <v>623</v>
      </c>
      <c r="D383" s="732" t="s">
        <v>624</v>
      </c>
      <c r="E383" s="733">
        <v>50113001</v>
      </c>
      <c r="F383" s="732" t="s">
        <v>638</v>
      </c>
      <c r="G383" s="731" t="s">
        <v>639</v>
      </c>
      <c r="H383" s="731">
        <v>224732</v>
      </c>
      <c r="I383" s="731">
        <v>224732</v>
      </c>
      <c r="J383" s="731" t="s">
        <v>853</v>
      </c>
      <c r="K383" s="731" t="s">
        <v>854</v>
      </c>
      <c r="L383" s="734">
        <v>834.38571428571424</v>
      </c>
      <c r="M383" s="734">
        <v>14</v>
      </c>
      <c r="N383" s="735">
        <v>11681.4</v>
      </c>
    </row>
    <row r="384" spans="1:14" ht="14.45" customHeight="1" x14ac:dyDescent="0.2">
      <c r="A384" s="729" t="s">
        <v>605</v>
      </c>
      <c r="B384" s="730" t="s">
        <v>606</v>
      </c>
      <c r="C384" s="731" t="s">
        <v>623</v>
      </c>
      <c r="D384" s="732" t="s">
        <v>624</v>
      </c>
      <c r="E384" s="733">
        <v>50113001</v>
      </c>
      <c r="F384" s="732" t="s">
        <v>638</v>
      </c>
      <c r="G384" s="731" t="s">
        <v>652</v>
      </c>
      <c r="H384" s="731">
        <v>849187</v>
      </c>
      <c r="I384" s="731">
        <v>111902</v>
      </c>
      <c r="J384" s="731" t="s">
        <v>1183</v>
      </c>
      <c r="K384" s="731" t="s">
        <v>1184</v>
      </c>
      <c r="L384" s="734">
        <v>32.29999999999999</v>
      </c>
      <c r="M384" s="734">
        <v>1</v>
      </c>
      <c r="N384" s="735">
        <v>32.29999999999999</v>
      </c>
    </row>
    <row r="385" spans="1:14" ht="14.45" customHeight="1" x14ac:dyDescent="0.2">
      <c r="A385" s="729" t="s">
        <v>605</v>
      </c>
      <c r="B385" s="730" t="s">
        <v>606</v>
      </c>
      <c r="C385" s="731" t="s">
        <v>623</v>
      </c>
      <c r="D385" s="732" t="s">
        <v>624</v>
      </c>
      <c r="E385" s="733">
        <v>50113001</v>
      </c>
      <c r="F385" s="732" t="s">
        <v>638</v>
      </c>
      <c r="G385" s="731" t="s">
        <v>639</v>
      </c>
      <c r="H385" s="731">
        <v>988466</v>
      </c>
      <c r="I385" s="731">
        <v>192729</v>
      </c>
      <c r="J385" s="731" t="s">
        <v>1185</v>
      </c>
      <c r="K385" s="731" t="s">
        <v>1186</v>
      </c>
      <c r="L385" s="734">
        <v>54.029999999999994</v>
      </c>
      <c r="M385" s="734">
        <v>3</v>
      </c>
      <c r="N385" s="735">
        <v>162.08999999999997</v>
      </c>
    </row>
    <row r="386" spans="1:14" ht="14.45" customHeight="1" x14ac:dyDescent="0.2">
      <c r="A386" s="729" t="s">
        <v>605</v>
      </c>
      <c r="B386" s="730" t="s">
        <v>606</v>
      </c>
      <c r="C386" s="731" t="s">
        <v>623</v>
      </c>
      <c r="D386" s="732" t="s">
        <v>624</v>
      </c>
      <c r="E386" s="733">
        <v>50113001</v>
      </c>
      <c r="F386" s="732" t="s">
        <v>638</v>
      </c>
      <c r="G386" s="731" t="s">
        <v>652</v>
      </c>
      <c r="H386" s="731">
        <v>155823</v>
      </c>
      <c r="I386" s="731">
        <v>55823</v>
      </c>
      <c r="J386" s="731" t="s">
        <v>856</v>
      </c>
      <c r="K386" s="731" t="s">
        <v>858</v>
      </c>
      <c r="L386" s="734">
        <v>33.218202492450658</v>
      </c>
      <c r="M386" s="734">
        <v>237</v>
      </c>
      <c r="N386" s="735">
        <v>7872.7139907108058</v>
      </c>
    </row>
    <row r="387" spans="1:14" ht="14.45" customHeight="1" x14ac:dyDescent="0.2">
      <c r="A387" s="729" t="s">
        <v>605</v>
      </c>
      <c r="B387" s="730" t="s">
        <v>606</v>
      </c>
      <c r="C387" s="731" t="s">
        <v>623</v>
      </c>
      <c r="D387" s="732" t="s">
        <v>624</v>
      </c>
      <c r="E387" s="733">
        <v>50113001</v>
      </c>
      <c r="F387" s="732" t="s">
        <v>638</v>
      </c>
      <c r="G387" s="731" t="s">
        <v>652</v>
      </c>
      <c r="H387" s="731">
        <v>155824</v>
      </c>
      <c r="I387" s="731">
        <v>55824</v>
      </c>
      <c r="J387" s="731" t="s">
        <v>856</v>
      </c>
      <c r="K387" s="731" t="s">
        <v>857</v>
      </c>
      <c r="L387" s="734">
        <v>43.463076923076919</v>
      </c>
      <c r="M387" s="734">
        <v>13</v>
      </c>
      <c r="N387" s="735">
        <v>565.02</v>
      </c>
    </row>
    <row r="388" spans="1:14" ht="14.45" customHeight="1" x14ac:dyDescent="0.2">
      <c r="A388" s="729" t="s">
        <v>605</v>
      </c>
      <c r="B388" s="730" t="s">
        <v>606</v>
      </c>
      <c r="C388" s="731" t="s">
        <v>623</v>
      </c>
      <c r="D388" s="732" t="s">
        <v>624</v>
      </c>
      <c r="E388" s="733">
        <v>50113001</v>
      </c>
      <c r="F388" s="732" t="s">
        <v>638</v>
      </c>
      <c r="G388" s="731" t="s">
        <v>652</v>
      </c>
      <c r="H388" s="731">
        <v>107981</v>
      </c>
      <c r="I388" s="731">
        <v>7981</v>
      </c>
      <c r="J388" s="731" t="s">
        <v>856</v>
      </c>
      <c r="K388" s="731" t="s">
        <v>859</v>
      </c>
      <c r="L388" s="734">
        <v>42.983444444444437</v>
      </c>
      <c r="M388" s="734">
        <v>90</v>
      </c>
      <c r="N388" s="735">
        <v>3868.5099999999993</v>
      </c>
    </row>
    <row r="389" spans="1:14" ht="14.45" customHeight="1" x14ac:dyDescent="0.2">
      <c r="A389" s="729" t="s">
        <v>605</v>
      </c>
      <c r="B389" s="730" t="s">
        <v>606</v>
      </c>
      <c r="C389" s="731" t="s">
        <v>623</v>
      </c>
      <c r="D389" s="732" t="s">
        <v>624</v>
      </c>
      <c r="E389" s="733">
        <v>50113001</v>
      </c>
      <c r="F389" s="732" t="s">
        <v>638</v>
      </c>
      <c r="G389" s="731" t="s">
        <v>639</v>
      </c>
      <c r="H389" s="731">
        <v>100874</v>
      </c>
      <c r="I389" s="731">
        <v>874</v>
      </c>
      <c r="J389" s="731" t="s">
        <v>860</v>
      </c>
      <c r="K389" s="731" t="s">
        <v>861</v>
      </c>
      <c r="L389" s="734">
        <v>80.788750000000007</v>
      </c>
      <c r="M389" s="734">
        <v>8</v>
      </c>
      <c r="N389" s="735">
        <v>646.31000000000006</v>
      </c>
    </row>
    <row r="390" spans="1:14" ht="14.45" customHeight="1" x14ac:dyDescent="0.2">
      <c r="A390" s="729" t="s">
        <v>605</v>
      </c>
      <c r="B390" s="730" t="s">
        <v>606</v>
      </c>
      <c r="C390" s="731" t="s">
        <v>623</v>
      </c>
      <c r="D390" s="732" t="s">
        <v>624</v>
      </c>
      <c r="E390" s="733">
        <v>50113001</v>
      </c>
      <c r="F390" s="732" t="s">
        <v>638</v>
      </c>
      <c r="G390" s="731" t="s">
        <v>639</v>
      </c>
      <c r="H390" s="731">
        <v>200863</v>
      </c>
      <c r="I390" s="731">
        <v>200863</v>
      </c>
      <c r="J390" s="731" t="s">
        <v>862</v>
      </c>
      <c r="K390" s="731" t="s">
        <v>863</v>
      </c>
      <c r="L390" s="734">
        <v>85.45</v>
      </c>
      <c r="M390" s="734">
        <v>1</v>
      </c>
      <c r="N390" s="735">
        <v>85.45</v>
      </c>
    </row>
    <row r="391" spans="1:14" ht="14.45" customHeight="1" x14ac:dyDescent="0.2">
      <c r="A391" s="729" t="s">
        <v>605</v>
      </c>
      <c r="B391" s="730" t="s">
        <v>606</v>
      </c>
      <c r="C391" s="731" t="s">
        <v>623</v>
      </c>
      <c r="D391" s="732" t="s">
        <v>624</v>
      </c>
      <c r="E391" s="733">
        <v>50113001</v>
      </c>
      <c r="F391" s="732" t="s">
        <v>638</v>
      </c>
      <c r="G391" s="731" t="s">
        <v>639</v>
      </c>
      <c r="H391" s="731">
        <v>207820</v>
      </c>
      <c r="I391" s="731">
        <v>207820</v>
      </c>
      <c r="J391" s="731" t="s">
        <v>868</v>
      </c>
      <c r="K391" s="731" t="s">
        <v>869</v>
      </c>
      <c r="L391" s="734">
        <v>31.805384615384622</v>
      </c>
      <c r="M391" s="734">
        <v>65</v>
      </c>
      <c r="N391" s="735">
        <v>2067.3500000000004</v>
      </c>
    </row>
    <row r="392" spans="1:14" ht="14.45" customHeight="1" x14ac:dyDescent="0.2">
      <c r="A392" s="729" t="s">
        <v>605</v>
      </c>
      <c r="B392" s="730" t="s">
        <v>606</v>
      </c>
      <c r="C392" s="731" t="s">
        <v>623</v>
      </c>
      <c r="D392" s="732" t="s">
        <v>624</v>
      </c>
      <c r="E392" s="733">
        <v>50113001</v>
      </c>
      <c r="F392" s="732" t="s">
        <v>638</v>
      </c>
      <c r="G392" s="731" t="s">
        <v>639</v>
      </c>
      <c r="H392" s="731">
        <v>207819</v>
      </c>
      <c r="I392" s="731">
        <v>207819</v>
      </c>
      <c r="J392" s="731" t="s">
        <v>870</v>
      </c>
      <c r="K392" s="731" t="s">
        <v>871</v>
      </c>
      <c r="L392" s="734">
        <v>22.509090909090911</v>
      </c>
      <c r="M392" s="734">
        <v>11</v>
      </c>
      <c r="N392" s="735">
        <v>247.60000000000002</v>
      </c>
    </row>
    <row r="393" spans="1:14" ht="14.45" customHeight="1" x14ac:dyDescent="0.2">
      <c r="A393" s="729" t="s">
        <v>605</v>
      </c>
      <c r="B393" s="730" t="s">
        <v>606</v>
      </c>
      <c r="C393" s="731" t="s">
        <v>623</v>
      </c>
      <c r="D393" s="732" t="s">
        <v>624</v>
      </c>
      <c r="E393" s="733">
        <v>50113001</v>
      </c>
      <c r="F393" s="732" t="s">
        <v>638</v>
      </c>
      <c r="G393" s="731" t="s">
        <v>639</v>
      </c>
      <c r="H393" s="731">
        <v>100269</v>
      </c>
      <c r="I393" s="731">
        <v>269</v>
      </c>
      <c r="J393" s="731" t="s">
        <v>1187</v>
      </c>
      <c r="K393" s="731" t="s">
        <v>1188</v>
      </c>
      <c r="L393" s="734">
        <v>50.899999999999984</v>
      </c>
      <c r="M393" s="734">
        <v>1</v>
      </c>
      <c r="N393" s="735">
        <v>50.899999999999984</v>
      </c>
    </row>
    <row r="394" spans="1:14" ht="14.45" customHeight="1" x14ac:dyDescent="0.2">
      <c r="A394" s="729" t="s">
        <v>605</v>
      </c>
      <c r="B394" s="730" t="s">
        <v>606</v>
      </c>
      <c r="C394" s="731" t="s">
        <v>623</v>
      </c>
      <c r="D394" s="732" t="s">
        <v>624</v>
      </c>
      <c r="E394" s="733">
        <v>50113001</v>
      </c>
      <c r="F394" s="732" t="s">
        <v>638</v>
      </c>
      <c r="G394" s="731" t="s">
        <v>652</v>
      </c>
      <c r="H394" s="731">
        <v>844651</v>
      </c>
      <c r="I394" s="731">
        <v>101205</v>
      </c>
      <c r="J394" s="731" t="s">
        <v>880</v>
      </c>
      <c r="K394" s="731" t="s">
        <v>881</v>
      </c>
      <c r="L394" s="734">
        <v>76.449999999999989</v>
      </c>
      <c r="M394" s="734">
        <v>2</v>
      </c>
      <c r="N394" s="735">
        <v>152.89999999999998</v>
      </c>
    </row>
    <row r="395" spans="1:14" ht="14.45" customHeight="1" x14ac:dyDescent="0.2">
      <c r="A395" s="729" t="s">
        <v>605</v>
      </c>
      <c r="B395" s="730" t="s">
        <v>606</v>
      </c>
      <c r="C395" s="731" t="s">
        <v>623</v>
      </c>
      <c r="D395" s="732" t="s">
        <v>624</v>
      </c>
      <c r="E395" s="733">
        <v>50113001</v>
      </c>
      <c r="F395" s="732" t="s">
        <v>638</v>
      </c>
      <c r="G395" s="731" t="s">
        <v>652</v>
      </c>
      <c r="H395" s="731">
        <v>154432</v>
      </c>
      <c r="I395" s="731">
        <v>54432</v>
      </c>
      <c r="J395" s="731" t="s">
        <v>1189</v>
      </c>
      <c r="K395" s="731" t="s">
        <v>1190</v>
      </c>
      <c r="L395" s="734">
        <v>61.95000000000001</v>
      </c>
      <c r="M395" s="734">
        <v>1</v>
      </c>
      <c r="N395" s="735">
        <v>61.95000000000001</v>
      </c>
    </row>
    <row r="396" spans="1:14" ht="14.45" customHeight="1" x14ac:dyDescent="0.2">
      <c r="A396" s="729" t="s">
        <v>605</v>
      </c>
      <c r="B396" s="730" t="s">
        <v>606</v>
      </c>
      <c r="C396" s="731" t="s">
        <v>623</v>
      </c>
      <c r="D396" s="732" t="s">
        <v>624</v>
      </c>
      <c r="E396" s="733">
        <v>50113001</v>
      </c>
      <c r="F396" s="732" t="s">
        <v>638</v>
      </c>
      <c r="G396" s="731" t="s">
        <v>639</v>
      </c>
      <c r="H396" s="731">
        <v>104207</v>
      </c>
      <c r="I396" s="731">
        <v>4207</v>
      </c>
      <c r="J396" s="731" t="s">
        <v>1191</v>
      </c>
      <c r="K396" s="731" t="s">
        <v>1192</v>
      </c>
      <c r="L396" s="734">
        <v>39.74</v>
      </c>
      <c r="M396" s="734">
        <v>1</v>
      </c>
      <c r="N396" s="735">
        <v>39.74</v>
      </c>
    </row>
    <row r="397" spans="1:14" ht="14.45" customHeight="1" x14ac:dyDescent="0.2">
      <c r="A397" s="729" t="s">
        <v>605</v>
      </c>
      <c r="B397" s="730" t="s">
        <v>606</v>
      </c>
      <c r="C397" s="731" t="s">
        <v>623</v>
      </c>
      <c r="D397" s="732" t="s">
        <v>624</v>
      </c>
      <c r="E397" s="733">
        <v>50113001</v>
      </c>
      <c r="F397" s="732" t="s">
        <v>638</v>
      </c>
      <c r="G397" s="731" t="s">
        <v>652</v>
      </c>
      <c r="H397" s="731">
        <v>130652</v>
      </c>
      <c r="I397" s="731">
        <v>30652</v>
      </c>
      <c r="J397" s="731" t="s">
        <v>889</v>
      </c>
      <c r="K397" s="731" t="s">
        <v>890</v>
      </c>
      <c r="L397" s="734">
        <v>118.32500000000002</v>
      </c>
      <c r="M397" s="734">
        <v>8</v>
      </c>
      <c r="N397" s="735">
        <v>946.60000000000014</v>
      </c>
    </row>
    <row r="398" spans="1:14" ht="14.45" customHeight="1" x14ac:dyDescent="0.2">
      <c r="A398" s="729" t="s">
        <v>605</v>
      </c>
      <c r="B398" s="730" t="s">
        <v>606</v>
      </c>
      <c r="C398" s="731" t="s">
        <v>623</v>
      </c>
      <c r="D398" s="732" t="s">
        <v>624</v>
      </c>
      <c r="E398" s="733">
        <v>50113001</v>
      </c>
      <c r="F398" s="732" t="s">
        <v>638</v>
      </c>
      <c r="G398" s="731" t="s">
        <v>639</v>
      </c>
      <c r="H398" s="731">
        <v>118305</v>
      </c>
      <c r="I398" s="731">
        <v>18305</v>
      </c>
      <c r="J398" s="731" t="s">
        <v>891</v>
      </c>
      <c r="K398" s="731" t="s">
        <v>893</v>
      </c>
      <c r="L398" s="734">
        <v>242</v>
      </c>
      <c r="M398" s="734">
        <v>29</v>
      </c>
      <c r="N398" s="735">
        <v>7018</v>
      </c>
    </row>
    <row r="399" spans="1:14" ht="14.45" customHeight="1" x14ac:dyDescent="0.2">
      <c r="A399" s="729" t="s">
        <v>605</v>
      </c>
      <c r="B399" s="730" t="s">
        <v>606</v>
      </c>
      <c r="C399" s="731" t="s">
        <v>623</v>
      </c>
      <c r="D399" s="732" t="s">
        <v>624</v>
      </c>
      <c r="E399" s="733">
        <v>50113001</v>
      </c>
      <c r="F399" s="732" t="s">
        <v>638</v>
      </c>
      <c r="G399" s="731" t="s">
        <v>639</v>
      </c>
      <c r="H399" s="731">
        <v>159357</v>
      </c>
      <c r="I399" s="731">
        <v>59357</v>
      </c>
      <c r="J399" s="731" t="s">
        <v>1193</v>
      </c>
      <c r="K399" s="731" t="s">
        <v>1194</v>
      </c>
      <c r="L399" s="734">
        <v>188.88</v>
      </c>
      <c r="M399" s="734">
        <v>5</v>
      </c>
      <c r="N399" s="735">
        <v>944.4</v>
      </c>
    </row>
    <row r="400" spans="1:14" ht="14.45" customHeight="1" x14ac:dyDescent="0.2">
      <c r="A400" s="729" t="s">
        <v>605</v>
      </c>
      <c r="B400" s="730" t="s">
        <v>606</v>
      </c>
      <c r="C400" s="731" t="s">
        <v>623</v>
      </c>
      <c r="D400" s="732" t="s">
        <v>624</v>
      </c>
      <c r="E400" s="733">
        <v>50113001</v>
      </c>
      <c r="F400" s="732" t="s">
        <v>638</v>
      </c>
      <c r="G400" s="731" t="s">
        <v>329</v>
      </c>
      <c r="H400" s="731">
        <v>172734</v>
      </c>
      <c r="I400" s="731">
        <v>172734</v>
      </c>
      <c r="J400" s="731" t="s">
        <v>1195</v>
      </c>
      <c r="K400" s="731" t="s">
        <v>1196</v>
      </c>
      <c r="L400" s="734">
        <v>59.53</v>
      </c>
      <c r="M400" s="734">
        <v>1</v>
      </c>
      <c r="N400" s="735">
        <v>59.53</v>
      </c>
    </row>
    <row r="401" spans="1:14" ht="14.45" customHeight="1" x14ac:dyDescent="0.2">
      <c r="A401" s="729" t="s">
        <v>605</v>
      </c>
      <c r="B401" s="730" t="s">
        <v>606</v>
      </c>
      <c r="C401" s="731" t="s">
        <v>623</v>
      </c>
      <c r="D401" s="732" t="s">
        <v>624</v>
      </c>
      <c r="E401" s="733">
        <v>50113001</v>
      </c>
      <c r="F401" s="732" t="s">
        <v>638</v>
      </c>
      <c r="G401" s="731" t="s">
        <v>639</v>
      </c>
      <c r="H401" s="731">
        <v>114957</v>
      </c>
      <c r="I401" s="731">
        <v>14957</v>
      </c>
      <c r="J401" s="731" t="s">
        <v>1197</v>
      </c>
      <c r="K401" s="731" t="s">
        <v>1198</v>
      </c>
      <c r="L401" s="734">
        <v>40.03</v>
      </c>
      <c r="M401" s="734">
        <v>2</v>
      </c>
      <c r="N401" s="735">
        <v>80.06</v>
      </c>
    </row>
    <row r="402" spans="1:14" ht="14.45" customHeight="1" x14ac:dyDescent="0.2">
      <c r="A402" s="729" t="s">
        <v>605</v>
      </c>
      <c r="B402" s="730" t="s">
        <v>606</v>
      </c>
      <c r="C402" s="731" t="s">
        <v>623</v>
      </c>
      <c r="D402" s="732" t="s">
        <v>624</v>
      </c>
      <c r="E402" s="733">
        <v>50113001</v>
      </c>
      <c r="F402" s="732" t="s">
        <v>638</v>
      </c>
      <c r="G402" s="731" t="s">
        <v>639</v>
      </c>
      <c r="H402" s="731">
        <v>114938</v>
      </c>
      <c r="I402" s="731">
        <v>14938</v>
      </c>
      <c r="J402" s="731" t="s">
        <v>1199</v>
      </c>
      <c r="K402" s="731" t="s">
        <v>1200</v>
      </c>
      <c r="L402" s="734">
        <v>95.699999999999989</v>
      </c>
      <c r="M402" s="734">
        <v>1</v>
      </c>
      <c r="N402" s="735">
        <v>95.699999999999989</v>
      </c>
    </row>
    <row r="403" spans="1:14" ht="14.45" customHeight="1" x14ac:dyDescent="0.2">
      <c r="A403" s="729" t="s">
        <v>605</v>
      </c>
      <c r="B403" s="730" t="s">
        <v>606</v>
      </c>
      <c r="C403" s="731" t="s">
        <v>623</v>
      </c>
      <c r="D403" s="732" t="s">
        <v>624</v>
      </c>
      <c r="E403" s="733">
        <v>50113001</v>
      </c>
      <c r="F403" s="732" t="s">
        <v>638</v>
      </c>
      <c r="G403" s="731" t="s">
        <v>652</v>
      </c>
      <c r="H403" s="731">
        <v>208204</v>
      </c>
      <c r="I403" s="731">
        <v>208204</v>
      </c>
      <c r="J403" s="731" t="s">
        <v>1201</v>
      </c>
      <c r="K403" s="731" t="s">
        <v>1202</v>
      </c>
      <c r="L403" s="734">
        <v>48.929999999999986</v>
      </c>
      <c r="M403" s="734">
        <v>1</v>
      </c>
      <c r="N403" s="735">
        <v>48.929999999999986</v>
      </c>
    </row>
    <row r="404" spans="1:14" ht="14.45" customHeight="1" x14ac:dyDescent="0.2">
      <c r="A404" s="729" t="s">
        <v>605</v>
      </c>
      <c r="B404" s="730" t="s">
        <v>606</v>
      </c>
      <c r="C404" s="731" t="s">
        <v>623</v>
      </c>
      <c r="D404" s="732" t="s">
        <v>624</v>
      </c>
      <c r="E404" s="733">
        <v>50113001</v>
      </c>
      <c r="F404" s="732" t="s">
        <v>638</v>
      </c>
      <c r="G404" s="731" t="s">
        <v>652</v>
      </c>
      <c r="H404" s="731">
        <v>109709</v>
      </c>
      <c r="I404" s="731">
        <v>9709</v>
      </c>
      <c r="J404" s="731" t="s">
        <v>898</v>
      </c>
      <c r="K404" s="731" t="s">
        <v>899</v>
      </c>
      <c r="L404" s="734">
        <v>64.900000000000006</v>
      </c>
      <c r="M404" s="734">
        <v>15</v>
      </c>
      <c r="N404" s="735">
        <v>973.50000000000011</v>
      </c>
    </row>
    <row r="405" spans="1:14" ht="14.45" customHeight="1" x14ac:dyDescent="0.2">
      <c r="A405" s="729" t="s">
        <v>605</v>
      </c>
      <c r="B405" s="730" t="s">
        <v>606</v>
      </c>
      <c r="C405" s="731" t="s">
        <v>623</v>
      </c>
      <c r="D405" s="732" t="s">
        <v>624</v>
      </c>
      <c r="E405" s="733">
        <v>50113001</v>
      </c>
      <c r="F405" s="732" t="s">
        <v>638</v>
      </c>
      <c r="G405" s="731" t="s">
        <v>639</v>
      </c>
      <c r="H405" s="731">
        <v>119653</v>
      </c>
      <c r="I405" s="731">
        <v>119653</v>
      </c>
      <c r="J405" s="731" t="s">
        <v>900</v>
      </c>
      <c r="K405" s="731" t="s">
        <v>902</v>
      </c>
      <c r="L405" s="734">
        <v>157.19</v>
      </c>
      <c r="M405" s="734">
        <v>4</v>
      </c>
      <c r="N405" s="735">
        <v>628.76</v>
      </c>
    </row>
    <row r="406" spans="1:14" ht="14.45" customHeight="1" x14ac:dyDescent="0.2">
      <c r="A406" s="729" t="s">
        <v>605</v>
      </c>
      <c r="B406" s="730" t="s">
        <v>606</v>
      </c>
      <c r="C406" s="731" t="s">
        <v>623</v>
      </c>
      <c r="D406" s="732" t="s">
        <v>624</v>
      </c>
      <c r="E406" s="733">
        <v>50113001</v>
      </c>
      <c r="F406" s="732" t="s">
        <v>638</v>
      </c>
      <c r="G406" s="731" t="s">
        <v>652</v>
      </c>
      <c r="H406" s="731">
        <v>848251</v>
      </c>
      <c r="I406" s="731">
        <v>122632</v>
      </c>
      <c r="J406" s="731" t="s">
        <v>1203</v>
      </c>
      <c r="K406" s="731" t="s">
        <v>1204</v>
      </c>
      <c r="L406" s="734">
        <v>97</v>
      </c>
      <c r="M406" s="734">
        <v>2</v>
      </c>
      <c r="N406" s="735">
        <v>194</v>
      </c>
    </row>
    <row r="407" spans="1:14" ht="14.45" customHeight="1" x14ac:dyDescent="0.2">
      <c r="A407" s="729" t="s">
        <v>605</v>
      </c>
      <c r="B407" s="730" t="s">
        <v>606</v>
      </c>
      <c r="C407" s="731" t="s">
        <v>623</v>
      </c>
      <c r="D407" s="732" t="s">
        <v>624</v>
      </c>
      <c r="E407" s="733">
        <v>50113001</v>
      </c>
      <c r="F407" s="732" t="s">
        <v>638</v>
      </c>
      <c r="G407" s="731" t="s">
        <v>639</v>
      </c>
      <c r="H407" s="731">
        <v>117162</v>
      </c>
      <c r="I407" s="731">
        <v>17162</v>
      </c>
      <c r="J407" s="731" t="s">
        <v>1205</v>
      </c>
      <c r="K407" s="731" t="s">
        <v>1206</v>
      </c>
      <c r="L407" s="734">
        <v>126.26000000000003</v>
      </c>
      <c r="M407" s="734">
        <v>1</v>
      </c>
      <c r="N407" s="735">
        <v>126.26000000000003</v>
      </c>
    </row>
    <row r="408" spans="1:14" ht="14.45" customHeight="1" x14ac:dyDescent="0.2">
      <c r="A408" s="729" t="s">
        <v>605</v>
      </c>
      <c r="B408" s="730" t="s">
        <v>606</v>
      </c>
      <c r="C408" s="731" t="s">
        <v>623</v>
      </c>
      <c r="D408" s="732" t="s">
        <v>624</v>
      </c>
      <c r="E408" s="733">
        <v>50113001</v>
      </c>
      <c r="F408" s="732" t="s">
        <v>638</v>
      </c>
      <c r="G408" s="731" t="s">
        <v>639</v>
      </c>
      <c r="H408" s="731">
        <v>844145</v>
      </c>
      <c r="I408" s="731">
        <v>56350</v>
      </c>
      <c r="J408" s="731" t="s">
        <v>905</v>
      </c>
      <c r="K408" s="731" t="s">
        <v>906</v>
      </c>
      <c r="L408" s="734">
        <v>39.187142857142852</v>
      </c>
      <c r="M408" s="734">
        <v>7</v>
      </c>
      <c r="N408" s="735">
        <v>274.30999999999995</v>
      </c>
    </row>
    <row r="409" spans="1:14" ht="14.45" customHeight="1" x14ac:dyDescent="0.2">
      <c r="A409" s="729" t="s">
        <v>605</v>
      </c>
      <c r="B409" s="730" t="s">
        <v>606</v>
      </c>
      <c r="C409" s="731" t="s">
        <v>623</v>
      </c>
      <c r="D409" s="732" t="s">
        <v>624</v>
      </c>
      <c r="E409" s="733">
        <v>50113001</v>
      </c>
      <c r="F409" s="732" t="s">
        <v>638</v>
      </c>
      <c r="G409" s="731" t="s">
        <v>639</v>
      </c>
      <c r="H409" s="731">
        <v>188900</v>
      </c>
      <c r="I409" s="731">
        <v>88900</v>
      </c>
      <c r="J409" s="731" t="s">
        <v>1207</v>
      </c>
      <c r="K409" s="731" t="s">
        <v>1208</v>
      </c>
      <c r="L409" s="734">
        <v>85.450000000000017</v>
      </c>
      <c r="M409" s="734">
        <v>2</v>
      </c>
      <c r="N409" s="735">
        <v>170.90000000000003</v>
      </c>
    </row>
    <row r="410" spans="1:14" ht="14.45" customHeight="1" x14ac:dyDescent="0.2">
      <c r="A410" s="729" t="s">
        <v>605</v>
      </c>
      <c r="B410" s="730" t="s">
        <v>606</v>
      </c>
      <c r="C410" s="731" t="s">
        <v>623</v>
      </c>
      <c r="D410" s="732" t="s">
        <v>624</v>
      </c>
      <c r="E410" s="733">
        <v>50113001</v>
      </c>
      <c r="F410" s="732" t="s">
        <v>638</v>
      </c>
      <c r="G410" s="731" t="s">
        <v>639</v>
      </c>
      <c r="H410" s="731">
        <v>234945</v>
      </c>
      <c r="I410" s="731">
        <v>234945</v>
      </c>
      <c r="J410" s="731" t="s">
        <v>1209</v>
      </c>
      <c r="K410" s="731" t="s">
        <v>1210</v>
      </c>
      <c r="L410" s="734">
        <v>44.899999999999984</v>
      </c>
      <c r="M410" s="734">
        <v>1</v>
      </c>
      <c r="N410" s="735">
        <v>44.899999999999984</v>
      </c>
    </row>
    <row r="411" spans="1:14" ht="14.45" customHeight="1" x14ac:dyDescent="0.2">
      <c r="A411" s="729" t="s">
        <v>605</v>
      </c>
      <c r="B411" s="730" t="s">
        <v>606</v>
      </c>
      <c r="C411" s="731" t="s">
        <v>623</v>
      </c>
      <c r="D411" s="732" t="s">
        <v>624</v>
      </c>
      <c r="E411" s="733">
        <v>50113001</v>
      </c>
      <c r="F411" s="732" t="s">
        <v>638</v>
      </c>
      <c r="G411" s="731" t="s">
        <v>639</v>
      </c>
      <c r="H411" s="731">
        <v>100610</v>
      </c>
      <c r="I411" s="731">
        <v>610</v>
      </c>
      <c r="J411" s="731" t="s">
        <v>907</v>
      </c>
      <c r="K411" s="731" t="s">
        <v>908</v>
      </c>
      <c r="L411" s="734">
        <v>71.478181818181824</v>
      </c>
      <c r="M411" s="734">
        <v>11</v>
      </c>
      <c r="N411" s="735">
        <v>786.26</v>
      </c>
    </row>
    <row r="412" spans="1:14" ht="14.45" customHeight="1" x14ac:dyDescent="0.2">
      <c r="A412" s="729" t="s">
        <v>605</v>
      </c>
      <c r="B412" s="730" t="s">
        <v>606</v>
      </c>
      <c r="C412" s="731" t="s">
        <v>623</v>
      </c>
      <c r="D412" s="732" t="s">
        <v>624</v>
      </c>
      <c r="E412" s="733">
        <v>50113001</v>
      </c>
      <c r="F412" s="732" t="s">
        <v>638</v>
      </c>
      <c r="G412" s="731" t="s">
        <v>639</v>
      </c>
      <c r="H412" s="731">
        <v>184360</v>
      </c>
      <c r="I412" s="731">
        <v>84360</v>
      </c>
      <c r="J412" s="731" t="s">
        <v>1211</v>
      </c>
      <c r="K412" s="731" t="s">
        <v>1212</v>
      </c>
      <c r="L412" s="734">
        <v>149.49999999999991</v>
      </c>
      <c r="M412" s="734">
        <v>1</v>
      </c>
      <c r="N412" s="735">
        <v>149.49999999999991</v>
      </c>
    </row>
    <row r="413" spans="1:14" ht="14.45" customHeight="1" x14ac:dyDescent="0.2">
      <c r="A413" s="729" t="s">
        <v>605</v>
      </c>
      <c r="B413" s="730" t="s">
        <v>606</v>
      </c>
      <c r="C413" s="731" t="s">
        <v>623</v>
      </c>
      <c r="D413" s="732" t="s">
        <v>624</v>
      </c>
      <c r="E413" s="733">
        <v>50113001</v>
      </c>
      <c r="F413" s="732" t="s">
        <v>638</v>
      </c>
      <c r="G413" s="731" t="s">
        <v>639</v>
      </c>
      <c r="H413" s="731">
        <v>131215</v>
      </c>
      <c r="I413" s="731">
        <v>31215</v>
      </c>
      <c r="J413" s="731" t="s">
        <v>911</v>
      </c>
      <c r="K413" s="731" t="s">
        <v>1213</v>
      </c>
      <c r="L413" s="734">
        <v>54.800000000000011</v>
      </c>
      <c r="M413" s="734">
        <v>1</v>
      </c>
      <c r="N413" s="735">
        <v>54.800000000000011</v>
      </c>
    </row>
    <row r="414" spans="1:14" ht="14.45" customHeight="1" x14ac:dyDescent="0.2">
      <c r="A414" s="729" t="s">
        <v>605</v>
      </c>
      <c r="B414" s="730" t="s">
        <v>606</v>
      </c>
      <c r="C414" s="731" t="s">
        <v>623</v>
      </c>
      <c r="D414" s="732" t="s">
        <v>624</v>
      </c>
      <c r="E414" s="733">
        <v>50113001</v>
      </c>
      <c r="F414" s="732" t="s">
        <v>638</v>
      </c>
      <c r="G414" s="731" t="s">
        <v>639</v>
      </c>
      <c r="H414" s="731">
        <v>188415</v>
      </c>
      <c r="I414" s="731">
        <v>188415</v>
      </c>
      <c r="J414" s="731" t="s">
        <v>1214</v>
      </c>
      <c r="K414" s="731" t="s">
        <v>1215</v>
      </c>
      <c r="L414" s="734">
        <v>91.780000000000015</v>
      </c>
      <c r="M414" s="734">
        <v>1</v>
      </c>
      <c r="N414" s="735">
        <v>91.780000000000015</v>
      </c>
    </row>
    <row r="415" spans="1:14" ht="14.45" customHeight="1" x14ac:dyDescent="0.2">
      <c r="A415" s="729" t="s">
        <v>605</v>
      </c>
      <c r="B415" s="730" t="s">
        <v>606</v>
      </c>
      <c r="C415" s="731" t="s">
        <v>623</v>
      </c>
      <c r="D415" s="732" t="s">
        <v>624</v>
      </c>
      <c r="E415" s="733">
        <v>50113001</v>
      </c>
      <c r="F415" s="732" t="s">
        <v>638</v>
      </c>
      <c r="G415" s="731" t="s">
        <v>639</v>
      </c>
      <c r="H415" s="731">
        <v>848632</v>
      </c>
      <c r="I415" s="731">
        <v>125315</v>
      </c>
      <c r="J415" s="731" t="s">
        <v>1216</v>
      </c>
      <c r="K415" s="731" t="s">
        <v>1217</v>
      </c>
      <c r="L415" s="734">
        <v>58.149999999999991</v>
      </c>
      <c r="M415" s="734">
        <v>1</v>
      </c>
      <c r="N415" s="735">
        <v>58.149999999999991</v>
      </c>
    </row>
    <row r="416" spans="1:14" ht="14.45" customHeight="1" x14ac:dyDescent="0.2">
      <c r="A416" s="729" t="s">
        <v>605</v>
      </c>
      <c r="B416" s="730" t="s">
        <v>606</v>
      </c>
      <c r="C416" s="731" t="s">
        <v>623</v>
      </c>
      <c r="D416" s="732" t="s">
        <v>624</v>
      </c>
      <c r="E416" s="733">
        <v>50113001</v>
      </c>
      <c r="F416" s="732" t="s">
        <v>638</v>
      </c>
      <c r="G416" s="731" t="s">
        <v>639</v>
      </c>
      <c r="H416" s="731">
        <v>148578</v>
      </c>
      <c r="I416" s="731">
        <v>48578</v>
      </c>
      <c r="J416" s="731" t="s">
        <v>1216</v>
      </c>
      <c r="K416" s="731" t="s">
        <v>1218</v>
      </c>
      <c r="L416" s="734">
        <v>54.919999999999987</v>
      </c>
      <c r="M416" s="734">
        <v>2</v>
      </c>
      <c r="N416" s="735">
        <v>109.83999999999997</v>
      </c>
    </row>
    <row r="417" spans="1:14" ht="14.45" customHeight="1" x14ac:dyDescent="0.2">
      <c r="A417" s="729" t="s">
        <v>605</v>
      </c>
      <c r="B417" s="730" t="s">
        <v>606</v>
      </c>
      <c r="C417" s="731" t="s">
        <v>623</v>
      </c>
      <c r="D417" s="732" t="s">
        <v>624</v>
      </c>
      <c r="E417" s="733">
        <v>50113001</v>
      </c>
      <c r="F417" s="732" t="s">
        <v>638</v>
      </c>
      <c r="G417" s="731" t="s">
        <v>639</v>
      </c>
      <c r="H417" s="731">
        <v>191836</v>
      </c>
      <c r="I417" s="731">
        <v>91836</v>
      </c>
      <c r="J417" s="731" t="s">
        <v>918</v>
      </c>
      <c r="K417" s="731" t="s">
        <v>919</v>
      </c>
      <c r="L417" s="734">
        <v>44.587647058823528</v>
      </c>
      <c r="M417" s="734">
        <v>17</v>
      </c>
      <c r="N417" s="735">
        <v>757.99</v>
      </c>
    </row>
    <row r="418" spans="1:14" ht="14.45" customHeight="1" x14ac:dyDescent="0.2">
      <c r="A418" s="729" t="s">
        <v>605</v>
      </c>
      <c r="B418" s="730" t="s">
        <v>606</v>
      </c>
      <c r="C418" s="731" t="s">
        <v>623</v>
      </c>
      <c r="D418" s="732" t="s">
        <v>624</v>
      </c>
      <c r="E418" s="733">
        <v>50113001</v>
      </c>
      <c r="F418" s="732" t="s">
        <v>638</v>
      </c>
      <c r="G418" s="731" t="s">
        <v>639</v>
      </c>
      <c r="H418" s="731">
        <v>109847</v>
      </c>
      <c r="I418" s="731">
        <v>9847</v>
      </c>
      <c r="J418" s="731" t="s">
        <v>1219</v>
      </c>
      <c r="K418" s="731" t="s">
        <v>1220</v>
      </c>
      <c r="L418" s="734">
        <v>40.669999999999995</v>
      </c>
      <c r="M418" s="734">
        <v>1</v>
      </c>
      <c r="N418" s="735">
        <v>40.669999999999995</v>
      </c>
    </row>
    <row r="419" spans="1:14" ht="14.45" customHeight="1" x14ac:dyDescent="0.2">
      <c r="A419" s="729" t="s">
        <v>605</v>
      </c>
      <c r="B419" s="730" t="s">
        <v>606</v>
      </c>
      <c r="C419" s="731" t="s">
        <v>623</v>
      </c>
      <c r="D419" s="732" t="s">
        <v>624</v>
      </c>
      <c r="E419" s="733">
        <v>50113001</v>
      </c>
      <c r="F419" s="732" t="s">
        <v>638</v>
      </c>
      <c r="G419" s="731" t="s">
        <v>639</v>
      </c>
      <c r="H419" s="731">
        <v>230437</v>
      </c>
      <c r="I419" s="731">
        <v>230437</v>
      </c>
      <c r="J419" s="731" t="s">
        <v>924</v>
      </c>
      <c r="K419" s="731" t="s">
        <v>926</v>
      </c>
      <c r="L419" s="734">
        <v>47.260000749335433</v>
      </c>
      <c r="M419" s="734">
        <v>1</v>
      </c>
      <c r="N419" s="735">
        <v>47.260000749335433</v>
      </c>
    </row>
    <row r="420" spans="1:14" ht="14.45" customHeight="1" x14ac:dyDescent="0.2">
      <c r="A420" s="729" t="s">
        <v>605</v>
      </c>
      <c r="B420" s="730" t="s">
        <v>606</v>
      </c>
      <c r="C420" s="731" t="s">
        <v>623</v>
      </c>
      <c r="D420" s="732" t="s">
        <v>624</v>
      </c>
      <c r="E420" s="733">
        <v>50113001</v>
      </c>
      <c r="F420" s="732" t="s">
        <v>638</v>
      </c>
      <c r="G420" s="731" t="s">
        <v>639</v>
      </c>
      <c r="H420" s="731">
        <v>221998</v>
      </c>
      <c r="I420" s="731">
        <v>221998</v>
      </c>
      <c r="J420" s="731" t="s">
        <v>927</v>
      </c>
      <c r="K420" s="731" t="s">
        <v>928</v>
      </c>
      <c r="L420" s="734">
        <v>22.409999999999993</v>
      </c>
      <c r="M420" s="734">
        <v>26</v>
      </c>
      <c r="N420" s="735">
        <v>582.65999999999985</v>
      </c>
    </row>
    <row r="421" spans="1:14" ht="14.45" customHeight="1" x14ac:dyDescent="0.2">
      <c r="A421" s="729" t="s">
        <v>605</v>
      </c>
      <c r="B421" s="730" t="s">
        <v>606</v>
      </c>
      <c r="C421" s="731" t="s">
        <v>623</v>
      </c>
      <c r="D421" s="732" t="s">
        <v>624</v>
      </c>
      <c r="E421" s="733">
        <v>50113001</v>
      </c>
      <c r="F421" s="732" t="s">
        <v>638</v>
      </c>
      <c r="G421" s="731" t="s">
        <v>639</v>
      </c>
      <c r="H421" s="731">
        <v>190968</v>
      </c>
      <c r="I421" s="731">
        <v>190968</v>
      </c>
      <c r="J421" s="731" t="s">
        <v>1221</v>
      </c>
      <c r="K421" s="731" t="s">
        <v>728</v>
      </c>
      <c r="L421" s="734">
        <v>195.81000000000003</v>
      </c>
      <c r="M421" s="734">
        <v>1</v>
      </c>
      <c r="N421" s="735">
        <v>195.81000000000003</v>
      </c>
    </row>
    <row r="422" spans="1:14" ht="14.45" customHeight="1" x14ac:dyDescent="0.2">
      <c r="A422" s="729" t="s">
        <v>605</v>
      </c>
      <c r="B422" s="730" t="s">
        <v>606</v>
      </c>
      <c r="C422" s="731" t="s">
        <v>623</v>
      </c>
      <c r="D422" s="732" t="s">
        <v>624</v>
      </c>
      <c r="E422" s="733">
        <v>50113001</v>
      </c>
      <c r="F422" s="732" t="s">
        <v>638</v>
      </c>
      <c r="G422" s="731" t="s">
        <v>652</v>
      </c>
      <c r="H422" s="731">
        <v>115864</v>
      </c>
      <c r="I422" s="731">
        <v>15864</v>
      </c>
      <c r="J422" s="731" t="s">
        <v>1222</v>
      </c>
      <c r="K422" s="731" t="s">
        <v>695</v>
      </c>
      <c r="L422" s="734">
        <v>63.309999999999995</v>
      </c>
      <c r="M422" s="734">
        <v>1</v>
      </c>
      <c r="N422" s="735">
        <v>63.309999999999995</v>
      </c>
    </row>
    <row r="423" spans="1:14" ht="14.45" customHeight="1" x14ac:dyDescent="0.2">
      <c r="A423" s="729" t="s">
        <v>605</v>
      </c>
      <c r="B423" s="730" t="s">
        <v>606</v>
      </c>
      <c r="C423" s="731" t="s">
        <v>623</v>
      </c>
      <c r="D423" s="732" t="s">
        <v>624</v>
      </c>
      <c r="E423" s="733">
        <v>50113001</v>
      </c>
      <c r="F423" s="732" t="s">
        <v>638</v>
      </c>
      <c r="G423" s="731" t="s">
        <v>652</v>
      </c>
      <c r="H423" s="731">
        <v>56976</v>
      </c>
      <c r="I423" s="731">
        <v>56976</v>
      </c>
      <c r="J423" s="731" t="s">
        <v>933</v>
      </c>
      <c r="K423" s="731" t="s">
        <v>934</v>
      </c>
      <c r="L423" s="734">
        <v>11.829999999999993</v>
      </c>
      <c r="M423" s="734">
        <v>1</v>
      </c>
      <c r="N423" s="735">
        <v>11.829999999999993</v>
      </c>
    </row>
    <row r="424" spans="1:14" ht="14.45" customHeight="1" x14ac:dyDescent="0.2">
      <c r="A424" s="729" t="s">
        <v>605</v>
      </c>
      <c r="B424" s="730" t="s">
        <v>606</v>
      </c>
      <c r="C424" s="731" t="s">
        <v>623</v>
      </c>
      <c r="D424" s="732" t="s">
        <v>624</v>
      </c>
      <c r="E424" s="733">
        <v>50113001</v>
      </c>
      <c r="F424" s="732" t="s">
        <v>638</v>
      </c>
      <c r="G424" s="731" t="s">
        <v>639</v>
      </c>
      <c r="H424" s="731">
        <v>228988</v>
      </c>
      <c r="I424" s="731">
        <v>228988</v>
      </c>
      <c r="J424" s="731" t="s">
        <v>1223</v>
      </c>
      <c r="K424" s="731" t="s">
        <v>1224</v>
      </c>
      <c r="L424" s="734">
        <v>365.17</v>
      </c>
      <c r="M424" s="734">
        <v>1</v>
      </c>
      <c r="N424" s="735">
        <v>365.17</v>
      </c>
    </row>
    <row r="425" spans="1:14" ht="14.45" customHeight="1" x14ac:dyDescent="0.2">
      <c r="A425" s="729" t="s">
        <v>605</v>
      </c>
      <c r="B425" s="730" t="s">
        <v>606</v>
      </c>
      <c r="C425" s="731" t="s">
        <v>623</v>
      </c>
      <c r="D425" s="732" t="s">
        <v>624</v>
      </c>
      <c r="E425" s="733">
        <v>50113001</v>
      </c>
      <c r="F425" s="732" t="s">
        <v>638</v>
      </c>
      <c r="G425" s="731" t="s">
        <v>652</v>
      </c>
      <c r="H425" s="731">
        <v>174700</v>
      </c>
      <c r="I425" s="731">
        <v>174700</v>
      </c>
      <c r="J425" s="731" t="s">
        <v>1225</v>
      </c>
      <c r="K425" s="731" t="s">
        <v>1094</v>
      </c>
      <c r="L425" s="734">
        <v>723.18000000000029</v>
      </c>
      <c r="M425" s="734">
        <v>1</v>
      </c>
      <c r="N425" s="735">
        <v>723.18000000000029</v>
      </c>
    </row>
    <row r="426" spans="1:14" ht="14.45" customHeight="1" x14ac:dyDescent="0.2">
      <c r="A426" s="729" t="s">
        <v>605</v>
      </c>
      <c r="B426" s="730" t="s">
        <v>606</v>
      </c>
      <c r="C426" s="731" t="s">
        <v>623</v>
      </c>
      <c r="D426" s="732" t="s">
        <v>624</v>
      </c>
      <c r="E426" s="733">
        <v>50113001</v>
      </c>
      <c r="F426" s="732" t="s">
        <v>638</v>
      </c>
      <c r="G426" s="731" t="s">
        <v>639</v>
      </c>
      <c r="H426" s="731">
        <v>102130</v>
      </c>
      <c r="I426" s="731">
        <v>2130</v>
      </c>
      <c r="J426" s="731" t="s">
        <v>1226</v>
      </c>
      <c r="K426" s="731" t="s">
        <v>1227</v>
      </c>
      <c r="L426" s="734">
        <v>155.00000000000003</v>
      </c>
      <c r="M426" s="734">
        <v>1</v>
      </c>
      <c r="N426" s="735">
        <v>155.00000000000003</v>
      </c>
    </row>
    <row r="427" spans="1:14" ht="14.45" customHeight="1" x14ac:dyDescent="0.2">
      <c r="A427" s="729" t="s">
        <v>605</v>
      </c>
      <c r="B427" s="730" t="s">
        <v>606</v>
      </c>
      <c r="C427" s="731" t="s">
        <v>623</v>
      </c>
      <c r="D427" s="732" t="s">
        <v>624</v>
      </c>
      <c r="E427" s="733">
        <v>50113001</v>
      </c>
      <c r="F427" s="732" t="s">
        <v>638</v>
      </c>
      <c r="G427" s="731" t="s">
        <v>639</v>
      </c>
      <c r="H427" s="731">
        <v>845123</v>
      </c>
      <c r="I427" s="731">
        <v>109797</v>
      </c>
      <c r="J427" s="731" t="s">
        <v>942</v>
      </c>
      <c r="K427" s="731" t="s">
        <v>944</v>
      </c>
      <c r="L427" s="734">
        <v>28.19</v>
      </c>
      <c r="M427" s="734">
        <v>1</v>
      </c>
      <c r="N427" s="735">
        <v>28.19</v>
      </c>
    </row>
    <row r="428" spans="1:14" ht="14.45" customHeight="1" x14ac:dyDescent="0.2">
      <c r="A428" s="729" t="s">
        <v>605</v>
      </c>
      <c r="B428" s="730" t="s">
        <v>606</v>
      </c>
      <c r="C428" s="731" t="s">
        <v>623</v>
      </c>
      <c r="D428" s="732" t="s">
        <v>624</v>
      </c>
      <c r="E428" s="733">
        <v>50113001</v>
      </c>
      <c r="F428" s="732" t="s">
        <v>638</v>
      </c>
      <c r="G428" s="731" t="s">
        <v>639</v>
      </c>
      <c r="H428" s="731">
        <v>845240</v>
      </c>
      <c r="I428" s="731">
        <v>109799</v>
      </c>
      <c r="J428" s="731" t="s">
        <v>942</v>
      </c>
      <c r="K428" s="731" t="s">
        <v>943</v>
      </c>
      <c r="L428" s="734">
        <v>81.06</v>
      </c>
      <c r="M428" s="734">
        <v>5</v>
      </c>
      <c r="N428" s="735">
        <v>405.3</v>
      </c>
    </row>
    <row r="429" spans="1:14" ht="14.45" customHeight="1" x14ac:dyDescent="0.2">
      <c r="A429" s="729" t="s">
        <v>605</v>
      </c>
      <c r="B429" s="730" t="s">
        <v>606</v>
      </c>
      <c r="C429" s="731" t="s">
        <v>623</v>
      </c>
      <c r="D429" s="732" t="s">
        <v>624</v>
      </c>
      <c r="E429" s="733">
        <v>50113001</v>
      </c>
      <c r="F429" s="732" t="s">
        <v>638</v>
      </c>
      <c r="G429" s="731" t="s">
        <v>639</v>
      </c>
      <c r="H429" s="731">
        <v>197864</v>
      </c>
      <c r="I429" s="731">
        <v>97864</v>
      </c>
      <c r="J429" s="731" t="s">
        <v>1228</v>
      </c>
      <c r="K429" s="731" t="s">
        <v>1229</v>
      </c>
      <c r="L429" s="734">
        <v>300.07999999999993</v>
      </c>
      <c r="M429" s="734">
        <v>1</v>
      </c>
      <c r="N429" s="735">
        <v>300.07999999999993</v>
      </c>
    </row>
    <row r="430" spans="1:14" ht="14.45" customHeight="1" x14ac:dyDescent="0.2">
      <c r="A430" s="729" t="s">
        <v>605</v>
      </c>
      <c r="B430" s="730" t="s">
        <v>606</v>
      </c>
      <c r="C430" s="731" t="s">
        <v>623</v>
      </c>
      <c r="D430" s="732" t="s">
        <v>624</v>
      </c>
      <c r="E430" s="733">
        <v>50113001</v>
      </c>
      <c r="F430" s="732" t="s">
        <v>638</v>
      </c>
      <c r="G430" s="731" t="s">
        <v>652</v>
      </c>
      <c r="H430" s="731">
        <v>231956</v>
      </c>
      <c r="I430" s="731">
        <v>231956</v>
      </c>
      <c r="J430" s="731" t="s">
        <v>945</v>
      </c>
      <c r="K430" s="731" t="s">
        <v>946</v>
      </c>
      <c r="L430" s="734">
        <v>49.76</v>
      </c>
      <c r="M430" s="734">
        <v>2</v>
      </c>
      <c r="N430" s="735">
        <v>99.52</v>
      </c>
    </row>
    <row r="431" spans="1:14" ht="14.45" customHeight="1" x14ac:dyDescent="0.2">
      <c r="A431" s="729" t="s">
        <v>605</v>
      </c>
      <c r="B431" s="730" t="s">
        <v>606</v>
      </c>
      <c r="C431" s="731" t="s">
        <v>623</v>
      </c>
      <c r="D431" s="732" t="s">
        <v>624</v>
      </c>
      <c r="E431" s="733">
        <v>50113001</v>
      </c>
      <c r="F431" s="732" t="s">
        <v>638</v>
      </c>
      <c r="G431" s="731" t="s">
        <v>639</v>
      </c>
      <c r="H431" s="731">
        <v>103550</v>
      </c>
      <c r="I431" s="731">
        <v>3550</v>
      </c>
      <c r="J431" s="731" t="s">
        <v>1230</v>
      </c>
      <c r="K431" s="731" t="s">
        <v>1139</v>
      </c>
      <c r="L431" s="734">
        <v>39.809999999999988</v>
      </c>
      <c r="M431" s="734">
        <v>2</v>
      </c>
      <c r="N431" s="735">
        <v>79.619999999999976</v>
      </c>
    </row>
    <row r="432" spans="1:14" ht="14.45" customHeight="1" x14ac:dyDescent="0.2">
      <c r="A432" s="729" t="s">
        <v>605</v>
      </c>
      <c r="B432" s="730" t="s">
        <v>606</v>
      </c>
      <c r="C432" s="731" t="s">
        <v>623</v>
      </c>
      <c r="D432" s="732" t="s">
        <v>624</v>
      </c>
      <c r="E432" s="733">
        <v>50113001</v>
      </c>
      <c r="F432" s="732" t="s">
        <v>638</v>
      </c>
      <c r="G432" s="731" t="s">
        <v>639</v>
      </c>
      <c r="H432" s="731">
        <v>840155</v>
      </c>
      <c r="I432" s="731">
        <v>0</v>
      </c>
      <c r="J432" s="731" t="s">
        <v>947</v>
      </c>
      <c r="K432" s="731" t="s">
        <v>329</v>
      </c>
      <c r="L432" s="734">
        <v>66.260000000000005</v>
      </c>
      <c r="M432" s="734">
        <v>2</v>
      </c>
      <c r="N432" s="735">
        <v>132.52000000000001</v>
      </c>
    </row>
    <row r="433" spans="1:14" ht="14.45" customHeight="1" x14ac:dyDescent="0.2">
      <c r="A433" s="729" t="s">
        <v>605</v>
      </c>
      <c r="B433" s="730" t="s">
        <v>606</v>
      </c>
      <c r="C433" s="731" t="s">
        <v>623</v>
      </c>
      <c r="D433" s="732" t="s">
        <v>624</v>
      </c>
      <c r="E433" s="733">
        <v>50113001</v>
      </c>
      <c r="F433" s="732" t="s">
        <v>638</v>
      </c>
      <c r="G433" s="731" t="s">
        <v>639</v>
      </c>
      <c r="H433" s="731">
        <v>100643</v>
      </c>
      <c r="I433" s="731">
        <v>643</v>
      </c>
      <c r="J433" s="731" t="s">
        <v>948</v>
      </c>
      <c r="K433" s="731" t="s">
        <v>949</v>
      </c>
      <c r="L433" s="734">
        <v>63.559999999999988</v>
      </c>
      <c r="M433" s="734">
        <v>4</v>
      </c>
      <c r="N433" s="735">
        <v>254.23999999999995</v>
      </c>
    </row>
    <row r="434" spans="1:14" ht="14.45" customHeight="1" x14ac:dyDescent="0.2">
      <c r="A434" s="729" t="s">
        <v>605</v>
      </c>
      <c r="B434" s="730" t="s">
        <v>606</v>
      </c>
      <c r="C434" s="731" t="s">
        <v>623</v>
      </c>
      <c r="D434" s="732" t="s">
        <v>624</v>
      </c>
      <c r="E434" s="733">
        <v>50113001</v>
      </c>
      <c r="F434" s="732" t="s">
        <v>638</v>
      </c>
      <c r="G434" s="731" t="s">
        <v>639</v>
      </c>
      <c r="H434" s="731">
        <v>100641</v>
      </c>
      <c r="I434" s="731">
        <v>641</v>
      </c>
      <c r="J434" s="731" t="s">
        <v>1231</v>
      </c>
      <c r="K434" s="731" t="s">
        <v>1232</v>
      </c>
      <c r="L434" s="734">
        <v>31.209999999999994</v>
      </c>
      <c r="M434" s="734">
        <v>1</v>
      </c>
      <c r="N434" s="735">
        <v>31.209999999999994</v>
      </c>
    </row>
    <row r="435" spans="1:14" ht="14.45" customHeight="1" x14ac:dyDescent="0.2">
      <c r="A435" s="729" t="s">
        <v>605</v>
      </c>
      <c r="B435" s="730" t="s">
        <v>606</v>
      </c>
      <c r="C435" s="731" t="s">
        <v>623</v>
      </c>
      <c r="D435" s="732" t="s">
        <v>624</v>
      </c>
      <c r="E435" s="733">
        <v>50113001</v>
      </c>
      <c r="F435" s="732" t="s">
        <v>638</v>
      </c>
      <c r="G435" s="731" t="s">
        <v>639</v>
      </c>
      <c r="H435" s="731">
        <v>994362</v>
      </c>
      <c r="I435" s="731">
        <v>0</v>
      </c>
      <c r="J435" s="731" t="s">
        <v>1233</v>
      </c>
      <c r="K435" s="731" t="s">
        <v>329</v>
      </c>
      <c r="L435" s="734">
        <v>551.8599999999999</v>
      </c>
      <c r="M435" s="734">
        <v>1</v>
      </c>
      <c r="N435" s="735">
        <v>551.8599999999999</v>
      </c>
    </row>
    <row r="436" spans="1:14" ht="14.45" customHeight="1" x14ac:dyDescent="0.2">
      <c r="A436" s="729" t="s">
        <v>605</v>
      </c>
      <c r="B436" s="730" t="s">
        <v>606</v>
      </c>
      <c r="C436" s="731" t="s">
        <v>623</v>
      </c>
      <c r="D436" s="732" t="s">
        <v>624</v>
      </c>
      <c r="E436" s="733">
        <v>50113001</v>
      </c>
      <c r="F436" s="732" t="s">
        <v>638</v>
      </c>
      <c r="G436" s="731" t="s">
        <v>652</v>
      </c>
      <c r="H436" s="731">
        <v>194113</v>
      </c>
      <c r="I436" s="731">
        <v>94113</v>
      </c>
      <c r="J436" s="731" t="s">
        <v>1234</v>
      </c>
      <c r="K436" s="731" t="s">
        <v>1235</v>
      </c>
      <c r="L436" s="734">
        <v>111.11999999999998</v>
      </c>
      <c r="M436" s="734">
        <v>1</v>
      </c>
      <c r="N436" s="735">
        <v>111.11999999999998</v>
      </c>
    </row>
    <row r="437" spans="1:14" ht="14.45" customHeight="1" x14ac:dyDescent="0.2">
      <c r="A437" s="729" t="s">
        <v>605</v>
      </c>
      <c r="B437" s="730" t="s">
        <v>606</v>
      </c>
      <c r="C437" s="731" t="s">
        <v>623</v>
      </c>
      <c r="D437" s="732" t="s">
        <v>624</v>
      </c>
      <c r="E437" s="733">
        <v>50113001</v>
      </c>
      <c r="F437" s="732" t="s">
        <v>638</v>
      </c>
      <c r="G437" s="731" t="s">
        <v>639</v>
      </c>
      <c r="H437" s="731">
        <v>210190</v>
      </c>
      <c r="I437" s="731">
        <v>210190</v>
      </c>
      <c r="J437" s="731" t="s">
        <v>1236</v>
      </c>
      <c r="K437" s="731" t="s">
        <v>1237</v>
      </c>
      <c r="L437" s="734">
        <v>2701.8999999999996</v>
      </c>
      <c r="M437" s="734">
        <v>1</v>
      </c>
      <c r="N437" s="735">
        <v>2701.8999999999996</v>
      </c>
    </row>
    <row r="438" spans="1:14" ht="14.45" customHeight="1" x14ac:dyDescent="0.2">
      <c r="A438" s="729" t="s">
        <v>605</v>
      </c>
      <c r="B438" s="730" t="s">
        <v>606</v>
      </c>
      <c r="C438" s="731" t="s">
        <v>623</v>
      </c>
      <c r="D438" s="732" t="s">
        <v>624</v>
      </c>
      <c r="E438" s="733">
        <v>50113001</v>
      </c>
      <c r="F438" s="732" t="s">
        <v>638</v>
      </c>
      <c r="G438" s="731" t="s">
        <v>639</v>
      </c>
      <c r="H438" s="731">
        <v>142953</v>
      </c>
      <c r="I438" s="731">
        <v>42953</v>
      </c>
      <c r="J438" s="731" t="s">
        <v>1238</v>
      </c>
      <c r="K438" s="731" t="s">
        <v>1239</v>
      </c>
      <c r="L438" s="734">
        <v>78.88000000000001</v>
      </c>
      <c r="M438" s="734">
        <v>1</v>
      </c>
      <c r="N438" s="735">
        <v>78.88000000000001</v>
      </c>
    </row>
    <row r="439" spans="1:14" ht="14.45" customHeight="1" x14ac:dyDescent="0.2">
      <c r="A439" s="729" t="s">
        <v>605</v>
      </c>
      <c r="B439" s="730" t="s">
        <v>606</v>
      </c>
      <c r="C439" s="731" t="s">
        <v>623</v>
      </c>
      <c r="D439" s="732" t="s">
        <v>624</v>
      </c>
      <c r="E439" s="733">
        <v>50113001</v>
      </c>
      <c r="F439" s="732" t="s">
        <v>638</v>
      </c>
      <c r="G439" s="731" t="s">
        <v>639</v>
      </c>
      <c r="H439" s="731">
        <v>117926</v>
      </c>
      <c r="I439" s="731">
        <v>201609</v>
      </c>
      <c r="J439" s="731" t="s">
        <v>950</v>
      </c>
      <c r="K439" s="731" t="s">
        <v>951</v>
      </c>
      <c r="L439" s="734">
        <v>44.85</v>
      </c>
      <c r="M439" s="734">
        <v>1</v>
      </c>
      <c r="N439" s="735">
        <v>44.85</v>
      </c>
    </row>
    <row r="440" spans="1:14" ht="14.45" customHeight="1" x14ac:dyDescent="0.2">
      <c r="A440" s="729" t="s">
        <v>605</v>
      </c>
      <c r="B440" s="730" t="s">
        <v>606</v>
      </c>
      <c r="C440" s="731" t="s">
        <v>623</v>
      </c>
      <c r="D440" s="732" t="s">
        <v>624</v>
      </c>
      <c r="E440" s="733">
        <v>50113001</v>
      </c>
      <c r="F440" s="732" t="s">
        <v>638</v>
      </c>
      <c r="G440" s="731" t="s">
        <v>652</v>
      </c>
      <c r="H440" s="731">
        <v>166030</v>
      </c>
      <c r="I440" s="731">
        <v>66030</v>
      </c>
      <c r="J440" s="731" t="s">
        <v>1240</v>
      </c>
      <c r="K440" s="731" t="s">
        <v>1241</v>
      </c>
      <c r="L440" s="734">
        <v>29.87</v>
      </c>
      <c r="M440" s="734">
        <v>1</v>
      </c>
      <c r="N440" s="735">
        <v>29.87</v>
      </c>
    </row>
    <row r="441" spans="1:14" ht="14.45" customHeight="1" x14ac:dyDescent="0.2">
      <c r="A441" s="729" t="s">
        <v>605</v>
      </c>
      <c r="B441" s="730" t="s">
        <v>606</v>
      </c>
      <c r="C441" s="731" t="s">
        <v>623</v>
      </c>
      <c r="D441" s="732" t="s">
        <v>624</v>
      </c>
      <c r="E441" s="733">
        <v>50113001</v>
      </c>
      <c r="F441" s="732" t="s">
        <v>638</v>
      </c>
      <c r="G441" s="731" t="s">
        <v>652</v>
      </c>
      <c r="H441" s="731">
        <v>153950</v>
      </c>
      <c r="I441" s="731">
        <v>53950</v>
      </c>
      <c r="J441" s="731" t="s">
        <v>954</v>
      </c>
      <c r="K441" s="731" t="s">
        <v>955</v>
      </c>
      <c r="L441" s="734">
        <v>91.43</v>
      </c>
      <c r="M441" s="734">
        <v>1</v>
      </c>
      <c r="N441" s="735">
        <v>91.43</v>
      </c>
    </row>
    <row r="442" spans="1:14" ht="14.45" customHeight="1" x14ac:dyDescent="0.2">
      <c r="A442" s="729" t="s">
        <v>605</v>
      </c>
      <c r="B442" s="730" t="s">
        <v>606</v>
      </c>
      <c r="C442" s="731" t="s">
        <v>623</v>
      </c>
      <c r="D442" s="732" t="s">
        <v>624</v>
      </c>
      <c r="E442" s="733">
        <v>50113001</v>
      </c>
      <c r="F442" s="732" t="s">
        <v>638</v>
      </c>
      <c r="G442" s="731" t="s">
        <v>652</v>
      </c>
      <c r="H442" s="731">
        <v>233366</v>
      </c>
      <c r="I442" s="731">
        <v>233366</v>
      </c>
      <c r="J442" s="731" t="s">
        <v>956</v>
      </c>
      <c r="K442" s="731" t="s">
        <v>958</v>
      </c>
      <c r="L442" s="734">
        <v>45.576666666666675</v>
      </c>
      <c r="M442" s="734">
        <v>6</v>
      </c>
      <c r="N442" s="735">
        <v>273.46000000000004</v>
      </c>
    </row>
    <row r="443" spans="1:14" ht="14.45" customHeight="1" x14ac:dyDescent="0.2">
      <c r="A443" s="729" t="s">
        <v>605</v>
      </c>
      <c r="B443" s="730" t="s">
        <v>606</v>
      </c>
      <c r="C443" s="731" t="s">
        <v>623</v>
      </c>
      <c r="D443" s="732" t="s">
        <v>624</v>
      </c>
      <c r="E443" s="733">
        <v>50113001</v>
      </c>
      <c r="F443" s="732" t="s">
        <v>638</v>
      </c>
      <c r="G443" s="731" t="s">
        <v>329</v>
      </c>
      <c r="H443" s="731">
        <v>237620</v>
      </c>
      <c r="I443" s="731">
        <v>237620</v>
      </c>
      <c r="J443" s="731" t="s">
        <v>1242</v>
      </c>
      <c r="K443" s="731" t="s">
        <v>1243</v>
      </c>
      <c r="L443" s="734">
        <v>174.23</v>
      </c>
      <c r="M443" s="734">
        <v>1</v>
      </c>
      <c r="N443" s="735">
        <v>174.23</v>
      </c>
    </row>
    <row r="444" spans="1:14" ht="14.45" customHeight="1" x14ac:dyDescent="0.2">
      <c r="A444" s="729" t="s">
        <v>605</v>
      </c>
      <c r="B444" s="730" t="s">
        <v>606</v>
      </c>
      <c r="C444" s="731" t="s">
        <v>623</v>
      </c>
      <c r="D444" s="732" t="s">
        <v>624</v>
      </c>
      <c r="E444" s="733">
        <v>50113001</v>
      </c>
      <c r="F444" s="732" t="s">
        <v>638</v>
      </c>
      <c r="G444" s="731" t="s">
        <v>652</v>
      </c>
      <c r="H444" s="731">
        <v>149483</v>
      </c>
      <c r="I444" s="731">
        <v>149483</v>
      </c>
      <c r="J444" s="731" t="s">
        <v>959</v>
      </c>
      <c r="K444" s="731" t="s">
        <v>1244</v>
      </c>
      <c r="L444" s="734">
        <v>138.95000000000002</v>
      </c>
      <c r="M444" s="734">
        <v>3</v>
      </c>
      <c r="N444" s="735">
        <v>416.85</v>
      </c>
    </row>
    <row r="445" spans="1:14" ht="14.45" customHeight="1" x14ac:dyDescent="0.2">
      <c r="A445" s="729" t="s">
        <v>605</v>
      </c>
      <c r="B445" s="730" t="s">
        <v>606</v>
      </c>
      <c r="C445" s="731" t="s">
        <v>623</v>
      </c>
      <c r="D445" s="732" t="s">
        <v>624</v>
      </c>
      <c r="E445" s="733">
        <v>50113013</v>
      </c>
      <c r="F445" s="732" t="s">
        <v>969</v>
      </c>
      <c r="G445" s="731" t="s">
        <v>639</v>
      </c>
      <c r="H445" s="731">
        <v>203097</v>
      </c>
      <c r="I445" s="731">
        <v>203097</v>
      </c>
      <c r="J445" s="731" t="s">
        <v>972</v>
      </c>
      <c r="K445" s="731" t="s">
        <v>973</v>
      </c>
      <c r="L445" s="734">
        <v>167.34000000000003</v>
      </c>
      <c r="M445" s="734">
        <v>6</v>
      </c>
      <c r="N445" s="735">
        <v>1004.0400000000002</v>
      </c>
    </row>
    <row r="446" spans="1:14" ht="14.45" customHeight="1" x14ac:dyDescent="0.2">
      <c r="A446" s="729" t="s">
        <v>605</v>
      </c>
      <c r="B446" s="730" t="s">
        <v>606</v>
      </c>
      <c r="C446" s="731" t="s">
        <v>623</v>
      </c>
      <c r="D446" s="732" t="s">
        <v>624</v>
      </c>
      <c r="E446" s="733">
        <v>50113013</v>
      </c>
      <c r="F446" s="732" t="s">
        <v>969</v>
      </c>
      <c r="G446" s="731" t="s">
        <v>639</v>
      </c>
      <c r="H446" s="731">
        <v>172972</v>
      </c>
      <c r="I446" s="731">
        <v>72972</v>
      </c>
      <c r="J446" s="731" t="s">
        <v>974</v>
      </c>
      <c r="K446" s="731" t="s">
        <v>975</v>
      </c>
      <c r="L446" s="734">
        <v>203.72000000000003</v>
      </c>
      <c r="M446" s="734">
        <v>9</v>
      </c>
      <c r="N446" s="735">
        <v>1833.4800000000002</v>
      </c>
    </row>
    <row r="447" spans="1:14" ht="14.45" customHeight="1" x14ac:dyDescent="0.2">
      <c r="A447" s="729" t="s">
        <v>605</v>
      </c>
      <c r="B447" s="730" t="s">
        <v>606</v>
      </c>
      <c r="C447" s="731" t="s">
        <v>623</v>
      </c>
      <c r="D447" s="732" t="s">
        <v>624</v>
      </c>
      <c r="E447" s="733">
        <v>50113013</v>
      </c>
      <c r="F447" s="732" t="s">
        <v>969</v>
      </c>
      <c r="G447" s="731" t="s">
        <v>652</v>
      </c>
      <c r="H447" s="731">
        <v>105951</v>
      </c>
      <c r="I447" s="731">
        <v>5951</v>
      </c>
      <c r="J447" s="731" t="s">
        <v>976</v>
      </c>
      <c r="K447" s="731" t="s">
        <v>977</v>
      </c>
      <c r="L447" s="734">
        <v>114.27000000000001</v>
      </c>
      <c r="M447" s="734">
        <v>2</v>
      </c>
      <c r="N447" s="735">
        <v>228.54000000000002</v>
      </c>
    </row>
    <row r="448" spans="1:14" ht="14.45" customHeight="1" x14ac:dyDescent="0.2">
      <c r="A448" s="729" t="s">
        <v>605</v>
      </c>
      <c r="B448" s="730" t="s">
        <v>606</v>
      </c>
      <c r="C448" s="731" t="s">
        <v>623</v>
      </c>
      <c r="D448" s="732" t="s">
        <v>624</v>
      </c>
      <c r="E448" s="733">
        <v>50113013</v>
      </c>
      <c r="F448" s="732" t="s">
        <v>969</v>
      </c>
      <c r="G448" s="731" t="s">
        <v>639</v>
      </c>
      <c r="H448" s="731">
        <v>136083</v>
      </c>
      <c r="I448" s="731">
        <v>136083</v>
      </c>
      <c r="J448" s="731" t="s">
        <v>980</v>
      </c>
      <c r="K448" s="731" t="s">
        <v>981</v>
      </c>
      <c r="L448" s="734">
        <v>489.73062908496877</v>
      </c>
      <c r="M448" s="734">
        <v>122.39999999999984</v>
      </c>
      <c r="N448" s="735">
        <v>59943.029000000097</v>
      </c>
    </row>
    <row r="449" spans="1:14" ht="14.45" customHeight="1" x14ac:dyDescent="0.2">
      <c r="A449" s="729" t="s">
        <v>605</v>
      </c>
      <c r="B449" s="730" t="s">
        <v>606</v>
      </c>
      <c r="C449" s="731" t="s">
        <v>623</v>
      </c>
      <c r="D449" s="732" t="s">
        <v>624</v>
      </c>
      <c r="E449" s="733">
        <v>50113013</v>
      </c>
      <c r="F449" s="732" t="s">
        <v>969</v>
      </c>
      <c r="G449" s="731" t="s">
        <v>639</v>
      </c>
      <c r="H449" s="731">
        <v>498791</v>
      </c>
      <c r="I449" s="731">
        <v>9999999</v>
      </c>
      <c r="J449" s="731" t="s">
        <v>982</v>
      </c>
      <c r="K449" s="731" t="s">
        <v>983</v>
      </c>
      <c r="L449" s="734">
        <v>1316.8650000000021</v>
      </c>
      <c r="M449" s="734">
        <v>18.479999999999997</v>
      </c>
      <c r="N449" s="735">
        <v>24335.665200000036</v>
      </c>
    </row>
    <row r="450" spans="1:14" ht="14.45" customHeight="1" x14ac:dyDescent="0.2">
      <c r="A450" s="729" t="s">
        <v>605</v>
      </c>
      <c r="B450" s="730" t="s">
        <v>606</v>
      </c>
      <c r="C450" s="731" t="s">
        <v>623</v>
      </c>
      <c r="D450" s="732" t="s">
        <v>624</v>
      </c>
      <c r="E450" s="733">
        <v>50113013</v>
      </c>
      <c r="F450" s="732" t="s">
        <v>969</v>
      </c>
      <c r="G450" s="731" t="s">
        <v>639</v>
      </c>
      <c r="H450" s="731">
        <v>193922</v>
      </c>
      <c r="I450" s="731">
        <v>93922</v>
      </c>
      <c r="J450" s="731" t="s">
        <v>1245</v>
      </c>
      <c r="K450" s="731" t="s">
        <v>1246</v>
      </c>
      <c r="L450" s="734">
        <v>448.98</v>
      </c>
      <c r="M450" s="734">
        <v>1</v>
      </c>
      <c r="N450" s="735">
        <v>448.98</v>
      </c>
    </row>
    <row r="451" spans="1:14" ht="14.45" customHeight="1" x14ac:dyDescent="0.2">
      <c r="A451" s="729" t="s">
        <v>605</v>
      </c>
      <c r="B451" s="730" t="s">
        <v>606</v>
      </c>
      <c r="C451" s="731" t="s">
        <v>623</v>
      </c>
      <c r="D451" s="732" t="s">
        <v>624</v>
      </c>
      <c r="E451" s="733">
        <v>50113013</v>
      </c>
      <c r="F451" s="732" t="s">
        <v>969</v>
      </c>
      <c r="G451" s="731" t="s">
        <v>639</v>
      </c>
      <c r="H451" s="731">
        <v>87104</v>
      </c>
      <c r="I451" s="731">
        <v>87104</v>
      </c>
      <c r="J451" s="731" t="s">
        <v>1247</v>
      </c>
      <c r="K451" s="731" t="s">
        <v>1248</v>
      </c>
      <c r="L451" s="734">
        <v>44.45</v>
      </c>
      <c r="M451" s="734">
        <v>2</v>
      </c>
      <c r="N451" s="735">
        <v>88.9</v>
      </c>
    </row>
    <row r="452" spans="1:14" ht="14.45" customHeight="1" x14ac:dyDescent="0.2">
      <c r="A452" s="729" t="s">
        <v>605</v>
      </c>
      <c r="B452" s="730" t="s">
        <v>606</v>
      </c>
      <c r="C452" s="731" t="s">
        <v>623</v>
      </c>
      <c r="D452" s="732" t="s">
        <v>624</v>
      </c>
      <c r="E452" s="733">
        <v>50113013</v>
      </c>
      <c r="F452" s="732" t="s">
        <v>969</v>
      </c>
      <c r="G452" s="731" t="s">
        <v>639</v>
      </c>
      <c r="H452" s="731">
        <v>162187</v>
      </c>
      <c r="I452" s="731">
        <v>162187</v>
      </c>
      <c r="J452" s="731" t="s">
        <v>994</v>
      </c>
      <c r="K452" s="731" t="s">
        <v>995</v>
      </c>
      <c r="L452" s="734">
        <v>671</v>
      </c>
      <c r="M452" s="734">
        <v>2</v>
      </c>
      <c r="N452" s="735">
        <v>1342</v>
      </c>
    </row>
    <row r="453" spans="1:14" ht="14.45" customHeight="1" x14ac:dyDescent="0.2">
      <c r="A453" s="729" t="s">
        <v>605</v>
      </c>
      <c r="B453" s="730" t="s">
        <v>606</v>
      </c>
      <c r="C453" s="731" t="s">
        <v>623</v>
      </c>
      <c r="D453" s="732" t="s">
        <v>624</v>
      </c>
      <c r="E453" s="733">
        <v>50113013</v>
      </c>
      <c r="F453" s="732" t="s">
        <v>969</v>
      </c>
      <c r="G453" s="731" t="s">
        <v>652</v>
      </c>
      <c r="H453" s="731">
        <v>849887</v>
      </c>
      <c r="I453" s="731">
        <v>129834</v>
      </c>
      <c r="J453" s="731" t="s">
        <v>996</v>
      </c>
      <c r="K453" s="731" t="s">
        <v>997</v>
      </c>
      <c r="L453" s="734">
        <v>150.69999999999999</v>
      </c>
      <c r="M453" s="734">
        <v>3</v>
      </c>
      <c r="N453" s="735">
        <v>452.09999999999997</v>
      </c>
    </row>
    <row r="454" spans="1:14" ht="14.45" customHeight="1" x14ac:dyDescent="0.2">
      <c r="A454" s="729" t="s">
        <v>605</v>
      </c>
      <c r="B454" s="730" t="s">
        <v>606</v>
      </c>
      <c r="C454" s="731" t="s">
        <v>623</v>
      </c>
      <c r="D454" s="732" t="s">
        <v>624</v>
      </c>
      <c r="E454" s="733">
        <v>50113013</v>
      </c>
      <c r="F454" s="732" t="s">
        <v>969</v>
      </c>
      <c r="G454" s="731" t="s">
        <v>652</v>
      </c>
      <c r="H454" s="731">
        <v>849655</v>
      </c>
      <c r="I454" s="731">
        <v>129836</v>
      </c>
      <c r="J454" s="731" t="s">
        <v>998</v>
      </c>
      <c r="K454" s="731" t="s">
        <v>997</v>
      </c>
      <c r="L454" s="734">
        <v>264.00000000000006</v>
      </c>
      <c r="M454" s="734">
        <v>15.899999999999999</v>
      </c>
      <c r="N454" s="735">
        <v>4197.6000000000004</v>
      </c>
    </row>
    <row r="455" spans="1:14" ht="14.45" customHeight="1" x14ac:dyDescent="0.2">
      <c r="A455" s="729" t="s">
        <v>605</v>
      </c>
      <c r="B455" s="730" t="s">
        <v>606</v>
      </c>
      <c r="C455" s="731" t="s">
        <v>623</v>
      </c>
      <c r="D455" s="732" t="s">
        <v>624</v>
      </c>
      <c r="E455" s="733">
        <v>50113013</v>
      </c>
      <c r="F455" s="732" t="s">
        <v>969</v>
      </c>
      <c r="G455" s="731" t="s">
        <v>639</v>
      </c>
      <c r="H455" s="731">
        <v>218400</v>
      </c>
      <c r="I455" s="731">
        <v>218400</v>
      </c>
      <c r="J455" s="731" t="s">
        <v>1249</v>
      </c>
      <c r="K455" s="731" t="s">
        <v>1250</v>
      </c>
      <c r="L455" s="734">
        <v>681.18999999999994</v>
      </c>
      <c r="M455" s="734">
        <v>6</v>
      </c>
      <c r="N455" s="735">
        <v>4087.14</v>
      </c>
    </row>
    <row r="456" spans="1:14" ht="14.45" customHeight="1" x14ac:dyDescent="0.2">
      <c r="A456" s="729" t="s">
        <v>605</v>
      </c>
      <c r="B456" s="730" t="s">
        <v>606</v>
      </c>
      <c r="C456" s="731" t="s">
        <v>623</v>
      </c>
      <c r="D456" s="732" t="s">
        <v>624</v>
      </c>
      <c r="E456" s="733">
        <v>50113013</v>
      </c>
      <c r="F456" s="732" t="s">
        <v>969</v>
      </c>
      <c r="G456" s="731" t="s">
        <v>639</v>
      </c>
      <c r="H456" s="731">
        <v>844576</v>
      </c>
      <c r="I456" s="731">
        <v>100339</v>
      </c>
      <c r="J456" s="731" t="s">
        <v>1001</v>
      </c>
      <c r="K456" s="731" t="s">
        <v>1002</v>
      </c>
      <c r="L456" s="734">
        <v>96.450000000000017</v>
      </c>
      <c r="M456" s="734">
        <v>7</v>
      </c>
      <c r="N456" s="735">
        <v>675.15000000000009</v>
      </c>
    </row>
    <row r="457" spans="1:14" ht="14.45" customHeight="1" x14ac:dyDescent="0.2">
      <c r="A457" s="729" t="s">
        <v>605</v>
      </c>
      <c r="B457" s="730" t="s">
        <v>606</v>
      </c>
      <c r="C457" s="731" t="s">
        <v>623</v>
      </c>
      <c r="D457" s="732" t="s">
        <v>624</v>
      </c>
      <c r="E457" s="733">
        <v>50113013</v>
      </c>
      <c r="F457" s="732" t="s">
        <v>969</v>
      </c>
      <c r="G457" s="731" t="s">
        <v>639</v>
      </c>
      <c r="H457" s="731">
        <v>132953</v>
      </c>
      <c r="I457" s="731">
        <v>32953</v>
      </c>
      <c r="J457" s="731" t="s">
        <v>1251</v>
      </c>
      <c r="K457" s="731" t="s">
        <v>1252</v>
      </c>
      <c r="L457" s="734">
        <v>49.640000000000008</v>
      </c>
      <c r="M457" s="734">
        <v>1</v>
      </c>
      <c r="N457" s="735">
        <v>49.640000000000008</v>
      </c>
    </row>
    <row r="458" spans="1:14" ht="14.45" customHeight="1" x14ac:dyDescent="0.2">
      <c r="A458" s="729" t="s">
        <v>605</v>
      </c>
      <c r="B458" s="730" t="s">
        <v>606</v>
      </c>
      <c r="C458" s="731" t="s">
        <v>623</v>
      </c>
      <c r="D458" s="732" t="s">
        <v>624</v>
      </c>
      <c r="E458" s="733">
        <v>50113013</v>
      </c>
      <c r="F458" s="732" t="s">
        <v>969</v>
      </c>
      <c r="G458" s="731" t="s">
        <v>639</v>
      </c>
      <c r="H458" s="731">
        <v>102427</v>
      </c>
      <c r="I458" s="731">
        <v>2427</v>
      </c>
      <c r="J458" s="731" t="s">
        <v>1003</v>
      </c>
      <c r="K458" s="731" t="s">
        <v>1004</v>
      </c>
      <c r="L458" s="734">
        <v>88.34999999999998</v>
      </c>
      <c r="M458" s="734">
        <v>5</v>
      </c>
      <c r="N458" s="735">
        <v>441.74999999999989</v>
      </c>
    </row>
    <row r="459" spans="1:14" ht="14.45" customHeight="1" x14ac:dyDescent="0.2">
      <c r="A459" s="729" t="s">
        <v>605</v>
      </c>
      <c r="B459" s="730" t="s">
        <v>606</v>
      </c>
      <c r="C459" s="731" t="s">
        <v>623</v>
      </c>
      <c r="D459" s="732" t="s">
        <v>624</v>
      </c>
      <c r="E459" s="733">
        <v>50113013</v>
      </c>
      <c r="F459" s="732" t="s">
        <v>969</v>
      </c>
      <c r="G459" s="731" t="s">
        <v>639</v>
      </c>
      <c r="H459" s="731">
        <v>101066</v>
      </c>
      <c r="I459" s="731">
        <v>1066</v>
      </c>
      <c r="J459" s="731" t="s">
        <v>1005</v>
      </c>
      <c r="K459" s="731" t="s">
        <v>1006</v>
      </c>
      <c r="L459" s="734">
        <v>57.350000000000023</v>
      </c>
      <c r="M459" s="734">
        <v>9</v>
      </c>
      <c r="N459" s="735">
        <v>516.1500000000002</v>
      </c>
    </row>
    <row r="460" spans="1:14" ht="14.45" customHeight="1" x14ac:dyDescent="0.2">
      <c r="A460" s="729" t="s">
        <v>605</v>
      </c>
      <c r="B460" s="730" t="s">
        <v>606</v>
      </c>
      <c r="C460" s="731" t="s">
        <v>623</v>
      </c>
      <c r="D460" s="732" t="s">
        <v>624</v>
      </c>
      <c r="E460" s="733">
        <v>50113013</v>
      </c>
      <c r="F460" s="732" t="s">
        <v>969</v>
      </c>
      <c r="G460" s="731" t="s">
        <v>639</v>
      </c>
      <c r="H460" s="731">
        <v>394618</v>
      </c>
      <c r="I460" s="731">
        <v>112786</v>
      </c>
      <c r="J460" s="731" t="s">
        <v>1008</v>
      </c>
      <c r="K460" s="731" t="s">
        <v>1009</v>
      </c>
      <c r="L460" s="734">
        <v>335.02999999999992</v>
      </c>
      <c r="M460" s="734">
        <v>0.5</v>
      </c>
      <c r="N460" s="735">
        <v>167.51499999999996</v>
      </c>
    </row>
    <row r="461" spans="1:14" ht="14.45" customHeight="1" x14ac:dyDescent="0.2">
      <c r="A461" s="729" t="s">
        <v>605</v>
      </c>
      <c r="B461" s="730" t="s">
        <v>606</v>
      </c>
      <c r="C461" s="731" t="s">
        <v>623</v>
      </c>
      <c r="D461" s="732" t="s">
        <v>624</v>
      </c>
      <c r="E461" s="733">
        <v>50113013</v>
      </c>
      <c r="F461" s="732" t="s">
        <v>969</v>
      </c>
      <c r="G461" s="731" t="s">
        <v>295</v>
      </c>
      <c r="H461" s="731">
        <v>134595</v>
      </c>
      <c r="I461" s="731">
        <v>134595</v>
      </c>
      <c r="J461" s="731" t="s">
        <v>1253</v>
      </c>
      <c r="K461" s="731" t="s">
        <v>1254</v>
      </c>
      <c r="L461" s="734">
        <v>416.78000000000009</v>
      </c>
      <c r="M461" s="734">
        <v>1.2</v>
      </c>
      <c r="N461" s="735">
        <v>500.13600000000008</v>
      </c>
    </row>
    <row r="462" spans="1:14" ht="14.45" customHeight="1" x14ac:dyDescent="0.2">
      <c r="A462" s="729" t="s">
        <v>605</v>
      </c>
      <c r="B462" s="730" t="s">
        <v>606</v>
      </c>
      <c r="C462" s="731" t="s">
        <v>623</v>
      </c>
      <c r="D462" s="732" t="s">
        <v>624</v>
      </c>
      <c r="E462" s="733">
        <v>50113013</v>
      </c>
      <c r="F462" s="732" t="s">
        <v>969</v>
      </c>
      <c r="G462" s="731" t="s">
        <v>652</v>
      </c>
      <c r="H462" s="731">
        <v>224407</v>
      </c>
      <c r="I462" s="731">
        <v>224407</v>
      </c>
      <c r="J462" s="731" t="s">
        <v>1020</v>
      </c>
      <c r="K462" s="731" t="s">
        <v>1021</v>
      </c>
      <c r="L462" s="734">
        <v>188.45999999999995</v>
      </c>
      <c r="M462" s="734">
        <v>5.4</v>
      </c>
      <c r="N462" s="735">
        <v>1017.6839999999997</v>
      </c>
    </row>
    <row r="463" spans="1:14" ht="14.45" customHeight="1" x14ac:dyDescent="0.2">
      <c r="A463" s="729" t="s">
        <v>605</v>
      </c>
      <c r="B463" s="730" t="s">
        <v>606</v>
      </c>
      <c r="C463" s="731" t="s">
        <v>623</v>
      </c>
      <c r="D463" s="732" t="s">
        <v>624</v>
      </c>
      <c r="E463" s="733">
        <v>50113013</v>
      </c>
      <c r="F463" s="732" t="s">
        <v>969</v>
      </c>
      <c r="G463" s="731" t="s">
        <v>652</v>
      </c>
      <c r="H463" s="731">
        <v>242332</v>
      </c>
      <c r="I463" s="731">
        <v>242332</v>
      </c>
      <c r="J463" s="731" t="s">
        <v>1020</v>
      </c>
      <c r="K463" s="731" t="s">
        <v>1255</v>
      </c>
      <c r="L463" s="734">
        <v>376.91999999999996</v>
      </c>
      <c r="M463" s="734">
        <v>0.1</v>
      </c>
      <c r="N463" s="735">
        <v>37.692</v>
      </c>
    </row>
    <row r="464" spans="1:14" ht="14.45" customHeight="1" x14ac:dyDescent="0.2">
      <c r="A464" s="729" t="s">
        <v>605</v>
      </c>
      <c r="B464" s="730" t="s">
        <v>606</v>
      </c>
      <c r="C464" s="731" t="s">
        <v>623</v>
      </c>
      <c r="D464" s="732" t="s">
        <v>624</v>
      </c>
      <c r="E464" s="733">
        <v>50113013</v>
      </c>
      <c r="F464" s="732" t="s">
        <v>969</v>
      </c>
      <c r="G464" s="731" t="s">
        <v>639</v>
      </c>
      <c r="H464" s="731">
        <v>101076</v>
      </c>
      <c r="I464" s="731">
        <v>1076</v>
      </c>
      <c r="J464" s="731" t="s">
        <v>1022</v>
      </c>
      <c r="K464" s="731" t="s">
        <v>861</v>
      </c>
      <c r="L464" s="734">
        <v>78.33</v>
      </c>
      <c r="M464" s="734">
        <v>3</v>
      </c>
      <c r="N464" s="735">
        <v>234.98999999999998</v>
      </c>
    </row>
    <row r="465" spans="1:14" ht="14.45" customHeight="1" x14ac:dyDescent="0.2">
      <c r="A465" s="729" t="s">
        <v>605</v>
      </c>
      <c r="B465" s="730" t="s">
        <v>606</v>
      </c>
      <c r="C465" s="731" t="s">
        <v>623</v>
      </c>
      <c r="D465" s="732" t="s">
        <v>624</v>
      </c>
      <c r="E465" s="733">
        <v>50113013</v>
      </c>
      <c r="F465" s="732" t="s">
        <v>969</v>
      </c>
      <c r="G465" s="731" t="s">
        <v>639</v>
      </c>
      <c r="H465" s="731">
        <v>498890</v>
      </c>
      <c r="I465" s="731">
        <v>9999999</v>
      </c>
      <c r="J465" s="731" t="s">
        <v>1256</v>
      </c>
      <c r="K465" s="731" t="s">
        <v>1257</v>
      </c>
      <c r="L465" s="734">
        <v>2112</v>
      </c>
      <c r="M465" s="734">
        <v>1</v>
      </c>
      <c r="N465" s="735">
        <v>2112</v>
      </c>
    </row>
    <row r="466" spans="1:14" ht="14.45" customHeight="1" x14ac:dyDescent="0.2">
      <c r="A466" s="729" t="s">
        <v>605</v>
      </c>
      <c r="B466" s="730" t="s">
        <v>606</v>
      </c>
      <c r="C466" s="731" t="s">
        <v>623</v>
      </c>
      <c r="D466" s="732" t="s">
        <v>624</v>
      </c>
      <c r="E466" s="733">
        <v>50113013</v>
      </c>
      <c r="F466" s="732" t="s">
        <v>969</v>
      </c>
      <c r="G466" s="731" t="s">
        <v>639</v>
      </c>
      <c r="H466" s="731">
        <v>502239</v>
      </c>
      <c r="I466" s="731">
        <v>9999999</v>
      </c>
      <c r="J466" s="731" t="s">
        <v>1258</v>
      </c>
      <c r="K466" s="731" t="s">
        <v>1259</v>
      </c>
      <c r="L466" s="734">
        <v>2090</v>
      </c>
      <c r="M466" s="734">
        <v>2.4</v>
      </c>
      <c r="N466" s="735">
        <v>5016</v>
      </c>
    </row>
    <row r="467" spans="1:14" ht="14.45" customHeight="1" x14ac:dyDescent="0.2">
      <c r="A467" s="729" t="s">
        <v>605</v>
      </c>
      <c r="B467" s="730" t="s">
        <v>606</v>
      </c>
      <c r="C467" s="731" t="s">
        <v>623</v>
      </c>
      <c r="D467" s="732" t="s">
        <v>624</v>
      </c>
      <c r="E467" s="733">
        <v>50113013</v>
      </c>
      <c r="F467" s="732" t="s">
        <v>969</v>
      </c>
      <c r="G467" s="731" t="s">
        <v>329</v>
      </c>
      <c r="H467" s="731">
        <v>201030</v>
      </c>
      <c r="I467" s="731">
        <v>201030</v>
      </c>
      <c r="J467" s="731" t="s">
        <v>1260</v>
      </c>
      <c r="K467" s="731" t="s">
        <v>1261</v>
      </c>
      <c r="L467" s="734">
        <v>33.4</v>
      </c>
      <c r="M467" s="734">
        <v>48</v>
      </c>
      <c r="N467" s="735">
        <v>1603.1999999999998</v>
      </c>
    </row>
    <row r="468" spans="1:14" ht="14.45" customHeight="1" x14ac:dyDescent="0.2">
      <c r="A468" s="729" t="s">
        <v>605</v>
      </c>
      <c r="B468" s="730" t="s">
        <v>606</v>
      </c>
      <c r="C468" s="731" t="s">
        <v>623</v>
      </c>
      <c r="D468" s="732" t="s">
        <v>624</v>
      </c>
      <c r="E468" s="733">
        <v>50113013</v>
      </c>
      <c r="F468" s="732" t="s">
        <v>969</v>
      </c>
      <c r="G468" s="731" t="s">
        <v>639</v>
      </c>
      <c r="H468" s="731">
        <v>106264</v>
      </c>
      <c r="I468" s="731">
        <v>6264</v>
      </c>
      <c r="J468" s="731" t="s">
        <v>1262</v>
      </c>
      <c r="K468" s="731" t="s">
        <v>1263</v>
      </c>
      <c r="L468" s="734">
        <v>31.65</v>
      </c>
      <c r="M468" s="734">
        <v>2</v>
      </c>
      <c r="N468" s="735">
        <v>63.3</v>
      </c>
    </row>
    <row r="469" spans="1:14" ht="14.45" customHeight="1" x14ac:dyDescent="0.2">
      <c r="A469" s="729" t="s">
        <v>605</v>
      </c>
      <c r="B469" s="730" t="s">
        <v>606</v>
      </c>
      <c r="C469" s="731" t="s">
        <v>623</v>
      </c>
      <c r="D469" s="732" t="s">
        <v>624</v>
      </c>
      <c r="E469" s="733">
        <v>50113013</v>
      </c>
      <c r="F469" s="732" t="s">
        <v>969</v>
      </c>
      <c r="G469" s="731" t="s">
        <v>652</v>
      </c>
      <c r="H469" s="731">
        <v>206563</v>
      </c>
      <c r="I469" s="731">
        <v>206563</v>
      </c>
      <c r="J469" s="731" t="s">
        <v>1023</v>
      </c>
      <c r="K469" s="731" t="s">
        <v>1024</v>
      </c>
      <c r="L469" s="734">
        <v>19.04</v>
      </c>
      <c r="M469" s="734">
        <v>126</v>
      </c>
      <c r="N469" s="735">
        <v>2399.04</v>
      </c>
    </row>
    <row r="470" spans="1:14" ht="14.45" customHeight="1" x14ac:dyDescent="0.2">
      <c r="A470" s="729" t="s">
        <v>605</v>
      </c>
      <c r="B470" s="730" t="s">
        <v>606</v>
      </c>
      <c r="C470" s="731" t="s">
        <v>623</v>
      </c>
      <c r="D470" s="732" t="s">
        <v>624</v>
      </c>
      <c r="E470" s="733">
        <v>50113013</v>
      </c>
      <c r="F470" s="732" t="s">
        <v>969</v>
      </c>
      <c r="G470" s="731" t="s">
        <v>639</v>
      </c>
      <c r="H470" s="731">
        <v>225174</v>
      </c>
      <c r="I470" s="731">
        <v>225174</v>
      </c>
      <c r="J470" s="731" t="s">
        <v>1025</v>
      </c>
      <c r="K470" s="731" t="s">
        <v>1026</v>
      </c>
      <c r="L470" s="734">
        <v>42.989999999999995</v>
      </c>
      <c r="M470" s="734">
        <v>2</v>
      </c>
      <c r="N470" s="735">
        <v>85.97999999999999</v>
      </c>
    </row>
    <row r="471" spans="1:14" ht="14.45" customHeight="1" x14ac:dyDescent="0.2">
      <c r="A471" s="729" t="s">
        <v>605</v>
      </c>
      <c r="B471" s="730" t="s">
        <v>606</v>
      </c>
      <c r="C471" s="731" t="s">
        <v>623</v>
      </c>
      <c r="D471" s="732" t="s">
        <v>624</v>
      </c>
      <c r="E471" s="733">
        <v>50113013</v>
      </c>
      <c r="F471" s="732" t="s">
        <v>969</v>
      </c>
      <c r="G471" s="731" t="s">
        <v>639</v>
      </c>
      <c r="H471" s="731">
        <v>117149</v>
      </c>
      <c r="I471" s="731">
        <v>17149</v>
      </c>
      <c r="J471" s="731" t="s">
        <v>1264</v>
      </c>
      <c r="K471" s="731" t="s">
        <v>1265</v>
      </c>
      <c r="L471" s="734">
        <v>162.53000000000003</v>
      </c>
      <c r="M471" s="734">
        <v>33</v>
      </c>
      <c r="N471" s="735">
        <v>5363.4900000000007</v>
      </c>
    </row>
    <row r="472" spans="1:14" ht="14.45" customHeight="1" x14ac:dyDescent="0.2">
      <c r="A472" s="729" t="s">
        <v>605</v>
      </c>
      <c r="B472" s="730" t="s">
        <v>606</v>
      </c>
      <c r="C472" s="731" t="s">
        <v>623</v>
      </c>
      <c r="D472" s="732" t="s">
        <v>624</v>
      </c>
      <c r="E472" s="733">
        <v>50113013</v>
      </c>
      <c r="F472" s="732" t="s">
        <v>969</v>
      </c>
      <c r="G472" s="731" t="s">
        <v>652</v>
      </c>
      <c r="H472" s="731">
        <v>166269</v>
      </c>
      <c r="I472" s="731">
        <v>166269</v>
      </c>
      <c r="J472" s="731" t="s">
        <v>1029</v>
      </c>
      <c r="K472" s="731" t="s">
        <v>1030</v>
      </c>
      <c r="L472" s="734">
        <v>52.88</v>
      </c>
      <c r="M472" s="734">
        <v>16</v>
      </c>
      <c r="N472" s="735">
        <v>846.08</v>
      </c>
    </row>
    <row r="473" spans="1:14" ht="14.45" customHeight="1" x14ac:dyDescent="0.2">
      <c r="A473" s="729" t="s">
        <v>605</v>
      </c>
      <c r="B473" s="730" t="s">
        <v>606</v>
      </c>
      <c r="C473" s="731" t="s">
        <v>623</v>
      </c>
      <c r="D473" s="732" t="s">
        <v>624</v>
      </c>
      <c r="E473" s="733">
        <v>50113013</v>
      </c>
      <c r="F473" s="732" t="s">
        <v>969</v>
      </c>
      <c r="G473" s="731" t="s">
        <v>652</v>
      </c>
      <c r="H473" s="731">
        <v>166265</v>
      </c>
      <c r="I473" s="731">
        <v>166265</v>
      </c>
      <c r="J473" s="731" t="s">
        <v>1266</v>
      </c>
      <c r="K473" s="731" t="s">
        <v>1267</v>
      </c>
      <c r="L473" s="734">
        <v>33.380000000000003</v>
      </c>
      <c r="M473" s="734">
        <v>10</v>
      </c>
      <c r="N473" s="735">
        <v>333.8</v>
      </c>
    </row>
    <row r="474" spans="1:14" ht="14.45" customHeight="1" x14ac:dyDescent="0.2">
      <c r="A474" s="729" t="s">
        <v>605</v>
      </c>
      <c r="B474" s="730" t="s">
        <v>606</v>
      </c>
      <c r="C474" s="731" t="s">
        <v>623</v>
      </c>
      <c r="D474" s="732" t="s">
        <v>624</v>
      </c>
      <c r="E474" s="733">
        <v>50113014</v>
      </c>
      <c r="F474" s="732" t="s">
        <v>1033</v>
      </c>
      <c r="G474" s="731" t="s">
        <v>652</v>
      </c>
      <c r="H474" s="731">
        <v>164401</v>
      </c>
      <c r="I474" s="731">
        <v>164401</v>
      </c>
      <c r="J474" s="731" t="s">
        <v>1268</v>
      </c>
      <c r="K474" s="731" t="s">
        <v>1269</v>
      </c>
      <c r="L474" s="734">
        <v>319</v>
      </c>
      <c r="M474" s="734">
        <v>1</v>
      </c>
      <c r="N474" s="735">
        <v>319</v>
      </c>
    </row>
    <row r="475" spans="1:14" ht="14.45" customHeight="1" x14ac:dyDescent="0.2">
      <c r="A475" s="729" t="s">
        <v>605</v>
      </c>
      <c r="B475" s="730" t="s">
        <v>606</v>
      </c>
      <c r="C475" s="731" t="s">
        <v>626</v>
      </c>
      <c r="D475" s="732" t="s">
        <v>627</v>
      </c>
      <c r="E475" s="733">
        <v>50113001</v>
      </c>
      <c r="F475" s="732" t="s">
        <v>638</v>
      </c>
      <c r="G475" s="731" t="s">
        <v>639</v>
      </c>
      <c r="H475" s="731">
        <v>156926</v>
      </c>
      <c r="I475" s="731">
        <v>56926</v>
      </c>
      <c r="J475" s="731" t="s">
        <v>1270</v>
      </c>
      <c r="K475" s="731" t="s">
        <v>1271</v>
      </c>
      <c r="L475" s="734">
        <v>48.4</v>
      </c>
      <c r="M475" s="734">
        <v>1</v>
      </c>
      <c r="N475" s="735">
        <v>48.4</v>
      </c>
    </row>
    <row r="476" spans="1:14" ht="14.45" customHeight="1" x14ac:dyDescent="0.2">
      <c r="A476" s="729" t="s">
        <v>605</v>
      </c>
      <c r="B476" s="730" t="s">
        <v>606</v>
      </c>
      <c r="C476" s="731" t="s">
        <v>626</v>
      </c>
      <c r="D476" s="732" t="s">
        <v>627</v>
      </c>
      <c r="E476" s="733">
        <v>50113001</v>
      </c>
      <c r="F476" s="732" t="s">
        <v>638</v>
      </c>
      <c r="G476" s="731" t="s">
        <v>639</v>
      </c>
      <c r="H476" s="731">
        <v>221563</v>
      </c>
      <c r="I476" s="731">
        <v>221563</v>
      </c>
      <c r="J476" s="731" t="s">
        <v>1272</v>
      </c>
      <c r="K476" s="731" t="s">
        <v>1273</v>
      </c>
      <c r="L476" s="734">
        <v>16656.554583333334</v>
      </c>
      <c r="M476" s="734">
        <v>9.6</v>
      </c>
      <c r="N476" s="735">
        <v>159902.924</v>
      </c>
    </row>
    <row r="477" spans="1:14" ht="14.45" customHeight="1" x14ac:dyDescent="0.2">
      <c r="A477" s="729" t="s">
        <v>605</v>
      </c>
      <c r="B477" s="730" t="s">
        <v>606</v>
      </c>
      <c r="C477" s="731" t="s">
        <v>626</v>
      </c>
      <c r="D477" s="732" t="s">
        <v>627</v>
      </c>
      <c r="E477" s="733">
        <v>50113001</v>
      </c>
      <c r="F477" s="732" t="s">
        <v>638</v>
      </c>
      <c r="G477" s="731" t="s">
        <v>639</v>
      </c>
      <c r="H477" s="731">
        <v>162320</v>
      </c>
      <c r="I477" s="731">
        <v>62320</v>
      </c>
      <c r="J477" s="731" t="s">
        <v>670</v>
      </c>
      <c r="K477" s="731" t="s">
        <v>671</v>
      </c>
      <c r="L477" s="734">
        <v>79.7</v>
      </c>
      <c r="M477" s="734">
        <v>1</v>
      </c>
      <c r="N477" s="735">
        <v>79.7</v>
      </c>
    </row>
    <row r="478" spans="1:14" ht="14.45" customHeight="1" x14ac:dyDescent="0.2">
      <c r="A478" s="729" t="s">
        <v>605</v>
      </c>
      <c r="B478" s="730" t="s">
        <v>606</v>
      </c>
      <c r="C478" s="731" t="s">
        <v>626</v>
      </c>
      <c r="D478" s="732" t="s">
        <v>627</v>
      </c>
      <c r="E478" s="733">
        <v>50113001</v>
      </c>
      <c r="F478" s="732" t="s">
        <v>638</v>
      </c>
      <c r="G478" s="731" t="s">
        <v>639</v>
      </c>
      <c r="H478" s="731">
        <v>162316</v>
      </c>
      <c r="I478" s="731">
        <v>62316</v>
      </c>
      <c r="J478" s="731" t="s">
        <v>1274</v>
      </c>
      <c r="K478" s="731" t="s">
        <v>673</v>
      </c>
      <c r="L478" s="734">
        <v>152.54000000000002</v>
      </c>
      <c r="M478" s="734">
        <v>1</v>
      </c>
      <c r="N478" s="735">
        <v>152.54000000000002</v>
      </c>
    </row>
    <row r="479" spans="1:14" ht="14.45" customHeight="1" x14ac:dyDescent="0.2">
      <c r="A479" s="729" t="s">
        <v>605</v>
      </c>
      <c r="B479" s="730" t="s">
        <v>606</v>
      </c>
      <c r="C479" s="731" t="s">
        <v>626</v>
      </c>
      <c r="D479" s="732" t="s">
        <v>627</v>
      </c>
      <c r="E479" s="733">
        <v>50113001</v>
      </c>
      <c r="F479" s="732" t="s">
        <v>638</v>
      </c>
      <c r="G479" s="731" t="s">
        <v>639</v>
      </c>
      <c r="H479" s="731">
        <v>241571</v>
      </c>
      <c r="I479" s="731">
        <v>241571</v>
      </c>
      <c r="J479" s="731" t="s">
        <v>1275</v>
      </c>
      <c r="K479" s="731" t="s">
        <v>1276</v>
      </c>
      <c r="L479" s="734">
        <v>47.12</v>
      </c>
      <c r="M479" s="734">
        <v>10</v>
      </c>
      <c r="N479" s="735">
        <v>471.2</v>
      </c>
    </row>
    <row r="480" spans="1:14" ht="14.45" customHeight="1" x14ac:dyDescent="0.2">
      <c r="A480" s="729" t="s">
        <v>605</v>
      </c>
      <c r="B480" s="730" t="s">
        <v>606</v>
      </c>
      <c r="C480" s="731" t="s">
        <v>626</v>
      </c>
      <c r="D480" s="732" t="s">
        <v>627</v>
      </c>
      <c r="E480" s="733">
        <v>50113001</v>
      </c>
      <c r="F480" s="732" t="s">
        <v>638</v>
      </c>
      <c r="G480" s="731" t="s">
        <v>639</v>
      </c>
      <c r="H480" s="731">
        <v>212884</v>
      </c>
      <c r="I480" s="731">
        <v>212884</v>
      </c>
      <c r="J480" s="731" t="s">
        <v>1275</v>
      </c>
      <c r="K480" s="731" t="s">
        <v>1276</v>
      </c>
      <c r="L480" s="734">
        <v>47.12</v>
      </c>
      <c r="M480" s="734">
        <v>15</v>
      </c>
      <c r="N480" s="735">
        <v>706.8</v>
      </c>
    </row>
    <row r="481" spans="1:14" ht="14.45" customHeight="1" x14ac:dyDescent="0.2">
      <c r="A481" s="729" t="s">
        <v>605</v>
      </c>
      <c r="B481" s="730" t="s">
        <v>606</v>
      </c>
      <c r="C481" s="731" t="s">
        <v>626</v>
      </c>
      <c r="D481" s="732" t="s">
        <v>627</v>
      </c>
      <c r="E481" s="733">
        <v>50113001</v>
      </c>
      <c r="F481" s="732" t="s">
        <v>638</v>
      </c>
      <c r="G481" s="731" t="s">
        <v>652</v>
      </c>
      <c r="H481" s="731">
        <v>190044</v>
      </c>
      <c r="I481" s="731">
        <v>90044</v>
      </c>
      <c r="J481" s="731" t="s">
        <v>1277</v>
      </c>
      <c r="K481" s="731" t="s">
        <v>1278</v>
      </c>
      <c r="L481" s="734">
        <v>37.18</v>
      </c>
      <c r="M481" s="734">
        <v>110</v>
      </c>
      <c r="N481" s="735">
        <v>4089.8</v>
      </c>
    </row>
    <row r="482" spans="1:14" ht="14.45" customHeight="1" x14ac:dyDescent="0.2">
      <c r="A482" s="729" t="s">
        <v>605</v>
      </c>
      <c r="B482" s="730" t="s">
        <v>606</v>
      </c>
      <c r="C482" s="731" t="s">
        <v>626</v>
      </c>
      <c r="D482" s="732" t="s">
        <v>627</v>
      </c>
      <c r="E482" s="733">
        <v>50113001</v>
      </c>
      <c r="F482" s="732" t="s">
        <v>638</v>
      </c>
      <c r="G482" s="731" t="s">
        <v>639</v>
      </c>
      <c r="H482" s="731">
        <v>158425</v>
      </c>
      <c r="I482" s="731">
        <v>58425</v>
      </c>
      <c r="J482" s="731" t="s">
        <v>723</v>
      </c>
      <c r="K482" s="731" t="s">
        <v>724</v>
      </c>
      <c r="L482" s="734">
        <v>61.02</v>
      </c>
      <c r="M482" s="734">
        <v>3</v>
      </c>
      <c r="N482" s="735">
        <v>183.06</v>
      </c>
    </row>
    <row r="483" spans="1:14" ht="14.45" customHeight="1" x14ac:dyDescent="0.2">
      <c r="A483" s="729" t="s">
        <v>605</v>
      </c>
      <c r="B483" s="730" t="s">
        <v>606</v>
      </c>
      <c r="C483" s="731" t="s">
        <v>626</v>
      </c>
      <c r="D483" s="732" t="s">
        <v>627</v>
      </c>
      <c r="E483" s="733">
        <v>50113001</v>
      </c>
      <c r="F483" s="732" t="s">
        <v>638</v>
      </c>
      <c r="G483" s="731" t="s">
        <v>639</v>
      </c>
      <c r="H483" s="731">
        <v>154539</v>
      </c>
      <c r="I483" s="731">
        <v>54539</v>
      </c>
      <c r="J483" s="731" t="s">
        <v>725</v>
      </c>
      <c r="K483" s="731" t="s">
        <v>726</v>
      </c>
      <c r="L483" s="734">
        <v>59.629999999999988</v>
      </c>
      <c r="M483" s="734">
        <v>3</v>
      </c>
      <c r="N483" s="735">
        <v>178.88999999999996</v>
      </c>
    </row>
    <row r="484" spans="1:14" ht="14.45" customHeight="1" x14ac:dyDescent="0.2">
      <c r="A484" s="729" t="s">
        <v>605</v>
      </c>
      <c r="B484" s="730" t="s">
        <v>606</v>
      </c>
      <c r="C484" s="731" t="s">
        <v>626</v>
      </c>
      <c r="D484" s="732" t="s">
        <v>627</v>
      </c>
      <c r="E484" s="733">
        <v>50113001</v>
      </c>
      <c r="F484" s="732" t="s">
        <v>638</v>
      </c>
      <c r="G484" s="731" t="s">
        <v>639</v>
      </c>
      <c r="H484" s="731">
        <v>501596</v>
      </c>
      <c r="I484" s="731">
        <v>0</v>
      </c>
      <c r="J484" s="731" t="s">
        <v>739</v>
      </c>
      <c r="K484" s="731" t="s">
        <v>740</v>
      </c>
      <c r="L484" s="734">
        <v>113.26</v>
      </c>
      <c r="M484" s="734">
        <v>1</v>
      </c>
      <c r="N484" s="735">
        <v>113.26</v>
      </c>
    </row>
    <row r="485" spans="1:14" ht="14.45" customHeight="1" x14ac:dyDescent="0.2">
      <c r="A485" s="729" t="s">
        <v>605</v>
      </c>
      <c r="B485" s="730" t="s">
        <v>606</v>
      </c>
      <c r="C485" s="731" t="s">
        <v>626</v>
      </c>
      <c r="D485" s="732" t="s">
        <v>627</v>
      </c>
      <c r="E485" s="733">
        <v>50113001</v>
      </c>
      <c r="F485" s="732" t="s">
        <v>638</v>
      </c>
      <c r="G485" s="731" t="s">
        <v>639</v>
      </c>
      <c r="H485" s="731">
        <v>229191</v>
      </c>
      <c r="I485" s="731">
        <v>229191</v>
      </c>
      <c r="J485" s="731" t="s">
        <v>743</v>
      </c>
      <c r="K485" s="731" t="s">
        <v>744</v>
      </c>
      <c r="L485" s="734">
        <v>141.20999999999998</v>
      </c>
      <c r="M485" s="734">
        <v>1</v>
      </c>
      <c r="N485" s="735">
        <v>141.20999999999998</v>
      </c>
    </row>
    <row r="486" spans="1:14" ht="14.45" customHeight="1" x14ac:dyDescent="0.2">
      <c r="A486" s="729" t="s">
        <v>605</v>
      </c>
      <c r="B486" s="730" t="s">
        <v>606</v>
      </c>
      <c r="C486" s="731" t="s">
        <v>626</v>
      </c>
      <c r="D486" s="732" t="s">
        <v>627</v>
      </c>
      <c r="E486" s="733">
        <v>50113001</v>
      </c>
      <c r="F486" s="732" t="s">
        <v>638</v>
      </c>
      <c r="G486" s="731" t="s">
        <v>639</v>
      </c>
      <c r="H486" s="731">
        <v>100858</v>
      </c>
      <c r="I486" s="731">
        <v>858</v>
      </c>
      <c r="J486" s="731" t="s">
        <v>778</v>
      </c>
      <c r="K486" s="731" t="s">
        <v>779</v>
      </c>
      <c r="L486" s="734">
        <v>43.86999999999999</v>
      </c>
      <c r="M486" s="734">
        <v>5</v>
      </c>
      <c r="N486" s="735">
        <v>219.34999999999997</v>
      </c>
    </row>
    <row r="487" spans="1:14" ht="14.45" customHeight="1" x14ac:dyDescent="0.2">
      <c r="A487" s="729" t="s">
        <v>605</v>
      </c>
      <c r="B487" s="730" t="s">
        <v>606</v>
      </c>
      <c r="C487" s="731" t="s">
        <v>626</v>
      </c>
      <c r="D487" s="732" t="s">
        <v>627</v>
      </c>
      <c r="E487" s="733">
        <v>50113001</v>
      </c>
      <c r="F487" s="732" t="s">
        <v>638</v>
      </c>
      <c r="G487" s="731" t="s">
        <v>639</v>
      </c>
      <c r="H487" s="731">
        <v>216572</v>
      </c>
      <c r="I487" s="731">
        <v>216572</v>
      </c>
      <c r="J487" s="731" t="s">
        <v>780</v>
      </c>
      <c r="K487" s="731" t="s">
        <v>781</v>
      </c>
      <c r="L487" s="734">
        <v>36.25</v>
      </c>
      <c r="M487" s="734">
        <v>1</v>
      </c>
      <c r="N487" s="735">
        <v>36.25</v>
      </c>
    </row>
    <row r="488" spans="1:14" ht="14.45" customHeight="1" x14ac:dyDescent="0.2">
      <c r="A488" s="729" t="s">
        <v>605</v>
      </c>
      <c r="B488" s="730" t="s">
        <v>606</v>
      </c>
      <c r="C488" s="731" t="s">
        <v>626</v>
      </c>
      <c r="D488" s="732" t="s">
        <v>627</v>
      </c>
      <c r="E488" s="733">
        <v>50113001</v>
      </c>
      <c r="F488" s="732" t="s">
        <v>638</v>
      </c>
      <c r="G488" s="731" t="s">
        <v>639</v>
      </c>
      <c r="H488" s="731">
        <v>841544</v>
      </c>
      <c r="I488" s="731">
        <v>0</v>
      </c>
      <c r="J488" s="731" t="s">
        <v>1279</v>
      </c>
      <c r="K488" s="731" t="s">
        <v>329</v>
      </c>
      <c r="L488" s="734">
        <v>152.29745612138584</v>
      </c>
      <c r="M488" s="734">
        <v>4</v>
      </c>
      <c r="N488" s="735">
        <v>609.18982448554334</v>
      </c>
    </row>
    <row r="489" spans="1:14" ht="14.45" customHeight="1" x14ac:dyDescent="0.2">
      <c r="A489" s="729" t="s">
        <v>605</v>
      </c>
      <c r="B489" s="730" t="s">
        <v>606</v>
      </c>
      <c r="C489" s="731" t="s">
        <v>626</v>
      </c>
      <c r="D489" s="732" t="s">
        <v>627</v>
      </c>
      <c r="E489" s="733">
        <v>50113001</v>
      </c>
      <c r="F489" s="732" t="s">
        <v>638</v>
      </c>
      <c r="G489" s="731" t="s">
        <v>639</v>
      </c>
      <c r="H489" s="731">
        <v>231544</v>
      </c>
      <c r="I489" s="731">
        <v>231544</v>
      </c>
      <c r="J489" s="731" t="s">
        <v>830</v>
      </c>
      <c r="K489" s="731" t="s">
        <v>1280</v>
      </c>
      <c r="L489" s="734">
        <v>80.69</v>
      </c>
      <c r="M489" s="734">
        <v>3</v>
      </c>
      <c r="N489" s="735">
        <v>242.07</v>
      </c>
    </row>
    <row r="490" spans="1:14" ht="14.45" customHeight="1" x14ac:dyDescent="0.2">
      <c r="A490" s="729" t="s">
        <v>605</v>
      </c>
      <c r="B490" s="730" t="s">
        <v>606</v>
      </c>
      <c r="C490" s="731" t="s">
        <v>626</v>
      </c>
      <c r="D490" s="732" t="s">
        <v>627</v>
      </c>
      <c r="E490" s="733">
        <v>50113001</v>
      </c>
      <c r="F490" s="732" t="s">
        <v>638</v>
      </c>
      <c r="G490" s="731" t="s">
        <v>639</v>
      </c>
      <c r="H490" s="731">
        <v>237330</v>
      </c>
      <c r="I490" s="731">
        <v>237330</v>
      </c>
      <c r="J490" s="731" t="s">
        <v>1281</v>
      </c>
      <c r="K490" s="731" t="s">
        <v>1282</v>
      </c>
      <c r="L490" s="734">
        <v>113.06</v>
      </c>
      <c r="M490" s="734">
        <v>3</v>
      </c>
      <c r="N490" s="735">
        <v>339.18</v>
      </c>
    </row>
    <row r="491" spans="1:14" ht="14.45" customHeight="1" x14ac:dyDescent="0.2">
      <c r="A491" s="729" t="s">
        <v>605</v>
      </c>
      <c r="B491" s="730" t="s">
        <v>606</v>
      </c>
      <c r="C491" s="731" t="s">
        <v>626</v>
      </c>
      <c r="D491" s="732" t="s">
        <v>627</v>
      </c>
      <c r="E491" s="733">
        <v>50113001</v>
      </c>
      <c r="F491" s="732" t="s">
        <v>638</v>
      </c>
      <c r="G491" s="731" t="s">
        <v>639</v>
      </c>
      <c r="H491" s="731">
        <v>225891</v>
      </c>
      <c r="I491" s="731">
        <v>225891</v>
      </c>
      <c r="J491" s="731" t="s">
        <v>1283</v>
      </c>
      <c r="K491" s="731" t="s">
        <v>1284</v>
      </c>
      <c r="L491" s="734">
        <v>292.88750000000005</v>
      </c>
      <c r="M491" s="734">
        <v>8</v>
      </c>
      <c r="N491" s="735">
        <v>2343.1000000000004</v>
      </c>
    </row>
    <row r="492" spans="1:14" ht="14.45" customHeight="1" x14ac:dyDescent="0.2">
      <c r="A492" s="729" t="s">
        <v>605</v>
      </c>
      <c r="B492" s="730" t="s">
        <v>606</v>
      </c>
      <c r="C492" s="731" t="s">
        <v>626</v>
      </c>
      <c r="D492" s="732" t="s">
        <v>627</v>
      </c>
      <c r="E492" s="733">
        <v>50113001</v>
      </c>
      <c r="F492" s="732" t="s">
        <v>638</v>
      </c>
      <c r="G492" s="731" t="s">
        <v>639</v>
      </c>
      <c r="H492" s="731">
        <v>100502</v>
      </c>
      <c r="I492" s="731">
        <v>502</v>
      </c>
      <c r="J492" s="731" t="s">
        <v>839</v>
      </c>
      <c r="K492" s="731" t="s">
        <v>840</v>
      </c>
      <c r="L492" s="734">
        <v>268.94000000000005</v>
      </c>
      <c r="M492" s="734">
        <v>1</v>
      </c>
      <c r="N492" s="735">
        <v>268.94000000000005</v>
      </c>
    </row>
    <row r="493" spans="1:14" ht="14.45" customHeight="1" x14ac:dyDescent="0.2">
      <c r="A493" s="729" t="s">
        <v>605</v>
      </c>
      <c r="B493" s="730" t="s">
        <v>606</v>
      </c>
      <c r="C493" s="731" t="s">
        <v>626</v>
      </c>
      <c r="D493" s="732" t="s">
        <v>627</v>
      </c>
      <c r="E493" s="733">
        <v>50113001</v>
      </c>
      <c r="F493" s="732" t="s">
        <v>638</v>
      </c>
      <c r="G493" s="731" t="s">
        <v>639</v>
      </c>
      <c r="H493" s="731">
        <v>102684</v>
      </c>
      <c r="I493" s="731">
        <v>2684</v>
      </c>
      <c r="J493" s="731" t="s">
        <v>839</v>
      </c>
      <c r="K493" s="731" t="s">
        <v>841</v>
      </c>
      <c r="L493" s="734">
        <v>109.75</v>
      </c>
      <c r="M493" s="734">
        <v>2</v>
      </c>
      <c r="N493" s="735">
        <v>219.5</v>
      </c>
    </row>
    <row r="494" spans="1:14" ht="14.45" customHeight="1" x14ac:dyDescent="0.2">
      <c r="A494" s="729" t="s">
        <v>605</v>
      </c>
      <c r="B494" s="730" t="s">
        <v>606</v>
      </c>
      <c r="C494" s="731" t="s">
        <v>626</v>
      </c>
      <c r="D494" s="732" t="s">
        <v>627</v>
      </c>
      <c r="E494" s="733">
        <v>50113001</v>
      </c>
      <c r="F494" s="732" t="s">
        <v>638</v>
      </c>
      <c r="G494" s="731" t="s">
        <v>652</v>
      </c>
      <c r="H494" s="731">
        <v>155823</v>
      </c>
      <c r="I494" s="731">
        <v>55823</v>
      </c>
      <c r="J494" s="731" t="s">
        <v>856</v>
      </c>
      <c r="K494" s="731" t="s">
        <v>858</v>
      </c>
      <c r="L494" s="734">
        <v>33.010999999999996</v>
      </c>
      <c r="M494" s="734">
        <v>8</v>
      </c>
      <c r="N494" s="735">
        <v>264.08799999999997</v>
      </c>
    </row>
    <row r="495" spans="1:14" ht="14.45" customHeight="1" x14ac:dyDescent="0.2">
      <c r="A495" s="729" t="s">
        <v>605</v>
      </c>
      <c r="B495" s="730" t="s">
        <v>606</v>
      </c>
      <c r="C495" s="731" t="s">
        <v>626</v>
      </c>
      <c r="D495" s="732" t="s">
        <v>627</v>
      </c>
      <c r="E495" s="733">
        <v>50113001</v>
      </c>
      <c r="F495" s="732" t="s">
        <v>638</v>
      </c>
      <c r="G495" s="731" t="s">
        <v>639</v>
      </c>
      <c r="H495" s="731">
        <v>395188</v>
      </c>
      <c r="I495" s="731">
        <v>0</v>
      </c>
      <c r="J495" s="731" t="s">
        <v>876</v>
      </c>
      <c r="K495" s="731" t="s">
        <v>877</v>
      </c>
      <c r="L495" s="734">
        <v>41.269999999999996</v>
      </c>
      <c r="M495" s="734">
        <v>4</v>
      </c>
      <c r="N495" s="735">
        <v>165.07999999999998</v>
      </c>
    </row>
    <row r="496" spans="1:14" ht="14.45" customHeight="1" x14ac:dyDescent="0.2">
      <c r="A496" s="729" t="s">
        <v>605</v>
      </c>
      <c r="B496" s="730" t="s">
        <v>606</v>
      </c>
      <c r="C496" s="731" t="s">
        <v>626</v>
      </c>
      <c r="D496" s="732" t="s">
        <v>627</v>
      </c>
      <c r="E496" s="733">
        <v>50113001</v>
      </c>
      <c r="F496" s="732" t="s">
        <v>638</v>
      </c>
      <c r="G496" s="731" t="s">
        <v>639</v>
      </c>
      <c r="H496" s="731">
        <v>192414</v>
      </c>
      <c r="I496" s="731">
        <v>92414</v>
      </c>
      <c r="J496" s="731" t="s">
        <v>896</v>
      </c>
      <c r="K496" s="731" t="s">
        <v>897</v>
      </c>
      <c r="L496" s="734">
        <v>73.950000000000017</v>
      </c>
      <c r="M496" s="734">
        <v>1</v>
      </c>
      <c r="N496" s="735">
        <v>73.950000000000017</v>
      </c>
    </row>
    <row r="497" spans="1:14" ht="14.45" customHeight="1" x14ac:dyDescent="0.2">
      <c r="A497" s="729" t="s">
        <v>605</v>
      </c>
      <c r="B497" s="730" t="s">
        <v>606</v>
      </c>
      <c r="C497" s="731" t="s">
        <v>626</v>
      </c>
      <c r="D497" s="732" t="s">
        <v>627</v>
      </c>
      <c r="E497" s="733">
        <v>50113013</v>
      </c>
      <c r="F497" s="732" t="s">
        <v>969</v>
      </c>
      <c r="G497" s="731" t="s">
        <v>639</v>
      </c>
      <c r="H497" s="731">
        <v>101066</v>
      </c>
      <c r="I497" s="731">
        <v>1066</v>
      </c>
      <c r="J497" s="731" t="s">
        <v>1005</v>
      </c>
      <c r="K497" s="731" t="s">
        <v>1006</v>
      </c>
      <c r="L497" s="734">
        <v>56.86</v>
      </c>
      <c r="M497" s="734">
        <v>2</v>
      </c>
      <c r="N497" s="735">
        <v>113.72</v>
      </c>
    </row>
    <row r="498" spans="1:14" ht="14.45" customHeight="1" x14ac:dyDescent="0.2">
      <c r="A498" s="729" t="s">
        <v>605</v>
      </c>
      <c r="B498" s="730" t="s">
        <v>606</v>
      </c>
      <c r="C498" s="731" t="s">
        <v>629</v>
      </c>
      <c r="D498" s="732" t="s">
        <v>630</v>
      </c>
      <c r="E498" s="733">
        <v>50113001</v>
      </c>
      <c r="F498" s="732" t="s">
        <v>638</v>
      </c>
      <c r="G498" s="731" t="s">
        <v>639</v>
      </c>
      <c r="H498" s="731">
        <v>846758</v>
      </c>
      <c r="I498" s="731">
        <v>103387</v>
      </c>
      <c r="J498" s="731" t="s">
        <v>1285</v>
      </c>
      <c r="K498" s="731" t="s">
        <v>1286</v>
      </c>
      <c r="L498" s="734">
        <v>78.77340425531915</v>
      </c>
      <c r="M498" s="734">
        <v>47</v>
      </c>
      <c r="N498" s="735">
        <v>3702.3500000000004</v>
      </c>
    </row>
    <row r="499" spans="1:14" ht="14.45" customHeight="1" x14ac:dyDescent="0.2">
      <c r="A499" s="729" t="s">
        <v>605</v>
      </c>
      <c r="B499" s="730" t="s">
        <v>606</v>
      </c>
      <c r="C499" s="731" t="s">
        <v>629</v>
      </c>
      <c r="D499" s="732" t="s">
        <v>630</v>
      </c>
      <c r="E499" s="733">
        <v>50113001</v>
      </c>
      <c r="F499" s="732" t="s">
        <v>638</v>
      </c>
      <c r="G499" s="731" t="s">
        <v>639</v>
      </c>
      <c r="H499" s="731">
        <v>192729</v>
      </c>
      <c r="I499" s="731">
        <v>92729</v>
      </c>
      <c r="J499" s="731" t="s">
        <v>1287</v>
      </c>
      <c r="K499" s="731" t="s">
        <v>1288</v>
      </c>
      <c r="L499" s="734">
        <v>48.29</v>
      </c>
      <c r="M499" s="734">
        <v>3</v>
      </c>
      <c r="N499" s="735">
        <v>144.87</v>
      </c>
    </row>
    <row r="500" spans="1:14" ht="14.45" customHeight="1" x14ac:dyDescent="0.2">
      <c r="A500" s="729" t="s">
        <v>605</v>
      </c>
      <c r="B500" s="730" t="s">
        <v>606</v>
      </c>
      <c r="C500" s="731" t="s">
        <v>629</v>
      </c>
      <c r="D500" s="732" t="s">
        <v>630</v>
      </c>
      <c r="E500" s="733">
        <v>50113001</v>
      </c>
      <c r="F500" s="732" t="s">
        <v>638</v>
      </c>
      <c r="G500" s="731" t="s">
        <v>639</v>
      </c>
      <c r="H500" s="731">
        <v>192730</v>
      </c>
      <c r="I500" s="731">
        <v>92730</v>
      </c>
      <c r="J500" s="731" t="s">
        <v>1287</v>
      </c>
      <c r="K500" s="731" t="s">
        <v>1289</v>
      </c>
      <c r="L500" s="734">
        <v>447.66000000000014</v>
      </c>
      <c r="M500" s="734">
        <v>1</v>
      </c>
      <c r="N500" s="735">
        <v>447.66000000000014</v>
      </c>
    </row>
    <row r="501" spans="1:14" ht="14.45" customHeight="1" x14ac:dyDescent="0.2">
      <c r="A501" s="729" t="s">
        <v>605</v>
      </c>
      <c r="B501" s="730" t="s">
        <v>606</v>
      </c>
      <c r="C501" s="731" t="s">
        <v>629</v>
      </c>
      <c r="D501" s="732" t="s">
        <v>630</v>
      </c>
      <c r="E501" s="733">
        <v>50113001</v>
      </c>
      <c r="F501" s="732" t="s">
        <v>638</v>
      </c>
      <c r="G501" s="731" t="s">
        <v>639</v>
      </c>
      <c r="H501" s="731">
        <v>100362</v>
      </c>
      <c r="I501" s="731">
        <v>362</v>
      </c>
      <c r="J501" s="731" t="s">
        <v>644</v>
      </c>
      <c r="K501" s="731" t="s">
        <v>645</v>
      </c>
      <c r="L501" s="734">
        <v>72.307500000000019</v>
      </c>
      <c r="M501" s="734">
        <v>12</v>
      </c>
      <c r="N501" s="735">
        <v>867.69000000000017</v>
      </c>
    </row>
    <row r="502" spans="1:14" ht="14.45" customHeight="1" x14ac:dyDescent="0.2">
      <c r="A502" s="729" t="s">
        <v>605</v>
      </c>
      <c r="B502" s="730" t="s">
        <v>606</v>
      </c>
      <c r="C502" s="731" t="s">
        <v>629</v>
      </c>
      <c r="D502" s="732" t="s">
        <v>630</v>
      </c>
      <c r="E502" s="733">
        <v>50113001</v>
      </c>
      <c r="F502" s="732" t="s">
        <v>638</v>
      </c>
      <c r="G502" s="731" t="s">
        <v>639</v>
      </c>
      <c r="H502" s="731">
        <v>202701</v>
      </c>
      <c r="I502" s="731">
        <v>202701</v>
      </c>
      <c r="J502" s="731" t="s">
        <v>646</v>
      </c>
      <c r="K502" s="731" t="s">
        <v>1036</v>
      </c>
      <c r="L502" s="734">
        <v>144.76</v>
      </c>
      <c r="M502" s="734">
        <v>7</v>
      </c>
      <c r="N502" s="735">
        <v>1013.3199999999999</v>
      </c>
    </row>
    <row r="503" spans="1:14" ht="14.45" customHeight="1" x14ac:dyDescent="0.2">
      <c r="A503" s="729" t="s">
        <v>605</v>
      </c>
      <c r="B503" s="730" t="s">
        <v>606</v>
      </c>
      <c r="C503" s="731" t="s">
        <v>629</v>
      </c>
      <c r="D503" s="732" t="s">
        <v>630</v>
      </c>
      <c r="E503" s="733">
        <v>50113001</v>
      </c>
      <c r="F503" s="732" t="s">
        <v>638</v>
      </c>
      <c r="G503" s="731" t="s">
        <v>652</v>
      </c>
      <c r="H503" s="731">
        <v>102954</v>
      </c>
      <c r="I503" s="731">
        <v>2954</v>
      </c>
      <c r="J503" s="731" t="s">
        <v>1037</v>
      </c>
      <c r="K503" s="731" t="s">
        <v>695</v>
      </c>
      <c r="L503" s="734">
        <v>15</v>
      </c>
      <c r="M503" s="734">
        <v>1</v>
      </c>
      <c r="N503" s="735">
        <v>15</v>
      </c>
    </row>
    <row r="504" spans="1:14" ht="14.45" customHeight="1" x14ac:dyDescent="0.2">
      <c r="A504" s="729" t="s">
        <v>605</v>
      </c>
      <c r="B504" s="730" t="s">
        <v>606</v>
      </c>
      <c r="C504" s="731" t="s">
        <v>629</v>
      </c>
      <c r="D504" s="732" t="s">
        <v>630</v>
      </c>
      <c r="E504" s="733">
        <v>50113001</v>
      </c>
      <c r="F504" s="732" t="s">
        <v>638</v>
      </c>
      <c r="G504" s="731" t="s">
        <v>639</v>
      </c>
      <c r="H504" s="731">
        <v>121887</v>
      </c>
      <c r="I504" s="731">
        <v>21887</v>
      </c>
      <c r="J504" s="731" t="s">
        <v>1290</v>
      </c>
      <c r="K504" s="731" t="s">
        <v>1291</v>
      </c>
      <c r="L504" s="734">
        <v>45.20000000000001</v>
      </c>
      <c r="M504" s="734">
        <v>1</v>
      </c>
      <c r="N504" s="735">
        <v>45.20000000000001</v>
      </c>
    </row>
    <row r="505" spans="1:14" ht="14.45" customHeight="1" x14ac:dyDescent="0.2">
      <c r="A505" s="729" t="s">
        <v>605</v>
      </c>
      <c r="B505" s="730" t="s">
        <v>606</v>
      </c>
      <c r="C505" s="731" t="s">
        <v>629</v>
      </c>
      <c r="D505" s="732" t="s">
        <v>630</v>
      </c>
      <c r="E505" s="733">
        <v>50113001</v>
      </c>
      <c r="F505" s="732" t="s">
        <v>638</v>
      </c>
      <c r="G505" s="731" t="s">
        <v>639</v>
      </c>
      <c r="H505" s="731">
        <v>176954</v>
      </c>
      <c r="I505" s="731">
        <v>176954</v>
      </c>
      <c r="J505" s="731" t="s">
        <v>1040</v>
      </c>
      <c r="K505" s="731" t="s">
        <v>1041</v>
      </c>
      <c r="L505" s="734">
        <v>95.119999999999976</v>
      </c>
      <c r="M505" s="734">
        <v>1</v>
      </c>
      <c r="N505" s="735">
        <v>95.119999999999976</v>
      </c>
    </row>
    <row r="506" spans="1:14" ht="14.45" customHeight="1" x14ac:dyDescent="0.2">
      <c r="A506" s="729" t="s">
        <v>605</v>
      </c>
      <c r="B506" s="730" t="s">
        <v>606</v>
      </c>
      <c r="C506" s="731" t="s">
        <v>629</v>
      </c>
      <c r="D506" s="732" t="s">
        <v>630</v>
      </c>
      <c r="E506" s="733">
        <v>50113001</v>
      </c>
      <c r="F506" s="732" t="s">
        <v>638</v>
      </c>
      <c r="G506" s="731" t="s">
        <v>639</v>
      </c>
      <c r="H506" s="731">
        <v>850400</v>
      </c>
      <c r="I506" s="731">
        <v>163321</v>
      </c>
      <c r="J506" s="731" t="s">
        <v>1292</v>
      </c>
      <c r="K506" s="731" t="s">
        <v>1293</v>
      </c>
      <c r="L506" s="734">
        <v>156.93</v>
      </c>
      <c r="M506" s="734">
        <v>1</v>
      </c>
      <c r="N506" s="735">
        <v>156.93</v>
      </c>
    </row>
    <row r="507" spans="1:14" ht="14.45" customHeight="1" x14ac:dyDescent="0.2">
      <c r="A507" s="729" t="s">
        <v>605</v>
      </c>
      <c r="B507" s="730" t="s">
        <v>606</v>
      </c>
      <c r="C507" s="731" t="s">
        <v>629</v>
      </c>
      <c r="D507" s="732" t="s">
        <v>630</v>
      </c>
      <c r="E507" s="733">
        <v>50113001</v>
      </c>
      <c r="F507" s="732" t="s">
        <v>638</v>
      </c>
      <c r="G507" s="731" t="s">
        <v>639</v>
      </c>
      <c r="H507" s="731">
        <v>136505</v>
      </c>
      <c r="I507" s="731">
        <v>136505</v>
      </c>
      <c r="J507" s="731" t="s">
        <v>1042</v>
      </c>
      <c r="K507" s="731" t="s">
        <v>654</v>
      </c>
      <c r="L507" s="734">
        <v>50.72</v>
      </c>
      <c r="M507" s="734">
        <v>2</v>
      </c>
      <c r="N507" s="735">
        <v>101.44</v>
      </c>
    </row>
    <row r="508" spans="1:14" ht="14.45" customHeight="1" x14ac:dyDescent="0.2">
      <c r="A508" s="729" t="s">
        <v>605</v>
      </c>
      <c r="B508" s="730" t="s">
        <v>606</v>
      </c>
      <c r="C508" s="731" t="s">
        <v>629</v>
      </c>
      <c r="D508" s="732" t="s">
        <v>630</v>
      </c>
      <c r="E508" s="733">
        <v>50113001</v>
      </c>
      <c r="F508" s="732" t="s">
        <v>638</v>
      </c>
      <c r="G508" s="731" t="s">
        <v>652</v>
      </c>
      <c r="H508" s="731">
        <v>127260</v>
      </c>
      <c r="I508" s="731">
        <v>127260</v>
      </c>
      <c r="J508" s="731" t="s">
        <v>653</v>
      </c>
      <c r="K508" s="731" t="s">
        <v>1294</v>
      </c>
      <c r="L508" s="734">
        <v>16.179999999999996</v>
      </c>
      <c r="M508" s="734">
        <v>1</v>
      </c>
      <c r="N508" s="735">
        <v>16.179999999999996</v>
      </c>
    </row>
    <row r="509" spans="1:14" ht="14.45" customHeight="1" x14ac:dyDescent="0.2">
      <c r="A509" s="729" t="s">
        <v>605</v>
      </c>
      <c r="B509" s="730" t="s">
        <v>606</v>
      </c>
      <c r="C509" s="731" t="s">
        <v>629</v>
      </c>
      <c r="D509" s="732" t="s">
        <v>630</v>
      </c>
      <c r="E509" s="733">
        <v>50113001</v>
      </c>
      <c r="F509" s="732" t="s">
        <v>638</v>
      </c>
      <c r="G509" s="731" t="s">
        <v>652</v>
      </c>
      <c r="H509" s="731">
        <v>127272</v>
      </c>
      <c r="I509" s="731">
        <v>127272</v>
      </c>
      <c r="J509" s="731" t="s">
        <v>653</v>
      </c>
      <c r="K509" s="731" t="s">
        <v>655</v>
      </c>
      <c r="L509" s="734">
        <v>48.540000000000013</v>
      </c>
      <c r="M509" s="734">
        <v>1</v>
      </c>
      <c r="N509" s="735">
        <v>48.540000000000013</v>
      </c>
    </row>
    <row r="510" spans="1:14" ht="14.45" customHeight="1" x14ac:dyDescent="0.2">
      <c r="A510" s="729" t="s">
        <v>605</v>
      </c>
      <c r="B510" s="730" t="s">
        <v>606</v>
      </c>
      <c r="C510" s="731" t="s">
        <v>629</v>
      </c>
      <c r="D510" s="732" t="s">
        <v>630</v>
      </c>
      <c r="E510" s="733">
        <v>50113001</v>
      </c>
      <c r="F510" s="732" t="s">
        <v>638</v>
      </c>
      <c r="G510" s="731" t="s">
        <v>639</v>
      </c>
      <c r="H510" s="731">
        <v>223855</v>
      </c>
      <c r="I510" s="731">
        <v>223855</v>
      </c>
      <c r="J510" s="731" t="s">
        <v>1295</v>
      </c>
      <c r="K510" s="731" t="s">
        <v>1296</v>
      </c>
      <c r="L510" s="734">
        <v>165</v>
      </c>
      <c r="M510" s="734">
        <v>11</v>
      </c>
      <c r="N510" s="735">
        <v>1815</v>
      </c>
    </row>
    <row r="511" spans="1:14" ht="14.45" customHeight="1" x14ac:dyDescent="0.2">
      <c r="A511" s="729" t="s">
        <v>605</v>
      </c>
      <c r="B511" s="730" t="s">
        <v>606</v>
      </c>
      <c r="C511" s="731" t="s">
        <v>629</v>
      </c>
      <c r="D511" s="732" t="s">
        <v>630</v>
      </c>
      <c r="E511" s="733">
        <v>50113001</v>
      </c>
      <c r="F511" s="732" t="s">
        <v>638</v>
      </c>
      <c r="G511" s="731" t="s">
        <v>639</v>
      </c>
      <c r="H511" s="731">
        <v>845369</v>
      </c>
      <c r="I511" s="731">
        <v>107987</v>
      </c>
      <c r="J511" s="731" t="s">
        <v>1297</v>
      </c>
      <c r="K511" s="731" t="s">
        <v>1298</v>
      </c>
      <c r="L511" s="734">
        <v>112.17000000000003</v>
      </c>
      <c r="M511" s="734">
        <v>3</v>
      </c>
      <c r="N511" s="735">
        <v>336.5100000000001</v>
      </c>
    </row>
    <row r="512" spans="1:14" ht="14.45" customHeight="1" x14ac:dyDescent="0.2">
      <c r="A512" s="729" t="s">
        <v>605</v>
      </c>
      <c r="B512" s="730" t="s">
        <v>606</v>
      </c>
      <c r="C512" s="731" t="s">
        <v>629</v>
      </c>
      <c r="D512" s="732" t="s">
        <v>630</v>
      </c>
      <c r="E512" s="733">
        <v>50113001</v>
      </c>
      <c r="F512" s="732" t="s">
        <v>638</v>
      </c>
      <c r="G512" s="731" t="s">
        <v>639</v>
      </c>
      <c r="H512" s="731">
        <v>235897</v>
      </c>
      <c r="I512" s="731">
        <v>235897</v>
      </c>
      <c r="J512" s="731" t="s">
        <v>1299</v>
      </c>
      <c r="K512" s="731" t="s">
        <v>1300</v>
      </c>
      <c r="L512" s="734">
        <v>65.010000000000005</v>
      </c>
      <c r="M512" s="734">
        <v>4</v>
      </c>
      <c r="N512" s="735">
        <v>260.04000000000002</v>
      </c>
    </row>
    <row r="513" spans="1:14" ht="14.45" customHeight="1" x14ac:dyDescent="0.2">
      <c r="A513" s="729" t="s">
        <v>605</v>
      </c>
      <c r="B513" s="730" t="s">
        <v>606</v>
      </c>
      <c r="C513" s="731" t="s">
        <v>629</v>
      </c>
      <c r="D513" s="732" t="s">
        <v>630</v>
      </c>
      <c r="E513" s="733">
        <v>50113001</v>
      </c>
      <c r="F513" s="732" t="s">
        <v>638</v>
      </c>
      <c r="G513" s="731" t="s">
        <v>639</v>
      </c>
      <c r="H513" s="731">
        <v>207931</v>
      </c>
      <c r="I513" s="731">
        <v>207931</v>
      </c>
      <c r="J513" s="731" t="s">
        <v>656</v>
      </c>
      <c r="K513" s="731" t="s">
        <v>657</v>
      </c>
      <c r="L513" s="734">
        <v>30.31999999999999</v>
      </c>
      <c r="M513" s="734">
        <v>3</v>
      </c>
      <c r="N513" s="735">
        <v>90.959999999999965</v>
      </c>
    </row>
    <row r="514" spans="1:14" ht="14.45" customHeight="1" x14ac:dyDescent="0.2">
      <c r="A514" s="729" t="s">
        <v>605</v>
      </c>
      <c r="B514" s="730" t="s">
        <v>606</v>
      </c>
      <c r="C514" s="731" t="s">
        <v>629</v>
      </c>
      <c r="D514" s="732" t="s">
        <v>630</v>
      </c>
      <c r="E514" s="733">
        <v>50113001</v>
      </c>
      <c r="F514" s="732" t="s">
        <v>638</v>
      </c>
      <c r="G514" s="731" t="s">
        <v>639</v>
      </c>
      <c r="H514" s="731">
        <v>196610</v>
      </c>
      <c r="I514" s="731">
        <v>96610</v>
      </c>
      <c r="J514" s="731" t="s">
        <v>658</v>
      </c>
      <c r="K514" s="731" t="s">
        <v>659</v>
      </c>
      <c r="L514" s="734">
        <v>51.739999999999995</v>
      </c>
      <c r="M514" s="734">
        <v>4</v>
      </c>
      <c r="N514" s="735">
        <v>206.95999999999998</v>
      </c>
    </row>
    <row r="515" spans="1:14" ht="14.45" customHeight="1" x14ac:dyDescent="0.2">
      <c r="A515" s="729" t="s">
        <v>605</v>
      </c>
      <c r="B515" s="730" t="s">
        <v>606</v>
      </c>
      <c r="C515" s="731" t="s">
        <v>629</v>
      </c>
      <c r="D515" s="732" t="s">
        <v>630</v>
      </c>
      <c r="E515" s="733">
        <v>50113001</v>
      </c>
      <c r="F515" s="732" t="s">
        <v>638</v>
      </c>
      <c r="G515" s="731" t="s">
        <v>639</v>
      </c>
      <c r="H515" s="731">
        <v>173314</v>
      </c>
      <c r="I515" s="731">
        <v>173314</v>
      </c>
      <c r="J515" s="731" t="s">
        <v>1301</v>
      </c>
      <c r="K515" s="731" t="s">
        <v>1302</v>
      </c>
      <c r="L515" s="734">
        <v>207.57000000000005</v>
      </c>
      <c r="M515" s="734">
        <v>36</v>
      </c>
      <c r="N515" s="735">
        <v>7472.5200000000013</v>
      </c>
    </row>
    <row r="516" spans="1:14" ht="14.45" customHeight="1" x14ac:dyDescent="0.2">
      <c r="A516" s="729" t="s">
        <v>605</v>
      </c>
      <c r="B516" s="730" t="s">
        <v>606</v>
      </c>
      <c r="C516" s="731" t="s">
        <v>629</v>
      </c>
      <c r="D516" s="732" t="s">
        <v>630</v>
      </c>
      <c r="E516" s="733">
        <v>50113001</v>
      </c>
      <c r="F516" s="732" t="s">
        <v>638</v>
      </c>
      <c r="G516" s="731" t="s">
        <v>639</v>
      </c>
      <c r="H516" s="731">
        <v>189244</v>
      </c>
      <c r="I516" s="731">
        <v>89244</v>
      </c>
      <c r="J516" s="731" t="s">
        <v>1303</v>
      </c>
      <c r="K516" s="731" t="s">
        <v>1304</v>
      </c>
      <c r="L516" s="734">
        <v>20.759722198296203</v>
      </c>
      <c r="M516" s="734">
        <v>1080</v>
      </c>
      <c r="N516" s="735">
        <v>22420.499974159899</v>
      </c>
    </row>
    <row r="517" spans="1:14" ht="14.45" customHeight="1" x14ac:dyDescent="0.2">
      <c r="A517" s="729" t="s">
        <v>605</v>
      </c>
      <c r="B517" s="730" t="s">
        <v>606</v>
      </c>
      <c r="C517" s="731" t="s">
        <v>629</v>
      </c>
      <c r="D517" s="732" t="s">
        <v>630</v>
      </c>
      <c r="E517" s="733">
        <v>50113001</v>
      </c>
      <c r="F517" s="732" t="s">
        <v>638</v>
      </c>
      <c r="G517" s="731" t="s">
        <v>639</v>
      </c>
      <c r="H517" s="731">
        <v>110555</v>
      </c>
      <c r="I517" s="731">
        <v>10555</v>
      </c>
      <c r="J517" s="731" t="s">
        <v>1270</v>
      </c>
      <c r="K517" s="731" t="s">
        <v>1305</v>
      </c>
      <c r="L517" s="734">
        <v>254.98</v>
      </c>
      <c r="M517" s="734">
        <v>25</v>
      </c>
      <c r="N517" s="735">
        <v>6374.5</v>
      </c>
    </row>
    <row r="518" spans="1:14" ht="14.45" customHeight="1" x14ac:dyDescent="0.2">
      <c r="A518" s="729" t="s">
        <v>605</v>
      </c>
      <c r="B518" s="730" t="s">
        <v>606</v>
      </c>
      <c r="C518" s="731" t="s">
        <v>629</v>
      </c>
      <c r="D518" s="732" t="s">
        <v>630</v>
      </c>
      <c r="E518" s="733">
        <v>50113001</v>
      </c>
      <c r="F518" s="732" t="s">
        <v>638</v>
      </c>
      <c r="G518" s="731" t="s">
        <v>639</v>
      </c>
      <c r="H518" s="731">
        <v>173389</v>
      </c>
      <c r="I518" s="731">
        <v>173389</v>
      </c>
      <c r="J518" s="731" t="s">
        <v>660</v>
      </c>
      <c r="K518" s="731" t="s">
        <v>661</v>
      </c>
      <c r="L518" s="734">
        <v>753.2800000000002</v>
      </c>
      <c r="M518" s="734">
        <v>2</v>
      </c>
      <c r="N518" s="735">
        <v>1506.5600000000004</v>
      </c>
    </row>
    <row r="519" spans="1:14" ht="14.45" customHeight="1" x14ac:dyDescent="0.2">
      <c r="A519" s="729" t="s">
        <v>605</v>
      </c>
      <c r="B519" s="730" t="s">
        <v>606</v>
      </c>
      <c r="C519" s="731" t="s">
        <v>629</v>
      </c>
      <c r="D519" s="732" t="s">
        <v>630</v>
      </c>
      <c r="E519" s="733">
        <v>50113001</v>
      </c>
      <c r="F519" s="732" t="s">
        <v>638</v>
      </c>
      <c r="G519" s="731" t="s">
        <v>639</v>
      </c>
      <c r="H519" s="731">
        <v>173396</v>
      </c>
      <c r="I519" s="731">
        <v>173396</v>
      </c>
      <c r="J519" s="731" t="s">
        <v>1051</v>
      </c>
      <c r="K519" s="731" t="s">
        <v>1052</v>
      </c>
      <c r="L519" s="734">
        <v>800.81999999999971</v>
      </c>
      <c r="M519" s="734">
        <v>58.000000000000007</v>
      </c>
      <c r="N519" s="735">
        <v>46447.55999999999</v>
      </c>
    </row>
    <row r="520" spans="1:14" ht="14.45" customHeight="1" x14ac:dyDescent="0.2">
      <c r="A520" s="729" t="s">
        <v>605</v>
      </c>
      <c r="B520" s="730" t="s">
        <v>606</v>
      </c>
      <c r="C520" s="731" t="s">
        <v>629</v>
      </c>
      <c r="D520" s="732" t="s">
        <v>630</v>
      </c>
      <c r="E520" s="733">
        <v>50113001</v>
      </c>
      <c r="F520" s="732" t="s">
        <v>638</v>
      </c>
      <c r="G520" s="731" t="s">
        <v>639</v>
      </c>
      <c r="H520" s="731">
        <v>187822</v>
      </c>
      <c r="I520" s="731">
        <v>87822</v>
      </c>
      <c r="J520" s="731" t="s">
        <v>1306</v>
      </c>
      <c r="K520" s="731" t="s">
        <v>1307</v>
      </c>
      <c r="L520" s="734">
        <v>1306.45</v>
      </c>
      <c r="M520" s="734">
        <v>8</v>
      </c>
      <c r="N520" s="735">
        <v>10451.6</v>
      </c>
    </row>
    <row r="521" spans="1:14" ht="14.45" customHeight="1" x14ac:dyDescent="0.2">
      <c r="A521" s="729" t="s">
        <v>605</v>
      </c>
      <c r="B521" s="730" t="s">
        <v>606</v>
      </c>
      <c r="C521" s="731" t="s">
        <v>629</v>
      </c>
      <c r="D521" s="732" t="s">
        <v>630</v>
      </c>
      <c r="E521" s="733">
        <v>50113001</v>
      </c>
      <c r="F521" s="732" t="s">
        <v>638</v>
      </c>
      <c r="G521" s="731" t="s">
        <v>639</v>
      </c>
      <c r="H521" s="731">
        <v>230402</v>
      </c>
      <c r="I521" s="731">
        <v>230402</v>
      </c>
      <c r="J521" s="731" t="s">
        <v>1308</v>
      </c>
      <c r="K521" s="731" t="s">
        <v>1309</v>
      </c>
      <c r="L521" s="734">
        <v>118.73</v>
      </c>
      <c r="M521" s="734">
        <v>1</v>
      </c>
      <c r="N521" s="735">
        <v>118.73</v>
      </c>
    </row>
    <row r="522" spans="1:14" ht="14.45" customHeight="1" x14ac:dyDescent="0.2">
      <c r="A522" s="729" t="s">
        <v>605</v>
      </c>
      <c r="B522" s="730" t="s">
        <v>606</v>
      </c>
      <c r="C522" s="731" t="s">
        <v>629</v>
      </c>
      <c r="D522" s="732" t="s">
        <v>630</v>
      </c>
      <c r="E522" s="733">
        <v>50113001</v>
      </c>
      <c r="F522" s="732" t="s">
        <v>638</v>
      </c>
      <c r="G522" s="731" t="s">
        <v>639</v>
      </c>
      <c r="H522" s="731">
        <v>243864</v>
      </c>
      <c r="I522" s="731">
        <v>243864</v>
      </c>
      <c r="J522" s="731" t="s">
        <v>1310</v>
      </c>
      <c r="K522" s="731" t="s">
        <v>1311</v>
      </c>
      <c r="L522" s="734">
        <v>65.650000000000006</v>
      </c>
      <c r="M522" s="734">
        <v>1</v>
      </c>
      <c r="N522" s="735">
        <v>65.650000000000006</v>
      </c>
    </row>
    <row r="523" spans="1:14" ht="14.45" customHeight="1" x14ac:dyDescent="0.2">
      <c r="A523" s="729" t="s">
        <v>605</v>
      </c>
      <c r="B523" s="730" t="s">
        <v>606</v>
      </c>
      <c r="C523" s="731" t="s">
        <v>629</v>
      </c>
      <c r="D523" s="732" t="s">
        <v>630</v>
      </c>
      <c r="E523" s="733">
        <v>50113001</v>
      </c>
      <c r="F523" s="732" t="s">
        <v>638</v>
      </c>
      <c r="G523" s="731" t="s">
        <v>639</v>
      </c>
      <c r="H523" s="731">
        <v>100392</v>
      </c>
      <c r="I523" s="731">
        <v>392</v>
      </c>
      <c r="J523" s="731" t="s">
        <v>1312</v>
      </c>
      <c r="K523" s="731" t="s">
        <v>910</v>
      </c>
      <c r="L523" s="734">
        <v>57.52999999999998</v>
      </c>
      <c r="M523" s="734">
        <v>2</v>
      </c>
      <c r="N523" s="735">
        <v>115.05999999999996</v>
      </c>
    </row>
    <row r="524" spans="1:14" ht="14.45" customHeight="1" x14ac:dyDescent="0.2">
      <c r="A524" s="729" t="s">
        <v>605</v>
      </c>
      <c r="B524" s="730" t="s">
        <v>606</v>
      </c>
      <c r="C524" s="731" t="s">
        <v>629</v>
      </c>
      <c r="D524" s="732" t="s">
        <v>630</v>
      </c>
      <c r="E524" s="733">
        <v>50113001</v>
      </c>
      <c r="F524" s="732" t="s">
        <v>638</v>
      </c>
      <c r="G524" s="731" t="s">
        <v>639</v>
      </c>
      <c r="H524" s="731">
        <v>100394</v>
      </c>
      <c r="I524" s="731">
        <v>394</v>
      </c>
      <c r="J524" s="731" t="s">
        <v>1313</v>
      </c>
      <c r="K524" s="731" t="s">
        <v>1314</v>
      </c>
      <c r="L524" s="734">
        <v>65.65000000000002</v>
      </c>
      <c r="M524" s="734">
        <v>1</v>
      </c>
      <c r="N524" s="735">
        <v>65.65000000000002</v>
      </c>
    </row>
    <row r="525" spans="1:14" ht="14.45" customHeight="1" x14ac:dyDescent="0.2">
      <c r="A525" s="729" t="s">
        <v>605</v>
      </c>
      <c r="B525" s="730" t="s">
        <v>606</v>
      </c>
      <c r="C525" s="731" t="s">
        <v>629</v>
      </c>
      <c r="D525" s="732" t="s">
        <v>630</v>
      </c>
      <c r="E525" s="733">
        <v>50113001</v>
      </c>
      <c r="F525" s="732" t="s">
        <v>638</v>
      </c>
      <c r="G525" s="731" t="s">
        <v>639</v>
      </c>
      <c r="H525" s="731">
        <v>112892</v>
      </c>
      <c r="I525" s="731">
        <v>12892</v>
      </c>
      <c r="J525" s="731" t="s">
        <v>664</v>
      </c>
      <c r="K525" s="731" t="s">
        <v>665</v>
      </c>
      <c r="L525" s="734">
        <v>104.27000000000002</v>
      </c>
      <c r="M525" s="734">
        <v>4</v>
      </c>
      <c r="N525" s="735">
        <v>417.0800000000001</v>
      </c>
    </row>
    <row r="526" spans="1:14" ht="14.45" customHeight="1" x14ac:dyDescent="0.2">
      <c r="A526" s="729" t="s">
        <v>605</v>
      </c>
      <c r="B526" s="730" t="s">
        <v>606</v>
      </c>
      <c r="C526" s="731" t="s">
        <v>629</v>
      </c>
      <c r="D526" s="732" t="s">
        <v>630</v>
      </c>
      <c r="E526" s="733">
        <v>50113001</v>
      </c>
      <c r="F526" s="732" t="s">
        <v>638</v>
      </c>
      <c r="G526" s="731" t="s">
        <v>639</v>
      </c>
      <c r="H526" s="731">
        <v>844257</v>
      </c>
      <c r="I526" s="731">
        <v>29816</v>
      </c>
      <c r="J526" s="731" t="s">
        <v>1315</v>
      </c>
      <c r="K526" s="731" t="s">
        <v>329</v>
      </c>
      <c r="L526" s="734">
        <v>177.542</v>
      </c>
      <c r="M526" s="734">
        <v>5</v>
      </c>
      <c r="N526" s="735">
        <v>887.71</v>
      </c>
    </row>
    <row r="527" spans="1:14" ht="14.45" customHeight="1" x14ac:dyDescent="0.2">
      <c r="A527" s="729" t="s">
        <v>605</v>
      </c>
      <c r="B527" s="730" t="s">
        <v>606</v>
      </c>
      <c r="C527" s="731" t="s">
        <v>629</v>
      </c>
      <c r="D527" s="732" t="s">
        <v>630</v>
      </c>
      <c r="E527" s="733">
        <v>50113001</v>
      </c>
      <c r="F527" s="732" t="s">
        <v>638</v>
      </c>
      <c r="G527" s="731" t="s">
        <v>639</v>
      </c>
      <c r="H527" s="731">
        <v>140275</v>
      </c>
      <c r="I527" s="731">
        <v>40275</v>
      </c>
      <c r="J527" s="731" t="s">
        <v>668</v>
      </c>
      <c r="K527" s="731" t="s">
        <v>1316</v>
      </c>
      <c r="L527" s="734">
        <v>149.24</v>
      </c>
      <c r="M527" s="734">
        <v>2</v>
      </c>
      <c r="N527" s="735">
        <v>298.48</v>
      </c>
    </row>
    <row r="528" spans="1:14" ht="14.45" customHeight="1" x14ac:dyDescent="0.2">
      <c r="A528" s="729" t="s">
        <v>605</v>
      </c>
      <c r="B528" s="730" t="s">
        <v>606</v>
      </c>
      <c r="C528" s="731" t="s">
        <v>629</v>
      </c>
      <c r="D528" s="732" t="s">
        <v>630</v>
      </c>
      <c r="E528" s="733">
        <v>50113001</v>
      </c>
      <c r="F528" s="732" t="s">
        <v>638</v>
      </c>
      <c r="G528" s="731" t="s">
        <v>639</v>
      </c>
      <c r="H528" s="731">
        <v>140274</v>
      </c>
      <c r="I528" s="731">
        <v>40274</v>
      </c>
      <c r="J528" s="731" t="s">
        <v>668</v>
      </c>
      <c r="K528" s="731" t="s">
        <v>669</v>
      </c>
      <c r="L528" s="734">
        <v>87.470000000000013</v>
      </c>
      <c r="M528" s="734">
        <v>1</v>
      </c>
      <c r="N528" s="735">
        <v>87.470000000000013</v>
      </c>
    </row>
    <row r="529" spans="1:14" ht="14.45" customHeight="1" x14ac:dyDescent="0.2">
      <c r="A529" s="729" t="s">
        <v>605</v>
      </c>
      <c r="B529" s="730" t="s">
        <v>606</v>
      </c>
      <c r="C529" s="731" t="s">
        <v>629</v>
      </c>
      <c r="D529" s="732" t="s">
        <v>630</v>
      </c>
      <c r="E529" s="733">
        <v>50113001</v>
      </c>
      <c r="F529" s="732" t="s">
        <v>638</v>
      </c>
      <c r="G529" s="731" t="s">
        <v>639</v>
      </c>
      <c r="H529" s="731">
        <v>119759</v>
      </c>
      <c r="I529" s="731">
        <v>19759</v>
      </c>
      <c r="J529" s="731" t="s">
        <v>1317</v>
      </c>
      <c r="K529" s="731" t="s">
        <v>1318</v>
      </c>
      <c r="L529" s="734">
        <v>71.72</v>
      </c>
      <c r="M529" s="734">
        <v>3</v>
      </c>
      <c r="N529" s="735">
        <v>215.16</v>
      </c>
    </row>
    <row r="530" spans="1:14" ht="14.45" customHeight="1" x14ac:dyDescent="0.2">
      <c r="A530" s="729" t="s">
        <v>605</v>
      </c>
      <c r="B530" s="730" t="s">
        <v>606</v>
      </c>
      <c r="C530" s="731" t="s">
        <v>629</v>
      </c>
      <c r="D530" s="732" t="s">
        <v>630</v>
      </c>
      <c r="E530" s="733">
        <v>50113001</v>
      </c>
      <c r="F530" s="732" t="s">
        <v>638</v>
      </c>
      <c r="G530" s="731" t="s">
        <v>639</v>
      </c>
      <c r="H530" s="731">
        <v>102679</v>
      </c>
      <c r="I530" s="731">
        <v>2679</v>
      </c>
      <c r="J530" s="731" t="s">
        <v>1319</v>
      </c>
      <c r="K530" s="731" t="s">
        <v>1320</v>
      </c>
      <c r="L530" s="734">
        <v>164.48</v>
      </c>
      <c r="M530" s="734">
        <v>2</v>
      </c>
      <c r="N530" s="735">
        <v>328.96</v>
      </c>
    </row>
    <row r="531" spans="1:14" ht="14.45" customHeight="1" x14ac:dyDescent="0.2">
      <c r="A531" s="729" t="s">
        <v>605</v>
      </c>
      <c r="B531" s="730" t="s">
        <v>606</v>
      </c>
      <c r="C531" s="731" t="s">
        <v>629</v>
      </c>
      <c r="D531" s="732" t="s">
        <v>630</v>
      </c>
      <c r="E531" s="733">
        <v>50113001</v>
      </c>
      <c r="F531" s="732" t="s">
        <v>638</v>
      </c>
      <c r="G531" s="731" t="s">
        <v>639</v>
      </c>
      <c r="H531" s="731">
        <v>162320</v>
      </c>
      <c r="I531" s="731">
        <v>62320</v>
      </c>
      <c r="J531" s="731" t="s">
        <v>670</v>
      </c>
      <c r="K531" s="731" t="s">
        <v>671</v>
      </c>
      <c r="L531" s="734">
        <v>79.97999999999999</v>
      </c>
      <c r="M531" s="734">
        <v>10</v>
      </c>
      <c r="N531" s="735">
        <v>799.8</v>
      </c>
    </row>
    <row r="532" spans="1:14" ht="14.45" customHeight="1" x14ac:dyDescent="0.2">
      <c r="A532" s="729" t="s">
        <v>605</v>
      </c>
      <c r="B532" s="730" t="s">
        <v>606</v>
      </c>
      <c r="C532" s="731" t="s">
        <v>629</v>
      </c>
      <c r="D532" s="732" t="s">
        <v>630</v>
      </c>
      <c r="E532" s="733">
        <v>50113001</v>
      </c>
      <c r="F532" s="732" t="s">
        <v>638</v>
      </c>
      <c r="G532" s="731" t="s">
        <v>639</v>
      </c>
      <c r="H532" s="731">
        <v>162316</v>
      </c>
      <c r="I532" s="731">
        <v>62316</v>
      </c>
      <c r="J532" s="731" t="s">
        <v>1274</v>
      </c>
      <c r="K532" s="731" t="s">
        <v>673</v>
      </c>
      <c r="L532" s="734">
        <v>150.26499999999999</v>
      </c>
      <c r="M532" s="734">
        <v>2</v>
      </c>
      <c r="N532" s="735">
        <v>300.52999999999997</v>
      </c>
    </row>
    <row r="533" spans="1:14" ht="14.45" customHeight="1" x14ac:dyDescent="0.2">
      <c r="A533" s="729" t="s">
        <v>605</v>
      </c>
      <c r="B533" s="730" t="s">
        <v>606</v>
      </c>
      <c r="C533" s="731" t="s">
        <v>629</v>
      </c>
      <c r="D533" s="732" t="s">
        <v>630</v>
      </c>
      <c r="E533" s="733">
        <v>50113001</v>
      </c>
      <c r="F533" s="732" t="s">
        <v>638</v>
      </c>
      <c r="G533" s="731" t="s">
        <v>652</v>
      </c>
      <c r="H533" s="731">
        <v>231703</v>
      </c>
      <c r="I533" s="731">
        <v>231703</v>
      </c>
      <c r="J533" s="731" t="s">
        <v>1321</v>
      </c>
      <c r="K533" s="731" t="s">
        <v>1322</v>
      </c>
      <c r="L533" s="734">
        <v>88.67352941176469</v>
      </c>
      <c r="M533" s="734">
        <v>17</v>
      </c>
      <c r="N533" s="735">
        <v>1507.4499999999998</v>
      </c>
    </row>
    <row r="534" spans="1:14" ht="14.45" customHeight="1" x14ac:dyDescent="0.2">
      <c r="A534" s="729" t="s">
        <v>605</v>
      </c>
      <c r="B534" s="730" t="s">
        <v>606</v>
      </c>
      <c r="C534" s="731" t="s">
        <v>629</v>
      </c>
      <c r="D534" s="732" t="s">
        <v>630</v>
      </c>
      <c r="E534" s="733">
        <v>50113001</v>
      </c>
      <c r="F534" s="732" t="s">
        <v>638</v>
      </c>
      <c r="G534" s="731" t="s">
        <v>652</v>
      </c>
      <c r="H534" s="731">
        <v>231689</v>
      </c>
      <c r="I534" s="731">
        <v>231689</v>
      </c>
      <c r="J534" s="731" t="s">
        <v>674</v>
      </c>
      <c r="K534" s="731" t="s">
        <v>1323</v>
      </c>
      <c r="L534" s="734">
        <v>291.39999999999992</v>
      </c>
      <c r="M534" s="734">
        <v>1</v>
      </c>
      <c r="N534" s="735">
        <v>291.39999999999992</v>
      </c>
    </row>
    <row r="535" spans="1:14" ht="14.45" customHeight="1" x14ac:dyDescent="0.2">
      <c r="A535" s="729" t="s">
        <v>605</v>
      </c>
      <c r="B535" s="730" t="s">
        <v>606</v>
      </c>
      <c r="C535" s="731" t="s">
        <v>629</v>
      </c>
      <c r="D535" s="732" t="s">
        <v>630</v>
      </c>
      <c r="E535" s="733">
        <v>50113001</v>
      </c>
      <c r="F535" s="732" t="s">
        <v>638</v>
      </c>
      <c r="G535" s="731" t="s">
        <v>652</v>
      </c>
      <c r="H535" s="731">
        <v>231696</v>
      </c>
      <c r="I535" s="731">
        <v>231696</v>
      </c>
      <c r="J535" s="731" t="s">
        <v>674</v>
      </c>
      <c r="K535" s="731" t="s">
        <v>676</v>
      </c>
      <c r="L535" s="734">
        <v>207.23000000000002</v>
      </c>
      <c r="M535" s="734">
        <v>3</v>
      </c>
      <c r="N535" s="735">
        <v>621.69000000000005</v>
      </c>
    </row>
    <row r="536" spans="1:14" ht="14.45" customHeight="1" x14ac:dyDescent="0.2">
      <c r="A536" s="729" t="s">
        <v>605</v>
      </c>
      <c r="B536" s="730" t="s">
        <v>606</v>
      </c>
      <c r="C536" s="731" t="s">
        <v>629</v>
      </c>
      <c r="D536" s="732" t="s">
        <v>630</v>
      </c>
      <c r="E536" s="733">
        <v>50113001</v>
      </c>
      <c r="F536" s="732" t="s">
        <v>638</v>
      </c>
      <c r="G536" s="731" t="s">
        <v>652</v>
      </c>
      <c r="H536" s="731">
        <v>231691</v>
      </c>
      <c r="I536" s="731">
        <v>231691</v>
      </c>
      <c r="J536" s="731" t="s">
        <v>1324</v>
      </c>
      <c r="K536" s="731" t="s">
        <v>1325</v>
      </c>
      <c r="L536" s="734">
        <v>108.09999999999998</v>
      </c>
      <c r="M536" s="734">
        <v>3</v>
      </c>
      <c r="N536" s="735">
        <v>324.29999999999995</v>
      </c>
    </row>
    <row r="537" spans="1:14" ht="14.45" customHeight="1" x14ac:dyDescent="0.2">
      <c r="A537" s="729" t="s">
        <v>605</v>
      </c>
      <c r="B537" s="730" t="s">
        <v>606</v>
      </c>
      <c r="C537" s="731" t="s">
        <v>629</v>
      </c>
      <c r="D537" s="732" t="s">
        <v>630</v>
      </c>
      <c r="E537" s="733">
        <v>50113001</v>
      </c>
      <c r="F537" s="732" t="s">
        <v>638</v>
      </c>
      <c r="G537" s="731" t="s">
        <v>639</v>
      </c>
      <c r="H537" s="731">
        <v>993603</v>
      </c>
      <c r="I537" s="731">
        <v>0</v>
      </c>
      <c r="J537" s="731" t="s">
        <v>679</v>
      </c>
      <c r="K537" s="731" t="s">
        <v>329</v>
      </c>
      <c r="L537" s="734">
        <v>246.53958353841085</v>
      </c>
      <c r="M537" s="734">
        <v>24</v>
      </c>
      <c r="N537" s="735">
        <v>5916.9500049218605</v>
      </c>
    </row>
    <row r="538" spans="1:14" ht="14.45" customHeight="1" x14ac:dyDescent="0.2">
      <c r="A538" s="729" t="s">
        <v>605</v>
      </c>
      <c r="B538" s="730" t="s">
        <v>606</v>
      </c>
      <c r="C538" s="731" t="s">
        <v>629</v>
      </c>
      <c r="D538" s="732" t="s">
        <v>630</v>
      </c>
      <c r="E538" s="733">
        <v>50113001</v>
      </c>
      <c r="F538" s="732" t="s">
        <v>638</v>
      </c>
      <c r="G538" s="731" t="s">
        <v>639</v>
      </c>
      <c r="H538" s="731">
        <v>241307</v>
      </c>
      <c r="I538" s="731">
        <v>241307</v>
      </c>
      <c r="J538" s="731" t="s">
        <v>682</v>
      </c>
      <c r="K538" s="731" t="s">
        <v>683</v>
      </c>
      <c r="L538" s="734">
        <v>102.56666666666668</v>
      </c>
      <c r="M538" s="734">
        <v>9</v>
      </c>
      <c r="N538" s="735">
        <v>923.10000000000014</v>
      </c>
    </row>
    <row r="539" spans="1:14" ht="14.45" customHeight="1" x14ac:dyDescent="0.2">
      <c r="A539" s="729" t="s">
        <v>605</v>
      </c>
      <c r="B539" s="730" t="s">
        <v>606</v>
      </c>
      <c r="C539" s="731" t="s">
        <v>629</v>
      </c>
      <c r="D539" s="732" t="s">
        <v>630</v>
      </c>
      <c r="E539" s="733">
        <v>50113001</v>
      </c>
      <c r="F539" s="732" t="s">
        <v>638</v>
      </c>
      <c r="G539" s="731" t="s">
        <v>652</v>
      </c>
      <c r="H539" s="731">
        <v>233600</v>
      </c>
      <c r="I539" s="731">
        <v>233600</v>
      </c>
      <c r="J539" s="731" t="s">
        <v>1056</v>
      </c>
      <c r="K539" s="731" t="s">
        <v>699</v>
      </c>
      <c r="L539" s="734">
        <v>52.220000000000013</v>
      </c>
      <c r="M539" s="734">
        <v>2</v>
      </c>
      <c r="N539" s="735">
        <v>104.44000000000003</v>
      </c>
    </row>
    <row r="540" spans="1:14" ht="14.45" customHeight="1" x14ac:dyDescent="0.2">
      <c r="A540" s="729" t="s">
        <v>605</v>
      </c>
      <c r="B540" s="730" t="s">
        <v>606</v>
      </c>
      <c r="C540" s="731" t="s">
        <v>629</v>
      </c>
      <c r="D540" s="732" t="s">
        <v>630</v>
      </c>
      <c r="E540" s="733">
        <v>50113001</v>
      </c>
      <c r="F540" s="732" t="s">
        <v>638</v>
      </c>
      <c r="G540" s="731" t="s">
        <v>652</v>
      </c>
      <c r="H540" s="731">
        <v>233559</v>
      </c>
      <c r="I540" s="731">
        <v>233559</v>
      </c>
      <c r="J540" s="731" t="s">
        <v>684</v>
      </c>
      <c r="K540" s="731" t="s">
        <v>685</v>
      </c>
      <c r="L540" s="734">
        <v>26.430000000000007</v>
      </c>
      <c r="M540" s="734">
        <v>1</v>
      </c>
      <c r="N540" s="735">
        <v>26.430000000000007</v>
      </c>
    </row>
    <row r="541" spans="1:14" ht="14.45" customHeight="1" x14ac:dyDescent="0.2">
      <c r="A541" s="729" t="s">
        <v>605</v>
      </c>
      <c r="B541" s="730" t="s">
        <v>606</v>
      </c>
      <c r="C541" s="731" t="s">
        <v>629</v>
      </c>
      <c r="D541" s="732" t="s">
        <v>630</v>
      </c>
      <c r="E541" s="733">
        <v>50113001</v>
      </c>
      <c r="F541" s="732" t="s">
        <v>638</v>
      </c>
      <c r="G541" s="731" t="s">
        <v>652</v>
      </c>
      <c r="H541" s="731">
        <v>233584</v>
      </c>
      <c r="I541" s="731">
        <v>233584</v>
      </c>
      <c r="J541" s="731" t="s">
        <v>686</v>
      </c>
      <c r="K541" s="731" t="s">
        <v>688</v>
      </c>
      <c r="L541" s="734">
        <v>87.05</v>
      </c>
      <c r="M541" s="734">
        <v>1</v>
      </c>
      <c r="N541" s="735">
        <v>87.05</v>
      </c>
    </row>
    <row r="542" spans="1:14" ht="14.45" customHeight="1" x14ac:dyDescent="0.2">
      <c r="A542" s="729" t="s">
        <v>605</v>
      </c>
      <c r="B542" s="730" t="s">
        <v>606</v>
      </c>
      <c r="C542" s="731" t="s">
        <v>629</v>
      </c>
      <c r="D542" s="732" t="s">
        <v>630</v>
      </c>
      <c r="E542" s="733">
        <v>50113001</v>
      </c>
      <c r="F542" s="732" t="s">
        <v>638</v>
      </c>
      <c r="G542" s="731" t="s">
        <v>639</v>
      </c>
      <c r="H542" s="731">
        <v>185300</v>
      </c>
      <c r="I542" s="731">
        <v>185300</v>
      </c>
      <c r="J542" s="731" t="s">
        <v>1326</v>
      </c>
      <c r="K542" s="731" t="s">
        <v>1327</v>
      </c>
      <c r="L542" s="734">
        <v>763.04</v>
      </c>
      <c r="M542" s="734">
        <v>1</v>
      </c>
      <c r="N542" s="735">
        <v>763.04</v>
      </c>
    </row>
    <row r="543" spans="1:14" ht="14.45" customHeight="1" x14ac:dyDescent="0.2">
      <c r="A543" s="729" t="s">
        <v>605</v>
      </c>
      <c r="B543" s="730" t="s">
        <v>606</v>
      </c>
      <c r="C543" s="731" t="s">
        <v>629</v>
      </c>
      <c r="D543" s="732" t="s">
        <v>630</v>
      </c>
      <c r="E543" s="733">
        <v>50113001</v>
      </c>
      <c r="F543" s="732" t="s">
        <v>638</v>
      </c>
      <c r="G543" s="731" t="s">
        <v>639</v>
      </c>
      <c r="H543" s="731">
        <v>110224</v>
      </c>
      <c r="I543" s="731">
        <v>10224</v>
      </c>
      <c r="J543" s="731" t="s">
        <v>1328</v>
      </c>
      <c r="K543" s="731" t="s">
        <v>1329</v>
      </c>
      <c r="L543" s="734">
        <v>85.159999999999968</v>
      </c>
      <c r="M543" s="734">
        <v>1</v>
      </c>
      <c r="N543" s="735">
        <v>85.159999999999968</v>
      </c>
    </row>
    <row r="544" spans="1:14" ht="14.45" customHeight="1" x14ac:dyDescent="0.2">
      <c r="A544" s="729" t="s">
        <v>605</v>
      </c>
      <c r="B544" s="730" t="s">
        <v>606</v>
      </c>
      <c r="C544" s="731" t="s">
        <v>629</v>
      </c>
      <c r="D544" s="732" t="s">
        <v>630</v>
      </c>
      <c r="E544" s="733">
        <v>50113001</v>
      </c>
      <c r="F544" s="732" t="s">
        <v>638</v>
      </c>
      <c r="G544" s="731" t="s">
        <v>639</v>
      </c>
      <c r="H544" s="731">
        <v>143996</v>
      </c>
      <c r="I544" s="731">
        <v>43996</v>
      </c>
      <c r="J544" s="731" t="s">
        <v>1330</v>
      </c>
      <c r="K544" s="731" t="s">
        <v>1331</v>
      </c>
      <c r="L544" s="734">
        <v>77.22</v>
      </c>
      <c r="M544" s="734">
        <v>2</v>
      </c>
      <c r="N544" s="735">
        <v>154.44</v>
      </c>
    </row>
    <row r="545" spans="1:14" ht="14.45" customHeight="1" x14ac:dyDescent="0.2">
      <c r="A545" s="729" t="s">
        <v>605</v>
      </c>
      <c r="B545" s="730" t="s">
        <v>606</v>
      </c>
      <c r="C545" s="731" t="s">
        <v>629</v>
      </c>
      <c r="D545" s="732" t="s">
        <v>630</v>
      </c>
      <c r="E545" s="733">
        <v>50113001</v>
      </c>
      <c r="F545" s="732" t="s">
        <v>638</v>
      </c>
      <c r="G545" s="731" t="s">
        <v>639</v>
      </c>
      <c r="H545" s="731">
        <v>143997</v>
      </c>
      <c r="I545" s="731">
        <v>43997</v>
      </c>
      <c r="J545" s="731" t="s">
        <v>1330</v>
      </c>
      <c r="K545" s="731" t="s">
        <v>1332</v>
      </c>
      <c r="L545" s="734">
        <v>139.44</v>
      </c>
      <c r="M545" s="734">
        <v>5</v>
      </c>
      <c r="N545" s="735">
        <v>697.2</v>
      </c>
    </row>
    <row r="546" spans="1:14" ht="14.45" customHeight="1" x14ac:dyDescent="0.2">
      <c r="A546" s="729" t="s">
        <v>605</v>
      </c>
      <c r="B546" s="730" t="s">
        <v>606</v>
      </c>
      <c r="C546" s="731" t="s">
        <v>629</v>
      </c>
      <c r="D546" s="732" t="s">
        <v>630</v>
      </c>
      <c r="E546" s="733">
        <v>50113001</v>
      </c>
      <c r="F546" s="732" t="s">
        <v>638</v>
      </c>
      <c r="G546" s="731" t="s">
        <v>639</v>
      </c>
      <c r="H546" s="731">
        <v>234194</v>
      </c>
      <c r="I546" s="731">
        <v>234194</v>
      </c>
      <c r="J546" s="731" t="s">
        <v>690</v>
      </c>
      <c r="K546" s="731" t="s">
        <v>691</v>
      </c>
      <c r="L546" s="734">
        <v>115.62666666666665</v>
      </c>
      <c r="M546" s="734">
        <v>6</v>
      </c>
      <c r="N546" s="735">
        <v>693.75999999999988</v>
      </c>
    </row>
    <row r="547" spans="1:14" ht="14.45" customHeight="1" x14ac:dyDescent="0.2">
      <c r="A547" s="729" t="s">
        <v>605</v>
      </c>
      <c r="B547" s="730" t="s">
        <v>606</v>
      </c>
      <c r="C547" s="731" t="s">
        <v>629</v>
      </c>
      <c r="D547" s="732" t="s">
        <v>630</v>
      </c>
      <c r="E547" s="733">
        <v>50113001</v>
      </c>
      <c r="F547" s="732" t="s">
        <v>638</v>
      </c>
      <c r="G547" s="731" t="s">
        <v>639</v>
      </c>
      <c r="H547" s="731">
        <v>139968</v>
      </c>
      <c r="I547" s="731">
        <v>139968</v>
      </c>
      <c r="J547" s="731" t="s">
        <v>1333</v>
      </c>
      <c r="K547" s="731" t="s">
        <v>1334</v>
      </c>
      <c r="L547" s="734">
        <v>69.55</v>
      </c>
      <c r="M547" s="734">
        <v>10</v>
      </c>
      <c r="N547" s="735">
        <v>695.5</v>
      </c>
    </row>
    <row r="548" spans="1:14" ht="14.45" customHeight="1" x14ac:dyDescent="0.2">
      <c r="A548" s="729" t="s">
        <v>605</v>
      </c>
      <c r="B548" s="730" t="s">
        <v>606</v>
      </c>
      <c r="C548" s="731" t="s">
        <v>629</v>
      </c>
      <c r="D548" s="732" t="s">
        <v>630</v>
      </c>
      <c r="E548" s="733">
        <v>50113001</v>
      </c>
      <c r="F548" s="732" t="s">
        <v>638</v>
      </c>
      <c r="G548" s="731" t="s">
        <v>639</v>
      </c>
      <c r="H548" s="731">
        <v>199466</v>
      </c>
      <c r="I548" s="731">
        <v>199466</v>
      </c>
      <c r="J548" s="731" t="s">
        <v>692</v>
      </c>
      <c r="K548" s="731" t="s">
        <v>693</v>
      </c>
      <c r="L548" s="734">
        <v>112.39499999999998</v>
      </c>
      <c r="M548" s="734">
        <v>6</v>
      </c>
      <c r="N548" s="735">
        <v>674.36999999999989</v>
      </c>
    </row>
    <row r="549" spans="1:14" ht="14.45" customHeight="1" x14ac:dyDescent="0.2">
      <c r="A549" s="729" t="s">
        <v>605</v>
      </c>
      <c r="B549" s="730" t="s">
        <v>606</v>
      </c>
      <c r="C549" s="731" t="s">
        <v>629</v>
      </c>
      <c r="D549" s="732" t="s">
        <v>630</v>
      </c>
      <c r="E549" s="733">
        <v>50113001</v>
      </c>
      <c r="F549" s="732" t="s">
        <v>638</v>
      </c>
      <c r="G549" s="731" t="s">
        <v>639</v>
      </c>
      <c r="H549" s="731">
        <v>149317</v>
      </c>
      <c r="I549" s="731">
        <v>49317</v>
      </c>
      <c r="J549" s="731" t="s">
        <v>1335</v>
      </c>
      <c r="K549" s="731" t="s">
        <v>1336</v>
      </c>
      <c r="L549" s="734">
        <v>299.00200000000001</v>
      </c>
      <c r="M549" s="734">
        <v>2</v>
      </c>
      <c r="N549" s="735">
        <v>598.00400000000002</v>
      </c>
    </row>
    <row r="550" spans="1:14" ht="14.45" customHeight="1" x14ac:dyDescent="0.2">
      <c r="A550" s="729" t="s">
        <v>605</v>
      </c>
      <c r="B550" s="730" t="s">
        <v>606</v>
      </c>
      <c r="C550" s="731" t="s">
        <v>629</v>
      </c>
      <c r="D550" s="732" t="s">
        <v>630</v>
      </c>
      <c r="E550" s="733">
        <v>50113001</v>
      </c>
      <c r="F550" s="732" t="s">
        <v>638</v>
      </c>
      <c r="G550" s="731" t="s">
        <v>639</v>
      </c>
      <c r="H550" s="731">
        <v>100409</v>
      </c>
      <c r="I550" s="731">
        <v>409</v>
      </c>
      <c r="J550" s="731" t="s">
        <v>1337</v>
      </c>
      <c r="K550" s="731" t="s">
        <v>833</v>
      </c>
      <c r="L550" s="734">
        <v>79.669999999999973</v>
      </c>
      <c r="M550" s="734">
        <v>5</v>
      </c>
      <c r="N550" s="735">
        <v>398.34999999999985</v>
      </c>
    </row>
    <row r="551" spans="1:14" ht="14.45" customHeight="1" x14ac:dyDescent="0.2">
      <c r="A551" s="729" t="s">
        <v>605</v>
      </c>
      <c r="B551" s="730" t="s">
        <v>606</v>
      </c>
      <c r="C551" s="731" t="s">
        <v>629</v>
      </c>
      <c r="D551" s="732" t="s">
        <v>630</v>
      </c>
      <c r="E551" s="733">
        <v>50113001</v>
      </c>
      <c r="F551" s="732" t="s">
        <v>638</v>
      </c>
      <c r="G551" s="731" t="s">
        <v>639</v>
      </c>
      <c r="H551" s="731">
        <v>187814</v>
      </c>
      <c r="I551" s="731">
        <v>87814</v>
      </c>
      <c r="J551" s="731" t="s">
        <v>1338</v>
      </c>
      <c r="K551" s="731" t="s">
        <v>1339</v>
      </c>
      <c r="L551" s="734">
        <v>535.03000000000009</v>
      </c>
      <c r="M551" s="734">
        <v>2</v>
      </c>
      <c r="N551" s="735">
        <v>1070.0600000000002</v>
      </c>
    </row>
    <row r="552" spans="1:14" ht="14.45" customHeight="1" x14ac:dyDescent="0.2">
      <c r="A552" s="729" t="s">
        <v>605</v>
      </c>
      <c r="B552" s="730" t="s">
        <v>606</v>
      </c>
      <c r="C552" s="731" t="s">
        <v>629</v>
      </c>
      <c r="D552" s="732" t="s">
        <v>630</v>
      </c>
      <c r="E552" s="733">
        <v>50113001</v>
      </c>
      <c r="F552" s="732" t="s">
        <v>638</v>
      </c>
      <c r="G552" s="731" t="s">
        <v>639</v>
      </c>
      <c r="H552" s="731">
        <v>203397</v>
      </c>
      <c r="I552" s="731">
        <v>203397</v>
      </c>
      <c r="J552" s="731" t="s">
        <v>1340</v>
      </c>
      <c r="K552" s="731" t="s">
        <v>1341</v>
      </c>
      <c r="L552" s="734">
        <v>173.42999999999998</v>
      </c>
      <c r="M552" s="734">
        <v>1</v>
      </c>
      <c r="N552" s="735">
        <v>173.42999999999998</v>
      </c>
    </row>
    <row r="553" spans="1:14" ht="14.45" customHeight="1" x14ac:dyDescent="0.2">
      <c r="A553" s="729" t="s">
        <v>605</v>
      </c>
      <c r="B553" s="730" t="s">
        <v>606</v>
      </c>
      <c r="C553" s="731" t="s">
        <v>629</v>
      </c>
      <c r="D553" s="732" t="s">
        <v>630</v>
      </c>
      <c r="E553" s="733">
        <v>50113001</v>
      </c>
      <c r="F553" s="732" t="s">
        <v>638</v>
      </c>
      <c r="G553" s="731" t="s">
        <v>639</v>
      </c>
      <c r="H553" s="731">
        <v>841498</v>
      </c>
      <c r="I553" s="731">
        <v>31951</v>
      </c>
      <c r="J553" s="731" t="s">
        <v>1061</v>
      </c>
      <c r="K553" s="731" t="s">
        <v>1062</v>
      </c>
      <c r="L553" s="734">
        <v>50.659999999999975</v>
      </c>
      <c r="M553" s="734">
        <v>1</v>
      </c>
      <c r="N553" s="735">
        <v>50.659999999999975</v>
      </c>
    </row>
    <row r="554" spans="1:14" ht="14.45" customHeight="1" x14ac:dyDescent="0.2">
      <c r="A554" s="729" t="s">
        <v>605</v>
      </c>
      <c r="B554" s="730" t="s">
        <v>606</v>
      </c>
      <c r="C554" s="731" t="s">
        <v>629</v>
      </c>
      <c r="D554" s="732" t="s">
        <v>630</v>
      </c>
      <c r="E554" s="733">
        <v>50113001</v>
      </c>
      <c r="F554" s="732" t="s">
        <v>638</v>
      </c>
      <c r="G554" s="731" t="s">
        <v>639</v>
      </c>
      <c r="H554" s="731">
        <v>178904</v>
      </c>
      <c r="I554" s="731">
        <v>78904</v>
      </c>
      <c r="J554" s="731" t="s">
        <v>1063</v>
      </c>
      <c r="K554" s="731" t="s">
        <v>1064</v>
      </c>
      <c r="L554" s="734">
        <v>74.594999999999999</v>
      </c>
      <c r="M554" s="734">
        <v>2</v>
      </c>
      <c r="N554" s="735">
        <v>149.19</v>
      </c>
    </row>
    <row r="555" spans="1:14" ht="14.45" customHeight="1" x14ac:dyDescent="0.2">
      <c r="A555" s="729" t="s">
        <v>605</v>
      </c>
      <c r="B555" s="730" t="s">
        <v>606</v>
      </c>
      <c r="C555" s="731" t="s">
        <v>629</v>
      </c>
      <c r="D555" s="732" t="s">
        <v>630</v>
      </c>
      <c r="E555" s="733">
        <v>50113001</v>
      </c>
      <c r="F555" s="732" t="s">
        <v>638</v>
      </c>
      <c r="G555" s="731" t="s">
        <v>639</v>
      </c>
      <c r="H555" s="731">
        <v>850078</v>
      </c>
      <c r="I555" s="731">
        <v>102608</v>
      </c>
      <c r="J555" s="731" t="s">
        <v>1342</v>
      </c>
      <c r="K555" s="731" t="s">
        <v>1343</v>
      </c>
      <c r="L555" s="734">
        <v>42.97</v>
      </c>
      <c r="M555" s="734">
        <v>1</v>
      </c>
      <c r="N555" s="735">
        <v>42.97</v>
      </c>
    </row>
    <row r="556" spans="1:14" ht="14.45" customHeight="1" x14ac:dyDescent="0.2">
      <c r="A556" s="729" t="s">
        <v>605</v>
      </c>
      <c r="B556" s="730" t="s">
        <v>606</v>
      </c>
      <c r="C556" s="731" t="s">
        <v>629</v>
      </c>
      <c r="D556" s="732" t="s">
        <v>630</v>
      </c>
      <c r="E556" s="733">
        <v>50113001</v>
      </c>
      <c r="F556" s="732" t="s">
        <v>638</v>
      </c>
      <c r="G556" s="731" t="s">
        <v>639</v>
      </c>
      <c r="H556" s="731">
        <v>183377</v>
      </c>
      <c r="I556" s="731">
        <v>183377</v>
      </c>
      <c r="J556" s="731" t="s">
        <v>1344</v>
      </c>
      <c r="K556" s="731" t="s">
        <v>1345</v>
      </c>
      <c r="L556" s="734">
        <v>183.15</v>
      </c>
      <c r="M556" s="734">
        <v>1</v>
      </c>
      <c r="N556" s="735">
        <v>183.15</v>
      </c>
    </row>
    <row r="557" spans="1:14" ht="14.45" customHeight="1" x14ac:dyDescent="0.2">
      <c r="A557" s="729" t="s">
        <v>605</v>
      </c>
      <c r="B557" s="730" t="s">
        <v>606</v>
      </c>
      <c r="C557" s="731" t="s">
        <v>629</v>
      </c>
      <c r="D557" s="732" t="s">
        <v>630</v>
      </c>
      <c r="E557" s="733">
        <v>50113001</v>
      </c>
      <c r="F557" s="732" t="s">
        <v>638</v>
      </c>
      <c r="G557" s="731" t="s">
        <v>652</v>
      </c>
      <c r="H557" s="731">
        <v>104063</v>
      </c>
      <c r="I557" s="731">
        <v>4063</v>
      </c>
      <c r="J557" s="731" t="s">
        <v>1346</v>
      </c>
      <c r="K557" s="731" t="s">
        <v>1227</v>
      </c>
      <c r="L557" s="734">
        <v>79.219999999999985</v>
      </c>
      <c r="M557" s="734">
        <v>1</v>
      </c>
      <c r="N557" s="735">
        <v>79.219999999999985</v>
      </c>
    </row>
    <row r="558" spans="1:14" ht="14.45" customHeight="1" x14ac:dyDescent="0.2">
      <c r="A558" s="729" t="s">
        <v>605</v>
      </c>
      <c r="B558" s="730" t="s">
        <v>606</v>
      </c>
      <c r="C558" s="731" t="s">
        <v>629</v>
      </c>
      <c r="D558" s="732" t="s">
        <v>630</v>
      </c>
      <c r="E558" s="733">
        <v>50113001</v>
      </c>
      <c r="F558" s="732" t="s">
        <v>638</v>
      </c>
      <c r="G558" s="731" t="s">
        <v>639</v>
      </c>
      <c r="H558" s="731">
        <v>150660</v>
      </c>
      <c r="I558" s="731">
        <v>150660</v>
      </c>
      <c r="J558" s="731" t="s">
        <v>1347</v>
      </c>
      <c r="K558" s="731" t="s">
        <v>1348</v>
      </c>
      <c r="L558" s="734">
        <v>786.91</v>
      </c>
      <c r="M558" s="734">
        <v>8</v>
      </c>
      <c r="N558" s="735">
        <v>6295.28</v>
      </c>
    </row>
    <row r="559" spans="1:14" ht="14.45" customHeight="1" x14ac:dyDescent="0.2">
      <c r="A559" s="729" t="s">
        <v>605</v>
      </c>
      <c r="B559" s="730" t="s">
        <v>606</v>
      </c>
      <c r="C559" s="731" t="s">
        <v>629</v>
      </c>
      <c r="D559" s="732" t="s">
        <v>630</v>
      </c>
      <c r="E559" s="733">
        <v>50113001</v>
      </c>
      <c r="F559" s="732" t="s">
        <v>638</v>
      </c>
      <c r="G559" s="731" t="s">
        <v>639</v>
      </c>
      <c r="H559" s="731">
        <v>145981</v>
      </c>
      <c r="I559" s="731">
        <v>45981</v>
      </c>
      <c r="J559" s="731" t="s">
        <v>1349</v>
      </c>
      <c r="K559" s="731" t="s">
        <v>1350</v>
      </c>
      <c r="L559" s="734">
        <v>1547.1547826086955</v>
      </c>
      <c r="M559" s="734">
        <v>23</v>
      </c>
      <c r="N559" s="735">
        <v>35584.559999999998</v>
      </c>
    </row>
    <row r="560" spans="1:14" ht="14.45" customHeight="1" x14ac:dyDescent="0.2">
      <c r="A560" s="729" t="s">
        <v>605</v>
      </c>
      <c r="B560" s="730" t="s">
        <v>606</v>
      </c>
      <c r="C560" s="731" t="s">
        <v>629</v>
      </c>
      <c r="D560" s="732" t="s">
        <v>630</v>
      </c>
      <c r="E560" s="733">
        <v>50113001</v>
      </c>
      <c r="F560" s="732" t="s">
        <v>638</v>
      </c>
      <c r="G560" s="731" t="s">
        <v>639</v>
      </c>
      <c r="H560" s="731">
        <v>848477</v>
      </c>
      <c r="I560" s="731">
        <v>124346</v>
      </c>
      <c r="J560" s="731" t="s">
        <v>1067</v>
      </c>
      <c r="K560" s="731" t="s">
        <v>1068</v>
      </c>
      <c r="L560" s="734">
        <v>131.12</v>
      </c>
      <c r="M560" s="734">
        <v>5</v>
      </c>
      <c r="N560" s="735">
        <v>655.6</v>
      </c>
    </row>
    <row r="561" spans="1:14" ht="14.45" customHeight="1" x14ac:dyDescent="0.2">
      <c r="A561" s="729" t="s">
        <v>605</v>
      </c>
      <c r="B561" s="730" t="s">
        <v>606</v>
      </c>
      <c r="C561" s="731" t="s">
        <v>629</v>
      </c>
      <c r="D561" s="732" t="s">
        <v>630</v>
      </c>
      <c r="E561" s="733">
        <v>50113001</v>
      </c>
      <c r="F561" s="732" t="s">
        <v>638</v>
      </c>
      <c r="G561" s="731" t="s">
        <v>639</v>
      </c>
      <c r="H561" s="731">
        <v>225143</v>
      </c>
      <c r="I561" s="731">
        <v>225143</v>
      </c>
      <c r="J561" s="731" t="s">
        <v>1351</v>
      </c>
      <c r="K561" s="731" t="s">
        <v>1352</v>
      </c>
      <c r="L561" s="734">
        <v>74.510000000000005</v>
      </c>
      <c r="M561" s="734">
        <v>1</v>
      </c>
      <c r="N561" s="735">
        <v>74.510000000000005</v>
      </c>
    </row>
    <row r="562" spans="1:14" ht="14.45" customHeight="1" x14ac:dyDescent="0.2">
      <c r="A562" s="729" t="s">
        <v>605</v>
      </c>
      <c r="B562" s="730" t="s">
        <v>606</v>
      </c>
      <c r="C562" s="731" t="s">
        <v>629</v>
      </c>
      <c r="D562" s="732" t="s">
        <v>630</v>
      </c>
      <c r="E562" s="733">
        <v>50113001</v>
      </c>
      <c r="F562" s="732" t="s">
        <v>638</v>
      </c>
      <c r="G562" s="731" t="s">
        <v>639</v>
      </c>
      <c r="H562" s="731">
        <v>238142</v>
      </c>
      <c r="I562" s="731">
        <v>238142</v>
      </c>
      <c r="J562" s="731" t="s">
        <v>696</v>
      </c>
      <c r="K562" s="731" t="s">
        <v>697</v>
      </c>
      <c r="L562" s="734">
        <v>58.27</v>
      </c>
      <c r="M562" s="734">
        <v>1</v>
      </c>
      <c r="N562" s="735">
        <v>58.27</v>
      </c>
    </row>
    <row r="563" spans="1:14" ht="14.45" customHeight="1" x14ac:dyDescent="0.2">
      <c r="A563" s="729" t="s">
        <v>605</v>
      </c>
      <c r="B563" s="730" t="s">
        <v>606</v>
      </c>
      <c r="C563" s="731" t="s">
        <v>629</v>
      </c>
      <c r="D563" s="732" t="s">
        <v>630</v>
      </c>
      <c r="E563" s="733">
        <v>50113001</v>
      </c>
      <c r="F563" s="732" t="s">
        <v>638</v>
      </c>
      <c r="G563" s="731" t="s">
        <v>329</v>
      </c>
      <c r="H563" s="731">
        <v>123264</v>
      </c>
      <c r="I563" s="731">
        <v>123264</v>
      </c>
      <c r="J563" s="731" t="s">
        <v>1353</v>
      </c>
      <c r="K563" s="731" t="s">
        <v>1354</v>
      </c>
      <c r="L563" s="734">
        <v>133.83999999999997</v>
      </c>
      <c r="M563" s="734">
        <v>1</v>
      </c>
      <c r="N563" s="735">
        <v>133.83999999999997</v>
      </c>
    </row>
    <row r="564" spans="1:14" ht="14.45" customHeight="1" x14ac:dyDescent="0.2">
      <c r="A564" s="729" t="s">
        <v>605</v>
      </c>
      <c r="B564" s="730" t="s">
        <v>606</v>
      </c>
      <c r="C564" s="731" t="s">
        <v>629</v>
      </c>
      <c r="D564" s="732" t="s">
        <v>630</v>
      </c>
      <c r="E564" s="733">
        <v>50113001</v>
      </c>
      <c r="F564" s="732" t="s">
        <v>638</v>
      </c>
      <c r="G564" s="731" t="s">
        <v>639</v>
      </c>
      <c r="H564" s="731">
        <v>230417</v>
      </c>
      <c r="I564" s="731">
        <v>230417</v>
      </c>
      <c r="J564" s="731" t="s">
        <v>1355</v>
      </c>
      <c r="K564" s="731" t="s">
        <v>1356</v>
      </c>
      <c r="L564" s="734">
        <v>53.93</v>
      </c>
      <c r="M564" s="734">
        <v>1</v>
      </c>
      <c r="N564" s="735">
        <v>53.93</v>
      </c>
    </row>
    <row r="565" spans="1:14" ht="14.45" customHeight="1" x14ac:dyDescent="0.2">
      <c r="A565" s="729" t="s">
        <v>605</v>
      </c>
      <c r="B565" s="730" t="s">
        <v>606</v>
      </c>
      <c r="C565" s="731" t="s">
        <v>629</v>
      </c>
      <c r="D565" s="732" t="s">
        <v>630</v>
      </c>
      <c r="E565" s="733">
        <v>50113001</v>
      </c>
      <c r="F565" s="732" t="s">
        <v>638</v>
      </c>
      <c r="G565" s="731" t="s">
        <v>639</v>
      </c>
      <c r="H565" s="731">
        <v>230409</v>
      </c>
      <c r="I565" s="731">
        <v>230409</v>
      </c>
      <c r="J565" s="731" t="s">
        <v>698</v>
      </c>
      <c r="K565" s="731" t="s">
        <v>699</v>
      </c>
      <c r="L565" s="734">
        <v>19.820000000000004</v>
      </c>
      <c r="M565" s="734">
        <v>6</v>
      </c>
      <c r="N565" s="735">
        <v>118.92000000000002</v>
      </c>
    </row>
    <row r="566" spans="1:14" ht="14.45" customHeight="1" x14ac:dyDescent="0.2">
      <c r="A566" s="729" t="s">
        <v>605</v>
      </c>
      <c r="B566" s="730" t="s">
        <v>606</v>
      </c>
      <c r="C566" s="731" t="s">
        <v>629</v>
      </c>
      <c r="D566" s="732" t="s">
        <v>630</v>
      </c>
      <c r="E566" s="733">
        <v>50113001</v>
      </c>
      <c r="F566" s="732" t="s">
        <v>638</v>
      </c>
      <c r="G566" s="731" t="s">
        <v>639</v>
      </c>
      <c r="H566" s="731">
        <v>230415</v>
      </c>
      <c r="I566" s="731">
        <v>230415</v>
      </c>
      <c r="J566" s="731" t="s">
        <v>1071</v>
      </c>
      <c r="K566" s="731" t="s">
        <v>1072</v>
      </c>
      <c r="L566" s="734">
        <v>26.97</v>
      </c>
      <c r="M566" s="734">
        <v>3</v>
      </c>
      <c r="N566" s="735">
        <v>80.91</v>
      </c>
    </row>
    <row r="567" spans="1:14" ht="14.45" customHeight="1" x14ac:dyDescent="0.2">
      <c r="A567" s="729" t="s">
        <v>605</v>
      </c>
      <c r="B567" s="730" t="s">
        <v>606</v>
      </c>
      <c r="C567" s="731" t="s">
        <v>629</v>
      </c>
      <c r="D567" s="732" t="s">
        <v>630</v>
      </c>
      <c r="E567" s="733">
        <v>50113001</v>
      </c>
      <c r="F567" s="732" t="s">
        <v>638</v>
      </c>
      <c r="G567" s="731" t="s">
        <v>652</v>
      </c>
      <c r="H567" s="731">
        <v>214427</v>
      </c>
      <c r="I567" s="731">
        <v>214427</v>
      </c>
      <c r="J567" s="731" t="s">
        <v>708</v>
      </c>
      <c r="K567" s="731" t="s">
        <v>709</v>
      </c>
      <c r="L567" s="734">
        <v>16.579417989417994</v>
      </c>
      <c r="M567" s="734">
        <v>1890</v>
      </c>
      <c r="N567" s="735">
        <v>31335.100000000006</v>
      </c>
    </row>
    <row r="568" spans="1:14" ht="14.45" customHeight="1" x14ac:dyDescent="0.2">
      <c r="A568" s="729" t="s">
        <v>605</v>
      </c>
      <c r="B568" s="730" t="s">
        <v>606</v>
      </c>
      <c r="C568" s="731" t="s">
        <v>629</v>
      </c>
      <c r="D568" s="732" t="s">
        <v>630</v>
      </c>
      <c r="E568" s="733">
        <v>50113001</v>
      </c>
      <c r="F568" s="732" t="s">
        <v>638</v>
      </c>
      <c r="G568" s="731" t="s">
        <v>652</v>
      </c>
      <c r="H568" s="731">
        <v>113768</v>
      </c>
      <c r="I568" s="731">
        <v>13768</v>
      </c>
      <c r="J568" s="731" t="s">
        <v>1357</v>
      </c>
      <c r="K568" s="731" t="s">
        <v>1358</v>
      </c>
      <c r="L568" s="734">
        <v>89.65000000000002</v>
      </c>
      <c r="M568" s="734">
        <v>1</v>
      </c>
      <c r="N568" s="735">
        <v>89.65000000000002</v>
      </c>
    </row>
    <row r="569" spans="1:14" ht="14.45" customHeight="1" x14ac:dyDescent="0.2">
      <c r="A569" s="729" t="s">
        <v>605</v>
      </c>
      <c r="B569" s="730" t="s">
        <v>606</v>
      </c>
      <c r="C569" s="731" t="s">
        <v>629</v>
      </c>
      <c r="D569" s="732" t="s">
        <v>630</v>
      </c>
      <c r="E569" s="733">
        <v>50113001</v>
      </c>
      <c r="F569" s="732" t="s">
        <v>638</v>
      </c>
      <c r="G569" s="731" t="s">
        <v>652</v>
      </c>
      <c r="H569" s="731">
        <v>848765</v>
      </c>
      <c r="I569" s="731">
        <v>107938</v>
      </c>
      <c r="J569" s="731" t="s">
        <v>1357</v>
      </c>
      <c r="K569" s="731" t="s">
        <v>1359</v>
      </c>
      <c r="L569" s="734">
        <v>128.65727272727273</v>
      </c>
      <c r="M569" s="734">
        <v>22</v>
      </c>
      <c r="N569" s="735">
        <v>2830.46</v>
      </c>
    </row>
    <row r="570" spans="1:14" ht="14.45" customHeight="1" x14ac:dyDescent="0.2">
      <c r="A570" s="729" t="s">
        <v>605</v>
      </c>
      <c r="B570" s="730" t="s">
        <v>606</v>
      </c>
      <c r="C570" s="731" t="s">
        <v>629</v>
      </c>
      <c r="D570" s="732" t="s">
        <v>630</v>
      </c>
      <c r="E570" s="733">
        <v>50113001</v>
      </c>
      <c r="F570" s="732" t="s">
        <v>638</v>
      </c>
      <c r="G570" s="731" t="s">
        <v>639</v>
      </c>
      <c r="H570" s="731">
        <v>841094</v>
      </c>
      <c r="I570" s="731">
        <v>0</v>
      </c>
      <c r="J570" s="731" t="s">
        <v>1360</v>
      </c>
      <c r="K570" s="731" t="s">
        <v>329</v>
      </c>
      <c r="L570" s="734">
        <v>96.86</v>
      </c>
      <c r="M570" s="734">
        <v>11</v>
      </c>
      <c r="N570" s="735">
        <v>1065.46</v>
      </c>
    </row>
    <row r="571" spans="1:14" ht="14.45" customHeight="1" x14ac:dyDescent="0.2">
      <c r="A571" s="729" t="s">
        <v>605</v>
      </c>
      <c r="B571" s="730" t="s">
        <v>606</v>
      </c>
      <c r="C571" s="731" t="s">
        <v>629</v>
      </c>
      <c r="D571" s="732" t="s">
        <v>630</v>
      </c>
      <c r="E571" s="733">
        <v>50113001</v>
      </c>
      <c r="F571" s="732" t="s">
        <v>638</v>
      </c>
      <c r="G571" s="731" t="s">
        <v>639</v>
      </c>
      <c r="H571" s="731">
        <v>193105</v>
      </c>
      <c r="I571" s="731">
        <v>93105</v>
      </c>
      <c r="J571" s="731" t="s">
        <v>710</v>
      </c>
      <c r="K571" s="731" t="s">
        <v>1077</v>
      </c>
      <c r="L571" s="734">
        <v>208.04448979591834</v>
      </c>
      <c r="M571" s="734">
        <v>49</v>
      </c>
      <c r="N571" s="735">
        <v>10194.179999999998</v>
      </c>
    </row>
    <row r="572" spans="1:14" ht="14.45" customHeight="1" x14ac:dyDescent="0.2">
      <c r="A572" s="729" t="s">
        <v>605</v>
      </c>
      <c r="B572" s="730" t="s">
        <v>606</v>
      </c>
      <c r="C572" s="731" t="s">
        <v>629</v>
      </c>
      <c r="D572" s="732" t="s">
        <v>630</v>
      </c>
      <c r="E572" s="733">
        <v>50113001</v>
      </c>
      <c r="F572" s="732" t="s">
        <v>638</v>
      </c>
      <c r="G572" s="731" t="s">
        <v>652</v>
      </c>
      <c r="H572" s="731">
        <v>192034</v>
      </c>
      <c r="I572" s="731">
        <v>92034</v>
      </c>
      <c r="J572" s="731" t="s">
        <v>1361</v>
      </c>
      <c r="K572" s="731" t="s">
        <v>1362</v>
      </c>
      <c r="L572" s="734">
        <v>125.39</v>
      </c>
      <c r="M572" s="734">
        <v>1</v>
      </c>
      <c r="N572" s="735">
        <v>125.39</v>
      </c>
    </row>
    <row r="573" spans="1:14" ht="14.45" customHeight="1" x14ac:dyDescent="0.2">
      <c r="A573" s="729" t="s">
        <v>605</v>
      </c>
      <c r="B573" s="730" t="s">
        <v>606</v>
      </c>
      <c r="C573" s="731" t="s">
        <v>629</v>
      </c>
      <c r="D573" s="732" t="s">
        <v>630</v>
      </c>
      <c r="E573" s="733">
        <v>50113001</v>
      </c>
      <c r="F573" s="732" t="s">
        <v>638</v>
      </c>
      <c r="G573" s="731" t="s">
        <v>652</v>
      </c>
      <c r="H573" s="731">
        <v>237626</v>
      </c>
      <c r="I573" s="731">
        <v>237626</v>
      </c>
      <c r="J573" s="731" t="s">
        <v>1363</v>
      </c>
      <c r="K573" s="731" t="s">
        <v>1364</v>
      </c>
      <c r="L573" s="734">
        <v>239.82308510638293</v>
      </c>
      <c r="M573" s="734">
        <v>94</v>
      </c>
      <c r="N573" s="735">
        <v>22543.369999999995</v>
      </c>
    </row>
    <row r="574" spans="1:14" ht="14.45" customHeight="1" x14ac:dyDescent="0.2">
      <c r="A574" s="729" t="s">
        <v>605</v>
      </c>
      <c r="B574" s="730" t="s">
        <v>606</v>
      </c>
      <c r="C574" s="731" t="s">
        <v>629</v>
      </c>
      <c r="D574" s="732" t="s">
        <v>630</v>
      </c>
      <c r="E574" s="733">
        <v>50113001</v>
      </c>
      <c r="F574" s="732" t="s">
        <v>638</v>
      </c>
      <c r="G574" s="731" t="s">
        <v>639</v>
      </c>
      <c r="H574" s="731">
        <v>201992</v>
      </c>
      <c r="I574" s="731">
        <v>201992</v>
      </c>
      <c r="J574" s="731" t="s">
        <v>1080</v>
      </c>
      <c r="K574" s="731" t="s">
        <v>1365</v>
      </c>
      <c r="L574" s="734">
        <v>552.80999999999995</v>
      </c>
      <c r="M574" s="734">
        <v>2</v>
      </c>
      <c r="N574" s="735">
        <v>1105.6199999999999</v>
      </c>
    </row>
    <row r="575" spans="1:14" ht="14.45" customHeight="1" x14ac:dyDescent="0.2">
      <c r="A575" s="729" t="s">
        <v>605</v>
      </c>
      <c r="B575" s="730" t="s">
        <v>606</v>
      </c>
      <c r="C575" s="731" t="s">
        <v>629</v>
      </c>
      <c r="D575" s="732" t="s">
        <v>630</v>
      </c>
      <c r="E575" s="733">
        <v>50113001</v>
      </c>
      <c r="F575" s="732" t="s">
        <v>638</v>
      </c>
      <c r="G575" s="731" t="s">
        <v>639</v>
      </c>
      <c r="H575" s="731">
        <v>184090</v>
      </c>
      <c r="I575" s="731">
        <v>84090</v>
      </c>
      <c r="J575" s="731" t="s">
        <v>712</v>
      </c>
      <c r="K575" s="731" t="s">
        <v>713</v>
      </c>
      <c r="L575" s="734">
        <v>59.798507462686565</v>
      </c>
      <c r="M575" s="734">
        <v>67</v>
      </c>
      <c r="N575" s="735">
        <v>4006.5</v>
      </c>
    </row>
    <row r="576" spans="1:14" ht="14.45" customHeight="1" x14ac:dyDescent="0.2">
      <c r="A576" s="729" t="s">
        <v>605</v>
      </c>
      <c r="B576" s="730" t="s">
        <v>606</v>
      </c>
      <c r="C576" s="731" t="s">
        <v>629</v>
      </c>
      <c r="D576" s="732" t="s">
        <v>630</v>
      </c>
      <c r="E576" s="733">
        <v>50113001</v>
      </c>
      <c r="F576" s="732" t="s">
        <v>638</v>
      </c>
      <c r="G576" s="731" t="s">
        <v>652</v>
      </c>
      <c r="H576" s="731">
        <v>136755</v>
      </c>
      <c r="I576" s="731">
        <v>136755</v>
      </c>
      <c r="J576" s="731" t="s">
        <v>1366</v>
      </c>
      <c r="K576" s="731" t="s">
        <v>1367</v>
      </c>
      <c r="L576" s="734">
        <v>4238.01</v>
      </c>
      <c r="M576" s="734">
        <v>5</v>
      </c>
      <c r="N576" s="735">
        <v>21190.05</v>
      </c>
    </row>
    <row r="577" spans="1:14" ht="14.45" customHeight="1" x14ac:dyDescent="0.2">
      <c r="A577" s="729" t="s">
        <v>605</v>
      </c>
      <c r="B577" s="730" t="s">
        <v>606</v>
      </c>
      <c r="C577" s="731" t="s">
        <v>629</v>
      </c>
      <c r="D577" s="732" t="s">
        <v>630</v>
      </c>
      <c r="E577" s="733">
        <v>50113001</v>
      </c>
      <c r="F577" s="732" t="s">
        <v>638</v>
      </c>
      <c r="G577" s="731" t="s">
        <v>652</v>
      </c>
      <c r="H577" s="731">
        <v>136759</v>
      </c>
      <c r="I577" s="731">
        <v>136759</v>
      </c>
      <c r="J577" s="731" t="s">
        <v>1366</v>
      </c>
      <c r="K577" s="731" t="s">
        <v>1368</v>
      </c>
      <c r="L577" s="734">
        <v>3466.6725000000001</v>
      </c>
      <c r="M577" s="734">
        <v>8</v>
      </c>
      <c r="N577" s="735">
        <v>27733.38</v>
      </c>
    </row>
    <row r="578" spans="1:14" ht="14.45" customHeight="1" x14ac:dyDescent="0.2">
      <c r="A578" s="729" t="s">
        <v>605</v>
      </c>
      <c r="B578" s="730" t="s">
        <v>606</v>
      </c>
      <c r="C578" s="731" t="s">
        <v>629</v>
      </c>
      <c r="D578" s="732" t="s">
        <v>630</v>
      </c>
      <c r="E578" s="733">
        <v>50113001</v>
      </c>
      <c r="F578" s="732" t="s">
        <v>638</v>
      </c>
      <c r="G578" s="731" t="s">
        <v>639</v>
      </c>
      <c r="H578" s="731">
        <v>101290</v>
      </c>
      <c r="I578" s="731">
        <v>1290</v>
      </c>
      <c r="J578" s="731" t="s">
        <v>1369</v>
      </c>
      <c r="K578" s="731" t="s">
        <v>1370</v>
      </c>
      <c r="L578" s="734">
        <v>134.43</v>
      </c>
      <c r="M578" s="734">
        <v>1</v>
      </c>
      <c r="N578" s="735">
        <v>134.43</v>
      </c>
    </row>
    <row r="579" spans="1:14" ht="14.45" customHeight="1" x14ac:dyDescent="0.2">
      <c r="A579" s="729" t="s">
        <v>605</v>
      </c>
      <c r="B579" s="730" t="s">
        <v>606</v>
      </c>
      <c r="C579" s="731" t="s">
        <v>629</v>
      </c>
      <c r="D579" s="732" t="s">
        <v>630</v>
      </c>
      <c r="E579" s="733">
        <v>50113001</v>
      </c>
      <c r="F579" s="732" t="s">
        <v>638</v>
      </c>
      <c r="G579" s="731" t="s">
        <v>639</v>
      </c>
      <c r="H579" s="731">
        <v>230420</v>
      </c>
      <c r="I579" s="731">
        <v>230420</v>
      </c>
      <c r="J579" s="731" t="s">
        <v>714</v>
      </c>
      <c r="K579" s="731" t="s">
        <v>715</v>
      </c>
      <c r="L579" s="734">
        <v>76.980000000000018</v>
      </c>
      <c r="M579" s="734">
        <v>2</v>
      </c>
      <c r="N579" s="735">
        <v>153.96000000000004</v>
      </c>
    </row>
    <row r="580" spans="1:14" ht="14.45" customHeight="1" x14ac:dyDescent="0.2">
      <c r="A580" s="729" t="s">
        <v>605</v>
      </c>
      <c r="B580" s="730" t="s">
        <v>606</v>
      </c>
      <c r="C580" s="731" t="s">
        <v>629</v>
      </c>
      <c r="D580" s="732" t="s">
        <v>630</v>
      </c>
      <c r="E580" s="733">
        <v>50113001</v>
      </c>
      <c r="F580" s="732" t="s">
        <v>638</v>
      </c>
      <c r="G580" s="731" t="s">
        <v>639</v>
      </c>
      <c r="H580" s="731">
        <v>221074</v>
      </c>
      <c r="I580" s="731">
        <v>221074</v>
      </c>
      <c r="J580" s="731" t="s">
        <v>714</v>
      </c>
      <c r="K580" s="731" t="s">
        <v>715</v>
      </c>
      <c r="L580" s="734">
        <v>76.330000000000013</v>
      </c>
      <c r="M580" s="734">
        <v>2</v>
      </c>
      <c r="N580" s="735">
        <v>152.66000000000003</v>
      </c>
    </row>
    <row r="581" spans="1:14" ht="14.45" customHeight="1" x14ac:dyDescent="0.2">
      <c r="A581" s="729" t="s">
        <v>605</v>
      </c>
      <c r="B581" s="730" t="s">
        <v>606</v>
      </c>
      <c r="C581" s="731" t="s">
        <v>629</v>
      </c>
      <c r="D581" s="732" t="s">
        <v>630</v>
      </c>
      <c r="E581" s="733">
        <v>50113001</v>
      </c>
      <c r="F581" s="732" t="s">
        <v>638</v>
      </c>
      <c r="G581" s="731" t="s">
        <v>639</v>
      </c>
      <c r="H581" s="731">
        <v>230423</v>
      </c>
      <c r="I581" s="731">
        <v>230423</v>
      </c>
      <c r="J581" s="731" t="s">
        <v>714</v>
      </c>
      <c r="K581" s="731" t="s">
        <v>1371</v>
      </c>
      <c r="L581" s="734">
        <v>39.85</v>
      </c>
      <c r="M581" s="734">
        <v>6</v>
      </c>
      <c r="N581" s="735">
        <v>239.1</v>
      </c>
    </row>
    <row r="582" spans="1:14" ht="14.45" customHeight="1" x14ac:dyDescent="0.2">
      <c r="A582" s="729" t="s">
        <v>605</v>
      </c>
      <c r="B582" s="730" t="s">
        <v>606</v>
      </c>
      <c r="C582" s="731" t="s">
        <v>629</v>
      </c>
      <c r="D582" s="732" t="s">
        <v>630</v>
      </c>
      <c r="E582" s="733">
        <v>50113001</v>
      </c>
      <c r="F582" s="732" t="s">
        <v>638</v>
      </c>
      <c r="G582" s="731" t="s">
        <v>639</v>
      </c>
      <c r="H582" s="731">
        <v>189026</v>
      </c>
      <c r="I582" s="731">
        <v>89026</v>
      </c>
      <c r="J582" s="731" t="s">
        <v>1083</v>
      </c>
      <c r="K582" s="731" t="s">
        <v>1084</v>
      </c>
      <c r="L582" s="734">
        <v>86.84999999999998</v>
      </c>
      <c r="M582" s="734">
        <v>3</v>
      </c>
      <c r="N582" s="735">
        <v>260.54999999999995</v>
      </c>
    </row>
    <row r="583" spans="1:14" ht="14.45" customHeight="1" x14ac:dyDescent="0.2">
      <c r="A583" s="729" t="s">
        <v>605</v>
      </c>
      <c r="B583" s="730" t="s">
        <v>606</v>
      </c>
      <c r="C583" s="731" t="s">
        <v>629</v>
      </c>
      <c r="D583" s="732" t="s">
        <v>630</v>
      </c>
      <c r="E583" s="733">
        <v>50113001</v>
      </c>
      <c r="F583" s="732" t="s">
        <v>638</v>
      </c>
      <c r="G583" s="731" t="s">
        <v>639</v>
      </c>
      <c r="H583" s="731">
        <v>175631</v>
      </c>
      <c r="I583" s="731">
        <v>75631</v>
      </c>
      <c r="J583" s="731" t="s">
        <v>1085</v>
      </c>
      <c r="K583" s="731" t="s">
        <v>1086</v>
      </c>
      <c r="L583" s="734">
        <v>34.940000000000005</v>
      </c>
      <c r="M583" s="734">
        <v>2</v>
      </c>
      <c r="N583" s="735">
        <v>69.88000000000001</v>
      </c>
    </row>
    <row r="584" spans="1:14" ht="14.45" customHeight="1" x14ac:dyDescent="0.2">
      <c r="A584" s="729" t="s">
        <v>605</v>
      </c>
      <c r="B584" s="730" t="s">
        <v>606</v>
      </c>
      <c r="C584" s="731" t="s">
        <v>629</v>
      </c>
      <c r="D584" s="732" t="s">
        <v>630</v>
      </c>
      <c r="E584" s="733">
        <v>50113001</v>
      </c>
      <c r="F584" s="732" t="s">
        <v>638</v>
      </c>
      <c r="G584" s="731" t="s">
        <v>639</v>
      </c>
      <c r="H584" s="731">
        <v>215222</v>
      </c>
      <c r="I584" s="731">
        <v>215222</v>
      </c>
      <c r="J584" s="731" t="s">
        <v>1372</v>
      </c>
      <c r="K584" s="731" t="s">
        <v>1373</v>
      </c>
      <c r="L584" s="734">
        <v>95.946666666666644</v>
      </c>
      <c r="M584" s="734">
        <v>3</v>
      </c>
      <c r="N584" s="735">
        <v>287.83999999999992</v>
      </c>
    </row>
    <row r="585" spans="1:14" ht="14.45" customHeight="1" x14ac:dyDescent="0.2">
      <c r="A585" s="729" t="s">
        <v>605</v>
      </c>
      <c r="B585" s="730" t="s">
        <v>606</v>
      </c>
      <c r="C585" s="731" t="s">
        <v>629</v>
      </c>
      <c r="D585" s="732" t="s">
        <v>630</v>
      </c>
      <c r="E585" s="733">
        <v>50113001</v>
      </c>
      <c r="F585" s="732" t="s">
        <v>638</v>
      </c>
      <c r="G585" s="731" t="s">
        <v>639</v>
      </c>
      <c r="H585" s="731">
        <v>846346</v>
      </c>
      <c r="I585" s="731">
        <v>119672</v>
      </c>
      <c r="J585" s="731" t="s">
        <v>1374</v>
      </c>
      <c r="K585" s="731" t="s">
        <v>1375</v>
      </c>
      <c r="L585" s="734">
        <v>91.70999999999998</v>
      </c>
      <c r="M585" s="734">
        <v>2</v>
      </c>
      <c r="N585" s="735">
        <v>183.41999999999996</v>
      </c>
    </row>
    <row r="586" spans="1:14" ht="14.45" customHeight="1" x14ac:dyDescent="0.2">
      <c r="A586" s="729" t="s">
        <v>605</v>
      </c>
      <c r="B586" s="730" t="s">
        <v>606</v>
      </c>
      <c r="C586" s="731" t="s">
        <v>629</v>
      </c>
      <c r="D586" s="732" t="s">
        <v>630</v>
      </c>
      <c r="E586" s="733">
        <v>50113001</v>
      </c>
      <c r="F586" s="732" t="s">
        <v>638</v>
      </c>
      <c r="G586" s="731" t="s">
        <v>639</v>
      </c>
      <c r="H586" s="731">
        <v>117011</v>
      </c>
      <c r="I586" s="731">
        <v>17011</v>
      </c>
      <c r="J586" s="731" t="s">
        <v>1087</v>
      </c>
      <c r="K586" s="731" t="s">
        <v>1088</v>
      </c>
      <c r="L586" s="734">
        <v>144.87</v>
      </c>
      <c r="M586" s="734">
        <v>12</v>
      </c>
      <c r="N586" s="735">
        <v>1738.44</v>
      </c>
    </row>
    <row r="587" spans="1:14" ht="14.45" customHeight="1" x14ac:dyDescent="0.2">
      <c r="A587" s="729" t="s">
        <v>605</v>
      </c>
      <c r="B587" s="730" t="s">
        <v>606</v>
      </c>
      <c r="C587" s="731" t="s">
        <v>629</v>
      </c>
      <c r="D587" s="732" t="s">
        <v>630</v>
      </c>
      <c r="E587" s="733">
        <v>50113001</v>
      </c>
      <c r="F587" s="732" t="s">
        <v>638</v>
      </c>
      <c r="G587" s="731" t="s">
        <v>639</v>
      </c>
      <c r="H587" s="731">
        <v>183318</v>
      </c>
      <c r="I587" s="731">
        <v>83318</v>
      </c>
      <c r="J587" s="731" t="s">
        <v>1089</v>
      </c>
      <c r="K587" s="731" t="s">
        <v>1090</v>
      </c>
      <c r="L587" s="734">
        <v>31.769999999999992</v>
      </c>
      <c r="M587" s="734">
        <v>1</v>
      </c>
      <c r="N587" s="735">
        <v>31.769999999999992</v>
      </c>
    </row>
    <row r="588" spans="1:14" ht="14.45" customHeight="1" x14ac:dyDescent="0.2">
      <c r="A588" s="729" t="s">
        <v>605</v>
      </c>
      <c r="B588" s="730" t="s">
        <v>606</v>
      </c>
      <c r="C588" s="731" t="s">
        <v>629</v>
      </c>
      <c r="D588" s="732" t="s">
        <v>630</v>
      </c>
      <c r="E588" s="733">
        <v>50113001</v>
      </c>
      <c r="F588" s="732" t="s">
        <v>638</v>
      </c>
      <c r="G588" s="731" t="s">
        <v>639</v>
      </c>
      <c r="H588" s="731">
        <v>103542</v>
      </c>
      <c r="I588" s="731">
        <v>3542</v>
      </c>
      <c r="J588" s="731" t="s">
        <v>1376</v>
      </c>
      <c r="K588" s="731" t="s">
        <v>848</v>
      </c>
      <c r="L588" s="734">
        <v>35.290000000000006</v>
      </c>
      <c r="M588" s="734">
        <v>1</v>
      </c>
      <c r="N588" s="735">
        <v>35.290000000000006</v>
      </c>
    </row>
    <row r="589" spans="1:14" ht="14.45" customHeight="1" x14ac:dyDescent="0.2">
      <c r="A589" s="729" t="s">
        <v>605</v>
      </c>
      <c r="B589" s="730" t="s">
        <v>606</v>
      </c>
      <c r="C589" s="731" t="s">
        <v>629</v>
      </c>
      <c r="D589" s="732" t="s">
        <v>630</v>
      </c>
      <c r="E589" s="733">
        <v>50113001</v>
      </c>
      <c r="F589" s="732" t="s">
        <v>638</v>
      </c>
      <c r="G589" s="731" t="s">
        <v>639</v>
      </c>
      <c r="H589" s="731">
        <v>844831</v>
      </c>
      <c r="I589" s="731">
        <v>9999999</v>
      </c>
      <c r="J589" s="731" t="s">
        <v>1377</v>
      </c>
      <c r="K589" s="731" t="s">
        <v>1378</v>
      </c>
      <c r="L589" s="734">
        <v>2920.0099999999998</v>
      </c>
      <c r="M589" s="734">
        <v>1</v>
      </c>
      <c r="N589" s="735">
        <v>2920.0099999999998</v>
      </c>
    </row>
    <row r="590" spans="1:14" ht="14.45" customHeight="1" x14ac:dyDescent="0.2">
      <c r="A590" s="729" t="s">
        <v>605</v>
      </c>
      <c r="B590" s="730" t="s">
        <v>606</v>
      </c>
      <c r="C590" s="731" t="s">
        <v>629</v>
      </c>
      <c r="D590" s="732" t="s">
        <v>630</v>
      </c>
      <c r="E590" s="733">
        <v>50113001</v>
      </c>
      <c r="F590" s="732" t="s">
        <v>638</v>
      </c>
      <c r="G590" s="731" t="s">
        <v>639</v>
      </c>
      <c r="H590" s="731">
        <v>230424</v>
      </c>
      <c r="I590" s="731">
        <v>230424</v>
      </c>
      <c r="J590" s="731" t="s">
        <v>1379</v>
      </c>
      <c r="K590" s="731" t="s">
        <v>1380</v>
      </c>
      <c r="L590" s="734">
        <v>153.73603305785122</v>
      </c>
      <c r="M590" s="734">
        <v>484</v>
      </c>
      <c r="N590" s="735">
        <v>74408.239999999991</v>
      </c>
    </row>
    <row r="591" spans="1:14" ht="14.45" customHeight="1" x14ac:dyDescent="0.2">
      <c r="A591" s="729" t="s">
        <v>605</v>
      </c>
      <c r="B591" s="730" t="s">
        <v>606</v>
      </c>
      <c r="C591" s="731" t="s">
        <v>629</v>
      </c>
      <c r="D591" s="732" t="s">
        <v>630</v>
      </c>
      <c r="E591" s="733">
        <v>50113001</v>
      </c>
      <c r="F591" s="732" t="s">
        <v>638</v>
      </c>
      <c r="G591" s="731" t="s">
        <v>639</v>
      </c>
      <c r="H591" s="731">
        <v>241672</v>
      </c>
      <c r="I591" s="731">
        <v>241672</v>
      </c>
      <c r="J591" s="731" t="s">
        <v>718</v>
      </c>
      <c r="K591" s="731" t="s">
        <v>719</v>
      </c>
      <c r="L591" s="734">
        <v>111.41</v>
      </c>
      <c r="M591" s="734">
        <v>130</v>
      </c>
      <c r="N591" s="735">
        <v>14483.3</v>
      </c>
    </row>
    <row r="592" spans="1:14" ht="14.45" customHeight="1" x14ac:dyDescent="0.2">
      <c r="A592" s="729" t="s">
        <v>605</v>
      </c>
      <c r="B592" s="730" t="s">
        <v>606</v>
      </c>
      <c r="C592" s="731" t="s">
        <v>629</v>
      </c>
      <c r="D592" s="732" t="s">
        <v>630</v>
      </c>
      <c r="E592" s="733">
        <v>50113001</v>
      </c>
      <c r="F592" s="732" t="s">
        <v>638</v>
      </c>
      <c r="G592" s="731" t="s">
        <v>639</v>
      </c>
      <c r="H592" s="731">
        <v>104071</v>
      </c>
      <c r="I592" s="731">
        <v>4071</v>
      </c>
      <c r="J592" s="731" t="s">
        <v>720</v>
      </c>
      <c r="K592" s="731" t="s">
        <v>722</v>
      </c>
      <c r="L592" s="734">
        <v>224.11000000000004</v>
      </c>
      <c r="M592" s="734">
        <v>5</v>
      </c>
      <c r="N592" s="735">
        <v>1120.5500000000002</v>
      </c>
    </row>
    <row r="593" spans="1:14" ht="14.45" customHeight="1" x14ac:dyDescent="0.2">
      <c r="A593" s="729" t="s">
        <v>605</v>
      </c>
      <c r="B593" s="730" t="s">
        <v>606</v>
      </c>
      <c r="C593" s="731" t="s">
        <v>629</v>
      </c>
      <c r="D593" s="732" t="s">
        <v>630</v>
      </c>
      <c r="E593" s="733">
        <v>50113001</v>
      </c>
      <c r="F593" s="732" t="s">
        <v>638</v>
      </c>
      <c r="G593" s="731" t="s">
        <v>639</v>
      </c>
      <c r="H593" s="731">
        <v>102479</v>
      </c>
      <c r="I593" s="731">
        <v>2479</v>
      </c>
      <c r="J593" s="731" t="s">
        <v>720</v>
      </c>
      <c r="K593" s="731" t="s">
        <v>721</v>
      </c>
      <c r="L593" s="734">
        <v>65.489999999999981</v>
      </c>
      <c r="M593" s="734">
        <v>2</v>
      </c>
      <c r="N593" s="735">
        <v>130.97999999999996</v>
      </c>
    </row>
    <row r="594" spans="1:14" ht="14.45" customHeight="1" x14ac:dyDescent="0.2">
      <c r="A594" s="729" t="s">
        <v>605</v>
      </c>
      <c r="B594" s="730" t="s">
        <v>606</v>
      </c>
      <c r="C594" s="731" t="s">
        <v>629</v>
      </c>
      <c r="D594" s="732" t="s">
        <v>630</v>
      </c>
      <c r="E594" s="733">
        <v>50113001</v>
      </c>
      <c r="F594" s="732" t="s">
        <v>638</v>
      </c>
      <c r="G594" s="731" t="s">
        <v>639</v>
      </c>
      <c r="H594" s="731">
        <v>154539</v>
      </c>
      <c r="I594" s="731">
        <v>54539</v>
      </c>
      <c r="J594" s="731" t="s">
        <v>725</v>
      </c>
      <c r="K594" s="731" t="s">
        <v>726</v>
      </c>
      <c r="L594" s="734">
        <v>60.14200000000001</v>
      </c>
      <c r="M594" s="734">
        <v>20</v>
      </c>
      <c r="N594" s="735">
        <v>1202.8400000000001</v>
      </c>
    </row>
    <row r="595" spans="1:14" ht="14.45" customHeight="1" x14ac:dyDescent="0.2">
      <c r="A595" s="729" t="s">
        <v>605</v>
      </c>
      <c r="B595" s="730" t="s">
        <v>606</v>
      </c>
      <c r="C595" s="731" t="s">
        <v>629</v>
      </c>
      <c r="D595" s="732" t="s">
        <v>630</v>
      </c>
      <c r="E595" s="733">
        <v>50113001</v>
      </c>
      <c r="F595" s="732" t="s">
        <v>638</v>
      </c>
      <c r="G595" s="731" t="s">
        <v>652</v>
      </c>
      <c r="H595" s="731">
        <v>207274</v>
      </c>
      <c r="I595" s="731">
        <v>207274</v>
      </c>
      <c r="J595" s="731" t="s">
        <v>1381</v>
      </c>
      <c r="K595" s="731" t="s">
        <v>1382</v>
      </c>
      <c r="L595" s="734">
        <v>120.65</v>
      </c>
      <c r="M595" s="734">
        <v>1</v>
      </c>
      <c r="N595" s="735">
        <v>120.65</v>
      </c>
    </row>
    <row r="596" spans="1:14" ht="14.45" customHeight="1" x14ac:dyDescent="0.2">
      <c r="A596" s="729" t="s">
        <v>605</v>
      </c>
      <c r="B596" s="730" t="s">
        <v>606</v>
      </c>
      <c r="C596" s="731" t="s">
        <v>629</v>
      </c>
      <c r="D596" s="732" t="s">
        <v>630</v>
      </c>
      <c r="E596" s="733">
        <v>50113001</v>
      </c>
      <c r="F596" s="732" t="s">
        <v>638</v>
      </c>
      <c r="G596" s="731" t="s">
        <v>639</v>
      </c>
      <c r="H596" s="731">
        <v>226525</v>
      </c>
      <c r="I596" s="731">
        <v>226525</v>
      </c>
      <c r="J596" s="731" t="s">
        <v>731</v>
      </c>
      <c r="K596" s="731" t="s">
        <v>732</v>
      </c>
      <c r="L596" s="734">
        <v>66.34</v>
      </c>
      <c r="M596" s="734">
        <v>5</v>
      </c>
      <c r="N596" s="735">
        <v>331.70000000000005</v>
      </c>
    </row>
    <row r="597" spans="1:14" ht="14.45" customHeight="1" x14ac:dyDescent="0.2">
      <c r="A597" s="729" t="s">
        <v>605</v>
      </c>
      <c r="B597" s="730" t="s">
        <v>606</v>
      </c>
      <c r="C597" s="731" t="s">
        <v>629</v>
      </c>
      <c r="D597" s="732" t="s">
        <v>630</v>
      </c>
      <c r="E597" s="733">
        <v>50113001</v>
      </c>
      <c r="F597" s="732" t="s">
        <v>638</v>
      </c>
      <c r="G597" s="731" t="s">
        <v>639</v>
      </c>
      <c r="H597" s="731">
        <v>905097</v>
      </c>
      <c r="I597" s="731">
        <v>158767</v>
      </c>
      <c r="J597" s="731" t="s">
        <v>735</v>
      </c>
      <c r="K597" s="731" t="s">
        <v>736</v>
      </c>
      <c r="L597" s="734">
        <v>167.42</v>
      </c>
      <c r="M597" s="734">
        <v>1</v>
      </c>
      <c r="N597" s="735">
        <v>167.42</v>
      </c>
    </row>
    <row r="598" spans="1:14" ht="14.45" customHeight="1" x14ac:dyDescent="0.2">
      <c r="A598" s="729" t="s">
        <v>605</v>
      </c>
      <c r="B598" s="730" t="s">
        <v>606</v>
      </c>
      <c r="C598" s="731" t="s">
        <v>629</v>
      </c>
      <c r="D598" s="732" t="s">
        <v>630</v>
      </c>
      <c r="E598" s="733">
        <v>50113001</v>
      </c>
      <c r="F598" s="732" t="s">
        <v>638</v>
      </c>
      <c r="G598" s="731" t="s">
        <v>639</v>
      </c>
      <c r="H598" s="731">
        <v>23987</v>
      </c>
      <c r="I598" s="731">
        <v>23987</v>
      </c>
      <c r="J598" s="731" t="s">
        <v>737</v>
      </c>
      <c r="K598" s="731" t="s">
        <v>738</v>
      </c>
      <c r="L598" s="734">
        <v>167.42000000000002</v>
      </c>
      <c r="M598" s="734">
        <v>8</v>
      </c>
      <c r="N598" s="735">
        <v>1339.3600000000001</v>
      </c>
    </row>
    <row r="599" spans="1:14" ht="14.45" customHeight="1" x14ac:dyDescent="0.2">
      <c r="A599" s="729" t="s">
        <v>605</v>
      </c>
      <c r="B599" s="730" t="s">
        <v>606</v>
      </c>
      <c r="C599" s="731" t="s">
        <v>629</v>
      </c>
      <c r="D599" s="732" t="s">
        <v>630</v>
      </c>
      <c r="E599" s="733">
        <v>50113001</v>
      </c>
      <c r="F599" s="732" t="s">
        <v>638</v>
      </c>
      <c r="G599" s="731" t="s">
        <v>639</v>
      </c>
      <c r="H599" s="731">
        <v>920154</v>
      </c>
      <c r="I599" s="731">
        <v>0</v>
      </c>
      <c r="J599" s="731" t="s">
        <v>1383</v>
      </c>
      <c r="K599" s="731" t="s">
        <v>329</v>
      </c>
      <c r="L599" s="734">
        <v>247.32</v>
      </c>
      <c r="M599" s="734">
        <v>1</v>
      </c>
      <c r="N599" s="735">
        <v>247.32</v>
      </c>
    </row>
    <row r="600" spans="1:14" ht="14.45" customHeight="1" x14ac:dyDescent="0.2">
      <c r="A600" s="729" t="s">
        <v>605</v>
      </c>
      <c r="B600" s="730" t="s">
        <v>606</v>
      </c>
      <c r="C600" s="731" t="s">
        <v>629</v>
      </c>
      <c r="D600" s="732" t="s">
        <v>630</v>
      </c>
      <c r="E600" s="733">
        <v>50113001</v>
      </c>
      <c r="F600" s="732" t="s">
        <v>638</v>
      </c>
      <c r="G600" s="731" t="s">
        <v>639</v>
      </c>
      <c r="H600" s="731">
        <v>846873</v>
      </c>
      <c r="I600" s="731">
        <v>0</v>
      </c>
      <c r="J600" s="731" t="s">
        <v>1384</v>
      </c>
      <c r="K600" s="731" t="s">
        <v>329</v>
      </c>
      <c r="L600" s="734">
        <v>225.92002635726817</v>
      </c>
      <c r="M600" s="734">
        <v>1</v>
      </c>
      <c r="N600" s="735">
        <v>225.92002635726817</v>
      </c>
    </row>
    <row r="601" spans="1:14" ht="14.45" customHeight="1" x14ac:dyDescent="0.2">
      <c r="A601" s="729" t="s">
        <v>605</v>
      </c>
      <c r="B601" s="730" t="s">
        <v>606</v>
      </c>
      <c r="C601" s="731" t="s">
        <v>629</v>
      </c>
      <c r="D601" s="732" t="s">
        <v>630</v>
      </c>
      <c r="E601" s="733">
        <v>50113001</v>
      </c>
      <c r="F601" s="732" t="s">
        <v>638</v>
      </c>
      <c r="G601" s="731" t="s">
        <v>639</v>
      </c>
      <c r="H601" s="731">
        <v>500088</v>
      </c>
      <c r="I601" s="731">
        <v>0</v>
      </c>
      <c r="J601" s="731" t="s">
        <v>1385</v>
      </c>
      <c r="K601" s="731" t="s">
        <v>329</v>
      </c>
      <c r="L601" s="734">
        <v>165.82998024609532</v>
      </c>
      <c r="M601" s="734">
        <v>1</v>
      </c>
      <c r="N601" s="735">
        <v>165.82998024609532</v>
      </c>
    </row>
    <row r="602" spans="1:14" ht="14.45" customHeight="1" x14ac:dyDescent="0.2">
      <c r="A602" s="729" t="s">
        <v>605</v>
      </c>
      <c r="B602" s="730" t="s">
        <v>606</v>
      </c>
      <c r="C602" s="731" t="s">
        <v>629</v>
      </c>
      <c r="D602" s="732" t="s">
        <v>630</v>
      </c>
      <c r="E602" s="733">
        <v>50113001</v>
      </c>
      <c r="F602" s="732" t="s">
        <v>638</v>
      </c>
      <c r="G602" s="731" t="s">
        <v>639</v>
      </c>
      <c r="H602" s="731">
        <v>215476</v>
      </c>
      <c r="I602" s="731">
        <v>215476</v>
      </c>
      <c r="J602" s="731" t="s">
        <v>1097</v>
      </c>
      <c r="K602" s="731" t="s">
        <v>1098</v>
      </c>
      <c r="L602" s="734">
        <v>122.99</v>
      </c>
      <c r="M602" s="734">
        <v>2</v>
      </c>
      <c r="N602" s="735">
        <v>245.98</v>
      </c>
    </row>
    <row r="603" spans="1:14" ht="14.45" customHeight="1" x14ac:dyDescent="0.2">
      <c r="A603" s="729" t="s">
        <v>605</v>
      </c>
      <c r="B603" s="730" t="s">
        <v>606</v>
      </c>
      <c r="C603" s="731" t="s">
        <v>629</v>
      </c>
      <c r="D603" s="732" t="s">
        <v>630</v>
      </c>
      <c r="E603" s="733">
        <v>50113001</v>
      </c>
      <c r="F603" s="732" t="s">
        <v>638</v>
      </c>
      <c r="G603" s="731" t="s">
        <v>639</v>
      </c>
      <c r="H603" s="731">
        <v>183272</v>
      </c>
      <c r="I603" s="731">
        <v>215478</v>
      </c>
      <c r="J603" s="731" t="s">
        <v>1386</v>
      </c>
      <c r="K603" s="731" t="s">
        <v>1387</v>
      </c>
      <c r="L603" s="734">
        <v>161.55000000000001</v>
      </c>
      <c r="M603" s="734">
        <v>3</v>
      </c>
      <c r="N603" s="735">
        <v>484.65000000000003</v>
      </c>
    </row>
    <row r="604" spans="1:14" ht="14.45" customHeight="1" x14ac:dyDescent="0.2">
      <c r="A604" s="729" t="s">
        <v>605</v>
      </c>
      <c r="B604" s="730" t="s">
        <v>606</v>
      </c>
      <c r="C604" s="731" t="s">
        <v>629</v>
      </c>
      <c r="D604" s="732" t="s">
        <v>630</v>
      </c>
      <c r="E604" s="733">
        <v>50113001</v>
      </c>
      <c r="F604" s="732" t="s">
        <v>638</v>
      </c>
      <c r="G604" s="731" t="s">
        <v>329</v>
      </c>
      <c r="H604" s="731">
        <v>215474</v>
      </c>
      <c r="I604" s="731">
        <v>215474</v>
      </c>
      <c r="J604" s="731" t="s">
        <v>1388</v>
      </c>
      <c r="K604" s="731" t="s">
        <v>1389</v>
      </c>
      <c r="L604" s="734">
        <v>531.38721153846154</v>
      </c>
      <c r="M604" s="734">
        <v>104</v>
      </c>
      <c r="N604" s="735">
        <v>55264.270000000004</v>
      </c>
    </row>
    <row r="605" spans="1:14" ht="14.45" customHeight="1" x14ac:dyDescent="0.2">
      <c r="A605" s="729" t="s">
        <v>605</v>
      </c>
      <c r="B605" s="730" t="s">
        <v>606</v>
      </c>
      <c r="C605" s="731" t="s">
        <v>629</v>
      </c>
      <c r="D605" s="732" t="s">
        <v>630</v>
      </c>
      <c r="E605" s="733">
        <v>50113001</v>
      </c>
      <c r="F605" s="732" t="s">
        <v>638</v>
      </c>
      <c r="G605" s="731" t="s">
        <v>329</v>
      </c>
      <c r="H605" s="731">
        <v>847627</v>
      </c>
      <c r="I605" s="731">
        <v>134502</v>
      </c>
      <c r="J605" s="731" t="s">
        <v>1390</v>
      </c>
      <c r="K605" s="731" t="s">
        <v>1391</v>
      </c>
      <c r="L605" s="734">
        <v>50.25</v>
      </c>
      <c r="M605" s="734">
        <v>1</v>
      </c>
      <c r="N605" s="735">
        <v>50.25</v>
      </c>
    </row>
    <row r="606" spans="1:14" ht="14.45" customHeight="1" x14ac:dyDescent="0.2">
      <c r="A606" s="729" t="s">
        <v>605</v>
      </c>
      <c r="B606" s="730" t="s">
        <v>606</v>
      </c>
      <c r="C606" s="731" t="s">
        <v>629</v>
      </c>
      <c r="D606" s="732" t="s">
        <v>630</v>
      </c>
      <c r="E606" s="733">
        <v>50113001</v>
      </c>
      <c r="F606" s="732" t="s">
        <v>638</v>
      </c>
      <c r="G606" s="731" t="s">
        <v>639</v>
      </c>
      <c r="H606" s="731">
        <v>159643</v>
      </c>
      <c r="I606" s="731">
        <v>59643</v>
      </c>
      <c r="J606" s="731" t="s">
        <v>1392</v>
      </c>
      <c r="K606" s="731" t="s">
        <v>1393</v>
      </c>
      <c r="L606" s="734">
        <v>108.57000000000001</v>
      </c>
      <c r="M606" s="734">
        <v>2</v>
      </c>
      <c r="N606" s="735">
        <v>217.14000000000001</v>
      </c>
    </row>
    <row r="607" spans="1:14" ht="14.45" customHeight="1" x14ac:dyDescent="0.2">
      <c r="A607" s="729" t="s">
        <v>605</v>
      </c>
      <c r="B607" s="730" t="s">
        <v>606</v>
      </c>
      <c r="C607" s="731" t="s">
        <v>629</v>
      </c>
      <c r="D607" s="732" t="s">
        <v>630</v>
      </c>
      <c r="E607" s="733">
        <v>50113001</v>
      </c>
      <c r="F607" s="732" t="s">
        <v>638</v>
      </c>
      <c r="G607" s="731" t="s">
        <v>639</v>
      </c>
      <c r="H607" s="731">
        <v>229192</v>
      </c>
      <c r="I607" s="731">
        <v>229192</v>
      </c>
      <c r="J607" s="731" t="s">
        <v>743</v>
      </c>
      <c r="K607" s="731" t="s">
        <v>745</v>
      </c>
      <c r="L607" s="734">
        <v>224.65</v>
      </c>
      <c r="M607" s="734">
        <v>2</v>
      </c>
      <c r="N607" s="735">
        <v>449.3</v>
      </c>
    </row>
    <row r="608" spans="1:14" ht="14.45" customHeight="1" x14ac:dyDescent="0.2">
      <c r="A608" s="729" t="s">
        <v>605</v>
      </c>
      <c r="B608" s="730" t="s">
        <v>606</v>
      </c>
      <c r="C608" s="731" t="s">
        <v>629</v>
      </c>
      <c r="D608" s="732" t="s">
        <v>630</v>
      </c>
      <c r="E608" s="733">
        <v>50113001</v>
      </c>
      <c r="F608" s="732" t="s">
        <v>638</v>
      </c>
      <c r="G608" s="731" t="s">
        <v>639</v>
      </c>
      <c r="H608" s="731">
        <v>217078</v>
      </c>
      <c r="I608" s="731">
        <v>217078</v>
      </c>
      <c r="J608" s="731" t="s">
        <v>1394</v>
      </c>
      <c r="K608" s="731" t="s">
        <v>1395</v>
      </c>
      <c r="L608" s="734">
        <v>161.57307692307694</v>
      </c>
      <c r="M608" s="734">
        <v>13</v>
      </c>
      <c r="N608" s="735">
        <v>2100.4500000000003</v>
      </c>
    </row>
    <row r="609" spans="1:14" ht="14.45" customHeight="1" x14ac:dyDescent="0.2">
      <c r="A609" s="729" t="s">
        <v>605</v>
      </c>
      <c r="B609" s="730" t="s">
        <v>606</v>
      </c>
      <c r="C609" s="731" t="s">
        <v>629</v>
      </c>
      <c r="D609" s="732" t="s">
        <v>630</v>
      </c>
      <c r="E609" s="733">
        <v>50113001</v>
      </c>
      <c r="F609" s="732" t="s">
        <v>638</v>
      </c>
      <c r="G609" s="731" t="s">
        <v>639</v>
      </c>
      <c r="H609" s="731">
        <v>217079</v>
      </c>
      <c r="I609" s="731">
        <v>217079</v>
      </c>
      <c r="J609" s="731" t="s">
        <v>1396</v>
      </c>
      <c r="K609" s="731" t="s">
        <v>1395</v>
      </c>
      <c r="L609" s="734">
        <v>161.55277777777778</v>
      </c>
      <c r="M609" s="734">
        <v>18</v>
      </c>
      <c r="N609" s="735">
        <v>2907.95</v>
      </c>
    </row>
    <row r="610" spans="1:14" ht="14.45" customHeight="1" x14ac:dyDescent="0.2">
      <c r="A610" s="729" t="s">
        <v>605</v>
      </c>
      <c r="B610" s="730" t="s">
        <v>606</v>
      </c>
      <c r="C610" s="731" t="s">
        <v>629</v>
      </c>
      <c r="D610" s="732" t="s">
        <v>630</v>
      </c>
      <c r="E610" s="733">
        <v>50113001</v>
      </c>
      <c r="F610" s="732" t="s">
        <v>638</v>
      </c>
      <c r="G610" s="731" t="s">
        <v>639</v>
      </c>
      <c r="H610" s="731">
        <v>33520</v>
      </c>
      <c r="I610" s="731">
        <v>33520</v>
      </c>
      <c r="J610" s="731" t="s">
        <v>1397</v>
      </c>
      <c r="K610" s="731" t="s">
        <v>1398</v>
      </c>
      <c r="L610" s="734">
        <v>0</v>
      </c>
      <c r="M610" s="734">
        <v>0</v>
      </c>
      <c r="N610" s="735">
        <v>1.4210854715202004E-14</v>
      </c>
    </row>
    <row r="611" spans="1:14" ht="14.45" customHeight="1" x14ac:dyDescent="0.2">
      <c r="A611" s="729" t="s">
        <v>605</v>
      </c>
      <c r="B611" s="730" t="s">
        <v>606</v>
      </c>
      <c r="C611" s="731" t="s">
        <v>629</v>
      </c>
      <c r="D611" s="732" t="s">
        <v>630</v>
      </c>
      <c r="E611" s="733">
        <v>50113001</v>
      </c>
      <c r="F611" s="732" t="s">
        <v>638</v>
      </c>
      <c r="G611" s="731" t="s">
        <v>639</v>
      </c>
      <c r="H611" s="731">
        <v>199680</v>
      </c>
      <c r="I611" s="731">
        <v>199680</v>
      </c>
      <c r="J611" s="731" t="s">
        <v>1399</v>
      </c>
      <c r="K611" s="731" t="s">
        <v>1400</v>
      </c>
      <c r="L611" s="734">
        <v>362.45999999999992</v>
      </c>
      <c r="M611" s="734">
        <v>1</v>
      </c>
      <c r="N611" s="735">
        <v>362.45999999999992</v>
      </c>
    </row>
    <row r="612" spans="1:14" ht="14.45" customHeight="1" x14ac:dyDescent="0.2">
      <c r="A612" s="729" t="s">
        <v>605</v>
      </c>
      <c r="B612" s="730" t="s">
        <v>606</v>
      </c>
      <c r="C612" s="731" t="s">
        <v>629</v>
      </c>
      <c r="D612" s="732" t="s">
        <v>630</v>
      </c>
      <c r="E612" s="733">
        <v>50113001</v>
      </c>
      <c r="F612" s="732" t="s">
        <v>638</v>
      </c>
      <c r="G612" s="731" t="s">
        <v>639</v>
      </c>
      <c r="H612" s="731">
        <v>846413</v>
      </c>
      <c r="I612" s="731">
        <v>57585</v>
      </c>
      <c r="J612" s="731" t="s">
        <v>748</v>
      </c>
      <c r="K612" s="731" t="s">
        <v>749</v>
      </c>
      <c r="L612" s="734">
        <v>133.12000000000003</v>
      </c>
      <c r="M612" s="734">
        <v>2</v>
      </c>
      <c r="N612" s="735">
        <v>266.24000000000007</v>
      </c>
    </row>
    <row r="613" spans="1:14" ht="14.45" customHeight="1" x14ac:dyDescent="0.2">
      <c r="A613" s="729" t="s">
        <v>605</v>
      </c>
      <c r="B613" s="730" t="s">
        <v>606</v>
      </c>
      <c r="C613" s="731" t="s">
        <v>629</v>
      </c>
      <c r="D613" s="732" t="s">
        <v>630</v>
      </c>
      <c r="E613" s="733">
        <v>50113001</v>
      </c>
      <c r="F613" s="732" t="s">
        <v>638</v>
      </c>
      <c r="G613" s="731" t="s">
        <v>639</v>
      </c>
      <c r="H613" s="731">
        <v>848560</v>
      </c>
      <c r="I613" s="731">
        <v>125752</v>
      </c>
      <c r="J613" s="731" t="s">
        <v>1401</v>
      </c>
      <c r="K613" s="731" t="s">
        <v>1402</v>
      </c>
      <c r="L613" s="734">
        <v>222.98999999999998</v>
      </c>
      <c r="M613" s="734">
        <v>1</v>
      </c>
      <c r="N613" s="735">
        <v>222.98999999999998</v>
      </c>
    </row>
    <row r="614" spans="1:14" ht="14.45" customHeight="1" x14ac:dyDescent="0.2">
      <c r="A614" s="729" t="s">
        <v>605</v>
      </c>
      <c r="B614" s="730" t="s">
        <v>606</v>
      </c>
      <c r="C614" s="731" t="s">
        <v>629</v>
      </c>
      <c r="D614" s="732" t="s">
        <v>630</v>
      </c>
      <c r="E614" s="733">
        <v>50113001</v>
      </c>
      <c r="F614" s="732" t="s">
        <v>638</v>
      </c>
      <c r="G614" s="731" t="s">
        <v>652</v>
      </c>
      <c r="H614" s="731">
        <v>243131</v>
      </c>
      <c r="I614" s="731">
        <v>243131</v>
      </c>
      <c r="J614" s="731" t="s">
        <v>1103</v>
      </c>
      <c r="K614" s="731" t="s">
        <v>1104</v>
      </c>
      <c r="L614" s="734">
        <v>77.679999999999978</v>
      </c>
      <c r="M614" s="734">
        <v>2</v>
      </c>
      <c r="N614" s="735">
        <v>155.35999999999996</v>
      </c>
    </row>
    <row r="615" spans="1:14" ht="14.45" customHeight="1" x14ac:dyDescent="0.2">
      <c r="A615" s="729" t="s">
        <v>605</v>
      </c>
      <c r="B615" s="730" t="s">
        <v>606</v>
      </c>
      <c r="C615" s="731" t="s">
        <v>629</v>
      </c>
      <c r="D615" s="732" t="s">
        <v>630</v>
      </c>
      <c r="E615" s="733">
        <v>50113001</v>
      </c>
      <c r="F615" s="732" t="s">
        <v>638</v>
      </c>
      <c r="G615" s="731" t="s">
        <v>652</v>
      </c>
      <c r="H615" s="731">
        <v>243138</v>
      </c>
      <c r="I615" s="731">
        <v>243138</v>
      </c>
      <c r="J615" s="731" t="s">
        <v>1107</v>
      </c>
      <c r="K615" s="731" t="s">
        <v>1108</v>
      </c>
      <c r="L615" s="734">
        <v>61.105000000000004</v>
      </c>
      <c r="M615" s="734">
        <v>2</v>
      </c>
      <c r="N615" s="735">
        <v>122.21000000000001</v>
      </c>
    </row>
    <row r="616" spans="1:14" ht="14.45" customHeight="1" x14ac:dyDescent="0.2">
      <c r="A616" s="729" t="s">
        <v>605</v>
      </c>
      <c r="B616" s="730" t="s">
        <v>606</v>
      </c>
      <c r="C616" s="731" t="s">
        <v>629</v>
      </c>
      <c r="D616" s="732" t="s">
        <v>630</v>
      </c>
      <c r="E616" s="733">
        <v>50113001</v>
      </c>
      <c r="F616" s="732" t="s">
        <v>638</v>
      </c>
      <c r="G616" s="731" t="s">
        <v>652</v>
      </c>
      <c r="H616" s="731">
        <v>243134</v>
      </c>
      <c r="I616" s="731">
        <v>243134</v>
      </c>
      <c r="J616" s="731" t="s">
        <v>1109</v>
      </c>
      <c r="K616" s="731" t="s">
        <v>1110</v>
      </c>
      <c r="L616" s="734">
        <v>92.089999999999975</v>
      </c>
      <c r="M616" s="734">
        <v>1</v>
      </c>
      <c r="N616" s="735">
        <v>92.089999999999975</v>
      </c>
    </row>
    <row r="617" spans="1:14" ht="14.45" customHeight="1" x14ac:dyDescent="0.2">
      <c r="A617" s="729" t="s">
        <v>605</v>
      </c>
      <c r="B617" s="730" t="s">
        <v>606</v>
      </c>
      <c r="C617" s="731" t="s">
        <v>629</v>
      </c>
      <c r="D617" s="732" t="s">
        <v>630</v>
      </c>
      <c r="E617" s="733">
        <v>50113001</v>
      </c>
      <c r="F617" s="732" t="s">
        <v>638</v>
      </c>
      <c r="G617" s="731" t="s">
        <v>639</v>
      </c>
      <c r="H617" s="731">
        <v>214598</v>
      </c>
      <c r="I617" s="731">
        <v>214598</v>
      </c>
      <c r="J617" s="731" t="s">
        <v>1111</v>
      </c>
      <c r="K617" s="731" t="s">
        <v>1112</v>
      </c>
      <c r="L617" s="734">
        <v>181.79999999999998</v>
      </c>
      <c r="M617" s="734">
        <v>1</v>
      </c>
      <c r="N617" s="735">
        <v>181.79999999999998</v>
      </c>
    </row>
    <row r="618" spans="1:14" ht="14.45" customHeight="1" x14ac:dyDescent="0.2">
      <c r="A618" s="729" t="s">
        <v>605</v>
      </c>
      <c r="B618" s="730" t="s">
        <v>606</v>
      </c>
      <c r="C618" s="731" t="s">
        <v>629</v>
      </c>
      <c r="D618" s="732" t="s">
        <v>630</v>
      </c>
      <c r="E618" s="733">
        <v>50113001</v>
      </c>
      <c r="F618" s="732" t="s">
        <v>638</v>
      </c>
      <c r="G618" s="731" t="s">
        <v>639</v>
      </c>
      <c r="H618" s="731">
        <v>201703</v>
      </c>
      <c r="I618" s="731">
        <v>201703</v>
      </c>
      <c r="J618" s="731" t="s">
        <v>1403</v>
      </c>
      <c r="K618" s="731" t="s">
        <v>1404</v>
      </c>
      <c r="L618" s="734">
        <v>49.34</v>
      </c>
      <c r="M618" s="734">
        <v>2</v>
      </c>
      <c r="N618" s="735">
        <v>98.68</v>
      </c>
    </row>
    <row r="619" spans="1:14" ht="14.45" customHeight="1" x14ac:dyDescent="0.2">
      <c r="A619" s="729" t="s">
        <v>605</v>
      </c>
      <c r="B619" s="730" t="s">
        <v>606</v>
      </c>
      <c r="C619" s="731" t="s">
        <v>629</v>
      </c>
      <c r="D619" s="732" t="s">
        <v>630</v>
      </c>
      <c r="E619" s="733">
        <v>50113001</v>
      </c>
      <c r="F619" s="732" t="s">
        <v>638</v>
      </c>
      <c r="G619" s="731" t="s">
        <v>639</v>
      </c>
      <c r="H619" s="731">
        <v>152334</v>
      </c>
      <c r="I619" s="731">
        <v>52334</v>
      </c>
      <c r="J619" s="731" t="s">
        <v>754</v>
      </c>
      <c r="K619" s="731" t="s">
        <v>755</v>
      </c>
      <c r="L619" s="734">
        <v>188.04999999999998</v>
      </c>
      <c r="M619" s="734">
        <v>4</v>
      </c>
      <c r="N619" s="735">
        <v>752.19999999999993</v>
      </c>
    </row>
    <row r="620" spans="1:14" ht="14.45" customHeight="1" x14ac:dyDescent="0.2">
      <c r="A620" s="729" t="s">
        <v>605</v>
      </c>
      <c r="B620" s="730" t="s">
        <v>606</v>
      </c>
      <c r="C620" s="731" t="s">
        <v>629</v>
      </c>
      <c r="D620" s="732" t="s">
        <v>630</v>
      </c>
      <c r="E620" s="733">
        <v>50113001</v>
      </c>
      <c r="F620" s="732" t="s">
        <v>638</v>
      </c>
      <c r="G620" s="731" t="s">
        <v>639</v>
      </c>
      <c r="H620" s="731">
        <v>243142</v>
      </c>
      <c r="I620" s="731">
        <v>243142</v>
      </c>
      <c r="J620" s="731" t="s">
        <v>754</v>
      </c>
      <c r="K620" s="731" t="s">
        <v>755</v>
      </c>
      <c r="L620" s="734">
        <v>180.6225</v>
      </c>
      <c r="M620" s="734">
        <v>8</v>
      </c>
      <c r="N620" s="735">
        <v>1444.98</v>
      </c>
    </row>
    <row r="621" spans="1:14" ht="14.45" customHeight="1" x14ac:dyDescent="0.2">
      <c r="A621" s="729" t="s">
        <v>605</v>
      </c>
      <c r="B621" s="730" t="s">
        <v>606</v>
      </c>
      <c r="C621" s="731" t="s">
        <v>629</v>
      </c>
      <c r="D621" s="732" t="s">
        <v>630</v>
      </c>
      <c r="E621" s="733">
        <v>50113001</v>
      </c>
      <c r="F621" s="732" t="s">
        <v>638</v>
      </c>
      <c r="G621" s="731" t="s">
        <v>652</v>
      </c>
      <c r="H621" s="731">
        <v>213477</v>
      </c>
      <c r="I621" s="731">
        <v>213477</v>
      </c>
      <c r="J621" s="731" t="s">
        <v>757</v>
      </c>
      <c r="K621" s="731" t="s">
        <v>758</v>
      </c>
      <c r="L621" s="734">
        <v>3299.9449999999997</v>
      </c>
      <c r="M621" s="734">
        <v>14</v>
      </c>
      <c r="N621" s="735">
        <v>46199.229999999996</v>
      </c>
    </row>
    <row r="622" spans="1:14" ht="14.45" customHeight="1" x14ac:dyDescent="0.2">
      <c r="A622" s="729" t="s">
        <v>605</v>
      </c>
      <c r="B622" s="730" t="s">
        <v>606</v>
      </c>
      <c r="C622" s="731" t="s">
        <v>629</v>
      </c>
      <c r="D622" s="732" t="s">
        <v>630</v>
      </c>
      <c r="E622" s="733">
        <v>50113001</v>
      </c>
      <c r="F622" s="732" t="s">
        <v>638</v>
      </c>
      <c r="G622" s="731" t="s">
        <v>652</v>
      </c>
      <c r="H622" s="731">
        <v>156805</v>
      </c>
      <c r="I622" s="731">
        <v>56805</v>
      </c>
      <c r="J622" s="731" t="s">
        <v>1119</v>
      </c>
      <c r="K622" s="731" t="s">
        <v>1405</v>
      </c>
      <c r="L622" s="734">
        <v>58.640000000000015</v>
      </c>
      <c r="M622" s="734">
        <v>1</v>
      </c>
      <c r="N622" s="735">
        <v>58.640000000000015</v>
      </c>
    </row>
    <row r="623" spans="1:14" ht="14.45" customHeight="1" x14ac:dyDescent="0.2">
      <c r="A623" s="729" t="s">
        <v>605</v>
      </c>
      <c r="B623" s="730" t="s">
        <v>606</v>
      </c>
      <c r="C623" s="731" t="s">
        <v>629</v>
      </c>
      <c r="D623" s="732" t="s">
        <v>630</v>
      </c>
      <c r="E623" s="733">
        <v>50113001</v>
      </c>
      <c r="F623" s="732" t="s">
        <v>638</v>
      </c>
      <c r="G623" s="731" t="s">
        <v>652</v>
      </c>
      <c r="H623" s="731">
        <v>156804</v>
      </c>
      <c r="I623" s="731">
        <v>56804</v>
      </c>
      <c r="J623" s="731" t="s">
        <v>1119</v>
      </c>
      <c r="K623" s="731" t="s">
        <v>1120</v>
      </c>
      <c r="L623" s="734">
        <v>31.339999999999989</v>
      </c>
      <c r="M623" s="734">
        <v>2</v>
      </c>
      <c r="N623" s="735">
        <v>62.679999999999978</v>
      </c>
    </row>
    <row r="624" spans="1:14" ht="14.45" customHeight="1" x14ac:dyDescent="0.2">
      <c r="A624" s="729" t="s">
        <v>605</v>
      </c>
      <c r="B624" s="730" t="s">
        <v>606</v>
      </c>
      <c r="C624" s="731" t="s">
        <v>629</v>
      </c>
      <c r="D624" s="732" t="s">
        <v>630</v>
      </c>
      <c r="E624" s="733">
        <v>50113001</v>
      </c>
      <c r="F624" s="732" t="s">
        <v>638</v>
      </c>
      <c r="G624" s="731" t="s">
        <v>639</v>
      </c>
      <c r="H624" s="731">
        <v>207941</v>
      </c>
      <c r="I624" s="731">
        <v>207941</v>
      </c>
      <c r="J624" s="731" t="s">
        <v>1406</v>
      </c>
      <c r="K624" s="731" t="s">
        <v>1407</v>
      </c>
      <c r="L624" s="734">
        <v>49.795999999999999</v>
      </c>
      <c r="M624" s="734">
        <v>5</v>
      </c>
      <c r="N624" s="735">
        <v>248.98</v>
      </c>
    </row>
    <row r="625" spans="1:14" ht="14.45" customHeight="1" x14ac:dyDescent="0.2">
      <c r="A625" s="729" t="s">
        <v>605</v>
      </c>
      <c r="B625" s="730" t="s">
        <v>606</v>
      </c>
      <c r="C625" s="731" t="s">
        <v>629</v>
      </c>
      <c r="D625" s="732" t="s">
        <v>630</v>
      </c>
      <c r="E625" s="733">
        <v>50113001</v>
      </c>
      <c r="F625" s="732" t="s">
        <v>638</v>
      </c>
      <c r="G625" s="731" t="s">
        <v>652</v>
      </c>
      <c r="H625" s="731">
        <v>239807</v>
      </c>
      <c r="I625" s="731">
        <v>239807</v>
      </c>
      <c r="J625" s="731" t="s">
        <v>1408</v>
      </c>
      <c r="K625" s="731" t="s">
        <v>1409</v>
      </c>
      <c r="L625" s="734">
        <v>40.349999999999994</v>
      </c>
      <c r="M625" s="734">
        <v>13</v>
      </c>
      <c r="N625" s="735">
        <v>524.54999999999995</v>
      </c>
    </row>
    <row r="626" spans="1:14" ht="14.45" customHeight="1" x14ac:dyDescent="0.2">
      <c r="A626" s="729" t="s">
        <v>605</v>
      </c>
      <c r="B626" s="730" t="s">
        <v>606</v>
      </c>
      <c r="C626" s="731" t="s">
        <v>629</v>
      </c>
      <c r="D626" s="732" t="s">
        <v>630</v>
      </c>
      <c r="E626" s="733">
        <v>50113001</v>
      </c>
      <c r="F626" s="732" t="s">
        <v>638</v>
      </c>
      <c r="G626" s="731" t="s">
        <v>652</v>
      </c>
      <c r="H626" s="731">
        <v>214036</v>
      </c>
      <c r="I626" s="731">
        <v>214036</v>
      </c>
      <c r="J626" s="731" t="s">
        <v>1408</v>
      </c>
      <c r="K626" s="731" t="s">
        <v>1409</v>
      </c>
      <c r="L626" s="734">
        <v>40.35</v>
      </c>
      <c r="M626" s="734">
        <v>23</v>
      </c>
      <c r="N626" s="735">
        <v>928.05</v>
      </c>
    </row>
    <row r="627" spans="1:14" ht="14.45" customHeight="1" x14ac:dyDescent="0.2">
      <c r="A627" s="729" t="s">
        <v>605</v>
      </c>
      <c r="B627" s="730" t="s">
        <v>606</v>
      </c>
      <c r="C627" s="731" t="s">
        <v>629</v>
      </c>
      <c r="D627" s="732" t="s">
        <v>630</v>
      </c>
      <c r="E627" s="733">
        <v>50113001</v>
      </c>
      <c r="F627" s="732" t="s">
        <v>638</v>
      </c>
      <c r="G627" s="731" t="s">
        <v>639</v>
      </c>
      <c r="H627" s="731">
        <v>243407</v>
      </c>
      <c r="I627" s="731">
        <v>243407</v>
      </c>
      <c r="J627" s="731" t="s">
        <v>1410</v>
      </c>
      <c r="K627" s="731" t="s">
        <v>1411</v>
      </c>
      <c r="L627" s="734">
        <v>246.77</v>
      </c>
      <c r="M627" s="734">
        <v>4</v>
      </c>
      <c r="N627" s="735">
        <v>987.08</v>
      </c>
    </row>
    <row r="628" spans="1:14" ht="14.45" customHeight="1" x14ac:dyDescent="0.2">
      <c r="A628" s="729" t="s">
        <v>605</v>
      </c>
      <c r="B628" s="730" t="s">
        <v>606</v>
      </c>
      <c r="C628" s="731" t="s">
        <v>629</v>
      </c>
      <c r="D628" s="732" t="s">
        <v>630</v>
      </c>
      <c r="E628" s="733">
        <v>50113001</v>
      </c>
      <c r="F628" s="732" t="s">
        <v>638</v>
      </c>
      <c r="G628" s="731" t="s">
        <v>639</v>
      </c>
      <c r="H628" s="731">
        <v>221744</v>
      </c>
      <c r="I628" s="731">
        <v>221744</v>
      </c>
      <c r="J628" s="731" t="s">
        <v>1412</v>
      </c>
      <c r="K628" s="731" t="s">
        <v>1413</v>
      </c>
      <c r="L628" s="734">
        <v>40.296000000000006</v>
      </c>
      <c r="M628" s="734">
        <v>25</v>
      </c>
      <c r="N628" s="735">
        <v>1007.4000000000001</v>
      </c>
    </row>
    <row r="629" spans="1:14" ht="14.45" customHeight="1" x14ac:dyDescent="0.2">
      <c r="A629" s="729" t="s">
        <v>605</v>
      </c>
      <c r="B629" s="730" t="s">
        <v>606</v>
      </c>
      <c r="C629" s="731" t="s">
        <v>629</v>
      </c>
      <c r="D629" s="732" t="s">
        <v>630</v>
      </c>
      <c r="E629" s="733">
        <v>50113001</v>
      </c>
      <c r="F629" s="732" t="s">
        <v>638</v>
      </c>
      <c r="G629" s="731" t="s">
        <v>639</v>
      </c>
      <c r="H629" s="731">
        <v>198876</v>
      </c>
      <c r="I629" s="731">
        <v>98876</v>
      </c>
      <c r="J629" s="731" t="s">
        <v>1414</v>
      </c>
      <c r="K629" s="731" t="s">
        <v>1415</v>
      </c>
      <c r="L629" s="734">
        <v>255.20000000000002</v>
      </c>
      <c r="M629" s="734">
        <v>7</v>
      </c>
      <c r="N629" s="735">
        <v>1786.4</v>
      </c>
    </row>
    <row r="630" spans="1:14" ht="14.45" customHeight="1" x14ac:dyDescent="0.2">
      <c r="A630" s="729" t="s">
        <v>605</v>
      </c>
      <c r="B630" s="730" t="s">
        <v>606</v>
      </c>
      <c r="C630" s="731" t="s">
        <v>629</v>
      </c>
      <c r="D630" s="732" t="s">
        <v>630</v>
      </c>
      <c r="E630" s="733">
        <v>50113001</v>
      </c>
      <c r="F630" s="732" t="s">
        <v>638</v>
      </c>
      <c r="G630" s="731" t="s">
        <v>639</v>
      </c>
      <c r="H630" s="731">
        <v>198864</v>
      </c>
      <c r="I630" s="731">
        <v>98864</v>
      </c>
      <c r="J630" s="731" t="s">
        <v>1414</v>
      </c>
      <c r="K630" s="731" t="s">
        <v>1416</v>
      </c>
      <c r="L630" s="734">
        <v>537.86999999999989</v>
      </c>
      <c r="M630" s="734">
        <v>2</v>
      </c>
      <c r="N630" s="735">
        <v>1075.7399999999998</v>
      </c>
    </row>
    <row r="631" spans="1:14" ht="14.45" customHeight="1" x14ac:dyDescent="0.2">
      <c r="A631" s="729" t="s">
        <v>605</v>
      </c>
      <c r="B631" s="730" t="s">
        <v>606</v>
      </c>
      <c r="C631" s="731" t="s">
        <v>629</v>
      </c>
      <c r="D631" s="732" t="s">
        <v>630</v>
      </c>
      <c r="E631" s="733">
        <v>50113001</v>
      </c>
      <c r="F631" s="732" t="s">
        <v>638</v>
      </c>
      <c r="G631" s="731" t="s">
        <v>639</v>
      </c>
      <c r="H631" s="731">
        <v>198880</v>
      </c>
      <c r="I631" s="731">
        <v>98880</v>
      </c>
      <c r="J631" s="731" t="s">
        <v>1414</v>
      </c>
      <c r="K631" s="731" t="s">
        <v>1417</v>
      </c>
      <c r="L631" s="734">
        <v>201.30000271867806</v>
      </c>
      <c r="M631" s="734">
        <v>7</v>
      </c>
      <c r="N631" s="735">
        <v>1409.1000190307464</v>
      </c>
    </row>
    <row r="632" spans="1:14" ht="14.45" customHeight="1" x14ac:dyDescent="0.2">
      <c r="A632" s="729" t="s">
        <v>605</v>
      </c>
      <c r="B632" s="730" t="s">
        <v>606</v>
      </c>
      <c r="C632" s="731" t="s">
        <v>629</v>
      </c>
      <c r="D632" s="732" t="s">
        <v>630</v>
      </c>
      <c r="E632" s="733">
        <v>50113001</v>
      </c>
      <c r="F632" s="732" t="s">
        <v>638</v>
      </c>
      <c r="G632" s="731" t="s">
        <v>639</v>
      </c>
      <c r="H632" s="731">
        <v>198872</v>
      </c>
      <c r="I632" s="731">
        <v>98872</v>
      </c>
      <c r="J632" s="731" t="s">
        <v>1414</v>
      </c>
      <c r="K632" s="731" t="s">
        <v>1418</v>
      </c>
      <c r="L632" s="734">
        <v>312.83999999999997</v>
      </c>
      <c r="M632" s="734">
        <v>2</v>
      </c>
      <c r="N632" s="735">
        <v>625.67999999999995</v>
      </c>
    </row>
    <row r="633" spans="1:14" ht="14.45" customHeight="1" x14ac:dyDescent="0.2">
      <c r="A633" s="729" t="s">
        <v>605</v>
      </c>
      <c r="B633" s="730" t="s">
        <v>606</v>
      </c>
      <c r="C633" s="731" t="s">
        <v>629</v>
      </c>
      <c r="D633" s="732" t="s">
        <v>630</v>
      </c>
      <c r="E633" s="733">
        <v>50113001</v>
      </c>
      <c r="F633" s="732" t="s">
        <v>638</v>
      </c>
      <c r="G633" s="731" t="s">
        <v>639</v>
      </c>
      <c r="H633" s="731">
        <v>165633</v>
      </c>
      <c r="I633" s="731">
        <v>165751</v>
      </c>
      <c r="J633" s="731" t="s">
        <v>1419</v>
      </c>
      <c r="K633" s="731" t="s">
        <v>1420</v>
      </c>
      <c r="L633" s="734">
        <v>3951.64</v>
      </c>
      <c r="M633" s="734">
        <v>3</v>
      </c>
      <c r="N633" s="735">
        <v>11854.92</v>
      </c>
    </row>
    <row r="634" spans="1:14" ht="14.45" customHeight="1" x14ac:dyDescent="0.2">
      <c r="A634" s="729" t="s">
        <v>605</v>
      </c>
      <c r="B634" s="730" t="s">
        <v>606</v>
      </c>
      <c r="C634" s="731" t="s">
        <v>629</v>
      </c>
      <c r="D634" s="732" t="s">
        <v>630</v>
      </c>
      <c r="E634" s="733">
        <v>50113001</v>
      </c>
      <c r="F634" s="732" t="s">
        <v>638</v>
      </c>
      <c r="G634" s="731" t="s">
        <v>639</v>
      </c>
      <c r="H634" s="731">
        <v>156779</v>
      </c>
      <c r="I634" s="731">
        <v>56779</v>
      </c>
      <c r="J634" s="731" t="s">
        <v>1421</v>
      </c>
      <c r="K634" s="731" t="s">
        <v>1422</v>
      </c>
      <c r="L634" s="734">
        <v>117.48999999999998</v>
      </c>
      <c r="M634" s="734">
        <v>1</v>
      </c>
      <c r="N634" s="735">
        <v>117.48999999999998</v>
      </c>
    </row>
    <row r="635" spans="1:14" ht="14.45" customHeight="1" x14ac:dyDescent="0.2">
      <c r="A635" s="729" t="s">
        <v>605</v>
      </c>
      <c r="B635" s="730" t="s">
        <v>606</v>
      </c>
      <c r="C635" s="731" t="s">
        <v>629</v>
      </c>
      <c r="D635" s="732" t="s">
        <v>630</v>
      </c>
      <c r="E635" s="733">
        <v>50113001</v>
      </c>
      <c r="F635" s="732" t="s">
        <v>638</v>
      </c>
      <c r="G635" s="731" t="s">
        <v>639</v>
      </c>
      <c r="H635" s="731">
        <v>31915</v>
      </c>
      <c r="I635" s="731">
        <v>31915</v>
      </c>
      <c r="J635" s="731" t="s">
        <v>759</v>
      </c>
      <c r="K635" s="731" t="s">
        <v>760</v>
      </c>
      <c r="L635" s="734">
        <v>173.69</v>
      </c>
      <c r="M635" s="734">
        <v>92</v>
      </c>
      <c r="N635" s="735">
        <v>15979.48</v>
      </c>
    </row>
    <row r="636" spans="1:14" ht="14.45" customHeight="1" x14ac:dyDescent="0.2">
      <c r="A636" s="729" t="s">
        <v>605</v>
      </c>
      <c r="B636" s="730" t="s">
        <v>606</v>
      </c>
      <c r="C636" s="731" t="s">
        <v>629</v>
      </c>
      <c r="D636" s="732" t="s">
        <v>630</v>
      </c>
      <c r="E636" s="733">
        <v>50113001</v>
      </c>
      <c r="F636" s="732" t="s">
        <v>638</v>
      </c>
      <c r="G636" s="731" t="s">
        <v>639</v>
      </c>
      <c r="H636" s="731">
        <v>98901</v>
      </c>
      <c r="I636" s="731">
        <v>98901</v>
      </c>
      <c r="J636" s="731" t="s">
        <v>1423</v>
      </c>
      <c r="K636" s="731" t="s">
        <v>1415</v>
      </c>
      <c r="L636" s="734">
        <v>320.22000000000003</v>
      </c>
      <c r="M636" s="734">
        <v>5</v>
      </c>
      <c r="N636" s="735">
        <v>1601.1000000000001</v>
      </c>
    </row>
    <row r="637" spans="1:14" ht="14.45" customHeight="1" x14ac:dyDescent="0.2">
      <c r="A637" s="729" t="s">
        <v>605</v>
      </c>
      <c r="B637" s="730" t="s">
        <v>606</v>
      </c>
      <c r="C637" s="731" t="s">
        <v>629</v>
      </c>
      <c r="D637" s="732" t="s">
        <v>630</v>
      </c>
      <c r="E637" s="733">
        <v>50113001</v>
      </c>
      <c r="F637" s="732" t="s">
        <v>638</v>
      </c>
      <c r="G637" s="731" t="s">
        <v>639</v>
      </c>
      <c r="H637" s="731">
        <v>106093</v>
      </c>
      <c r="I637" s="731">
        <v>6093</v>
      </c>
      <c r="J637" s="731" t="s">
        <v>1424</v>
      </c>
      <c r="K637" s="731" t="s">
        <v>1425</v>
      </c>
      <c r="L637" s="734">
        <v>171.45</v>
      </c>
      <c r="M637" s="734">
        <v>2</v>
      </c>
      <c r="N637" s="735">
        <v>342.9</v>
      </c>
    </row>
    <row r="638" spans="1:14" ht="14.45" customHeight="1" x14ac:dyDescent="0.2">
      <c r="A638" s="729" t="s">
        <v>605</v>
      </c>
      <c r="B638" s="730" t="s">
        <v>606</v>
      </c>
      <c r="C638" s="731" t="s">
        <v>629</v>
      </c>
      <c r="D638" s="732" t="s">
        <v>630</v>
      </c>
      <c r="E638" s="733">
        <v>50113001</v>
      </c>
      <c r="F638" s="732" t="s">
        <v>638</v>
      </c>
      <c r="G638" s="731" t="s">
        <v>639</v>
      </c>
      <c r="H638" s="731">
        <v>102538</v>
      </c>
      <c r="I638" s="731">
        <v>2538</v>
      </c>
      <c r="J638" s="731" t="s">
        <v>1135</v>
      </c>
      <c r="K638" s="731" t="s">
        <v>1426</v>
      </c>
      <c r="L638" s="734">
        <v>55.440000000000012</v>
      </c>
      <c r="M638" s="734">
        <v>5</v>
      </c>
      <c r="N638" s="735">
        <v>277.20000000000005</v>
      </c>
    </row>
    <row r="639" spans="1:14" ht="14.45" customHeight="1" x14ac:dyDescent="0.2">
      <c r="A639" s="729" t="s">
        <v>605</v>
      </c>
      <c r="B639" s="730" t="s">
        <v>606</v>
      </c>
      <c r="C639" s="731" t="s">
        <v>629</v>
      </c>
      <c r="D639" s="732" t="s">
        <v>630</v>
      </c>
      <c r="E639" s="733">
        <v>50113001</v>
      </c>
      <c r="F639" s="732" t="s">
        <v>638</v>
      </c>
      <c r="G639" s="731" t="s">
        <v>639</v>
      </c>
      <c r="H639" s="731">
        <v>102537</v>
      </c>
      <c r="I639" s="731">
        <v>2537</v>
      </c>
      <c r="J639" s="731" t="s">
        <v>1135</v>
      </c>
      <c r="K639" s="731" t="s">
        <v>1136</v>
      </c>
      <c r="L639" s="734">
        <v>38.300000000000004</v>
      </c>
      <c r="M639" s="734">
        <v>1</v>
      </c>
      <c r="N639" s="735">
        <v>38.300000000000004</v>
      </c>
    </row>
    <row r="640" spans="1:14" ht="14.45" customHeight="1" x14ac:dyDescent="0.2">
      <c r="A640" s="729" t="s">
        <v>605</v>
      </c>
      <c r="B640" s="730" t="s">
        <v>606</v>
      </c>
      <c r="C640" s="731" t="s">
        <v>629</v>
      </c>
      <c r="D640" s="732" t="s">
        <v>630</v>
      </c>
      <c r="E640" s="733">
        <v>50113001</v>
      </c>
      <c r="F640" s="732" t="s">
        <v>638</v>
      </c>
      <c r="G640" s="731" t="s">
        <v>639</v>
      </c>
      <c r="H640" s="731">
        <v>125366</v>
      </c>
      <c r="I640" s="731">
        <v>25366</v>
      </c>
      <c r="J640" s="731" t="s">
        <v>764</v>
      </c>
      <c r="K640" s="731" t="s">
        <v>1137</v>
      </c>
      <c r="L640" s="734">
        <v>67.460400000000007</v>
      </c>
      <c r="M640" s="734">
        <v>25</v>
      </c>
      <c r="N640" s="735">
        <v>1686.5100000000002</v>
      </c>
    </row>
    <row r="641" spans="1:14" ht="14.45" customHeight="1" x14ac:dyDescent="0.2">
      <c r="A641" s="729" t="s">
        <v>605</v>
      </c>
      <c r="B641" s="730" t="s">
        <v>606</v>
      </c>
      <c r="C641" s="731" t="s">
        <v>629</v>
      </c>
      <c r="D641" s="732" t="s">
        <v>630</v>
      </c>
      <c r="E641" s="733">
        <v>50113001</v>
      </c>
      <c r="F641" s="732" t="s">
        <v>638</v>
      </c>
      <c r="G641" s="731" t="s">
        <v>639</v>
      </c>
      <c r="H641" s="731">
        <v>215605</v>
      </c>
      <c r="I641" s="731">
        <v>215605</v>
      </c>
      <c r="J641" s="731" t="s">
        <v>764</v>
      </c>
      <c r="K641" s="731" t="s">
        <v>765</v>
      </c>
      <c r="L641" s="734">
        <v>28.269999999999996</v>
      </c>
      <c r="M641" s="734">
        <v>1</v>
      </c>
      <c r="N641" s="735">
        <v>28.269999999999996</v>
      </c>
    </row>
    <row r="642" spans="1:14" ht="14.45" customHeight="1" x14ac:dyDescent="0.2">
      <c r="A642" s="729" t="s">
        <v>605</v>
      </c>
      <c r="B642" s="730" t="s">
        <v>606</v>
      </c>
      <c r="C642" s="731" t="s">
        <v>629</v>
      </c>
      <c r="D642" s="732" t="s">
        <v>630</v>
      </c>
      <c r="E642" s="733">
        <v>50113001</v>
      </c>
      <c r="F642" s="732" t="s">
        <v>638</v>
      </c>
      <c r="G642" s="731" t="s">
        <v>639</v>
      </c>
      <c r="H642" s="731">
        <v>109139</v>
      </c>
      <c r="I642" s="731">
        <v>176129</v>
      </c>
      <c r="J642" s="731" t="s">
        <v>766</v>
      </c>
      <c r="K642" s="731" t="s">
        <v>767</v>
      </c>
      <c r="L642" s="734">
        <v>639.1400000000001</v>
      </c>
      <c r="M642" s="734">
        <v>10</v>
      </c>
      <c r="N642" s="735">
        <v>6391.4000000000005</v>
      </c>
    </row>
    <row r="643" spans="1:14" ht="14.45" customHeight="1" x14ac:dyDescent="0.2">
      <c r="A643" s="729" t="s">
        <v>605</v>
      </c>
      <c r="B643" s="730" t="s">
        <v>606</v>
      </c>
      <c r="C643" s="731" t="s">
        <v>629</v>
      </c>
      <c r="D643" s="732" t="s">
        <v>630</v>
      </c>
      <c r="E643" s="733">
        <v>50113001</v>
      </c>
      <c r="F643" s="732" t="s">
        <v>638</v>
      </c>
      <c r="G643" s="731" t="s">
        <v>639</v>
      </c>
      <c r="H643" s="731">
        <v>193746</v>
      </c>
      <c r="I643" s="731">
        <v>93746</v>
      </c>
      <c r="J643" s="731" t="s">
        <v>1427</v>
      </c>
      <c r="K643" s="731" t="s">
        <v>1428</v>
      </c>
      <c r="L643" s="734">
        <v>407.30580645161297</v>
      </c>
      <c r="M643" s="734">
        <v>31</v>
      </c>
      <c r="N643" s="735">
        <v>12626.480000000001</v>
      </c>
    </row>
    <row r="644" spans="1:14" ht="14.45" customHeight="1" x14ac:dyDescent="0.2">
      <c r="A644" s="729" t="s">
        <v>605</v>
      </c>
      <c r="B644" s="730" t="s">
        <v>606</v>
      </c>
      <c r="C644" s="731" t="s">
        <v>629</v>
      </c>
      <c r="D644" s="732" t="s">
        <v>630</v>
      </c>
      <c r="E644" s="733">
        <v>50113001</v>
      </c>
      <c r="F644" s="732" t="s">
        <v>638</v>
      </c>
      <c r="G644" s="731" t="s">
        <v>652</v>
      </c>
      <c r="H644" s="731">
        <v>100308</v>
      </c>
      <c r="I644" s="731">
        <v>100308</v>
      </c>
      <c r="J644" s="731" t="s">
        <v>769</v>
      </c>
      <c r="K644" s="731" t="s">
        <v>770</v>
      </c>
      <c r="L644" s="734">
        <v>39.729999999999997</v>
      </c>
      <c r="M644" s="734">
        <v>10</v>
      </c>
      <c r="N644" s="735">
        <v>397.29999999999995</v>
      </c>
    </row>
    <row r="645" spans="1:14" ht="14.45" customHeight="1" x14ac:dyDescent="0.2">
      <c r="A645" s="729" t="s">
        <v>605</v>
      </c>
      <c r="B645" s="730" t="s">
        <v>606</v>
      </c>
      <c r="C645" s="731" t="s">
        <v>629</v>
      </c>
      <c r="D645" s="732" t="s">
        <v>630</v>
      </c>
      <c r="E645" s="733">
        <v>50113001</v>
      </c>
      <c r="F645" s="732" t="s">
        <v>638</v>
      </c>
      <c r="G645" s="731" t="s">
        <v>652</v>
      </c>
      <c r="H645" s="731">
        <v>846694</v>
      </c>
      <c r="I645" s="731">
        <v>100311</v>
      </c>
      <c r="J645" s="731" t="s">
        <v>771</v>
      </c>
      <c r="K645" s="731" t="s">
        <v>770</v>
      </c>
      <c r="L645" s="734">
        <v>59.29</v>
      </c>
      <c r="M645" s="734">
        <v>3</v>
      </c>
      <c r="N645" s="735">
        <v>177.87</v>
      </c>
    </row>
    <row r="646" spans="1:14" ht="14.45" customHeight="1" x14ac:dyDescent="0.2">
      <c r="A646" s="729" t="s">
        <v>605</v>
      </c>
      <c r="B646" s="730" t="s">
        <v>606</v>
      </c>
      <c r="C646" s="731" t="s">
        <v>629</v>
      </c>
      <c r="D646" s="732" t="s">
        <v>630</v>
      </c>
      <c r="E646" s="733">
        <v>50113001</v>
      </c>
      <c r="F646" s="732" t="s">
        <v>638</v>
      </c>
      <c r="G646" s="731" t="s">
        <v>639</v>
      </c>
      <c r="H646" s="731">
        <v>214337</v>
      </c>
      <c r="I646" s="731">
        <v>214337</v>
      </c>
      <c r="J646" s="731" t="s">
        <v>1429</v>
      </c>
      <c r="K646" s="731" t="s">
        <v>775</v>
      </c>
      <c r="L646" s="734">
        <v>279.02000000000004</v>
      </c>
      <c r="M646" s="734">
        <v>10</v>
      </c>
      <c r="N646" s="735">
        <v>2790.2000000000003</v>
      </c>
    </row>
    <row r="647" spans="1:14" ht="14.45" customHeight="1" x14ac:dyDescent="0.2">
      <c r="A647" s="729" t="s">
        <v>605</v>
      </c>
      <c r="B647" s="730" t="s">
        <v>606</v>
      </c>
      <c r="C647" s="731" t="s">
        <v>629</v>
      </c>
      <c r="D647" s="732" t="s">
        <v>630</v>
      </c>
      <c r="E647" s="733">
        <v>50113001</v>
      </c>
      <c r="F647" s="732" t="s">
        <v>638</v>
      </c>
      <c r="G647" s="731" t="s">
        <v>639</v>
      </c>
      <c r="H647" s="731">
        <v>214355</v>
      </c>
      <c r="I647" s="731">
        <v>214355</v>
      </c>
      <c r="J647" s="731" t="s">
        <v>774</v>
      </c>
      <c r="K647" s="731" t="s">
        <v>775</v>
      </c>
      <c r="L647" s="734">
        <v>250.12666666666661</v>
      </c>
      <c r="M647" s="734">
        <v>36</v>
      </c>
      <c r="N647" s="735">
        <v>9004.5599999999977</v>
      </c>
    </row>
    <row r="648" spans="1:14" ht="14.45" customHeight="1" x14ac:dyDescent="0.2">
      <c r="A648" s="729" t="s">
        <v>605</v>
      </c>
      <c r="B648" s="730" t="s">
        <v>606</v>
      </c>
      <c r="C648" s="731" t="s">
        <v>629</v>
      </c>
      <c r="D648" s="732" t="s">
        <v>630</v>
      </c>
      <c r="E648" s="733">
        <v>50113001</v>
      </c>
      <c r="F648" s="732" t="s">
        <v>638</v>
      </c>
      <c r="G648" s="731" t="s">
        <v>639</v>
      </c>
      <c r="H648" s="731">
        <v>176205</v>
      </c>
      <c r="I648" s="731">
        <v>180825</v>
      </c>
      <c r="J648" s="731" t="s">
        <v>776</v>
      </c>
      <c r="K648" s="731" t="s">
        <v>777</v>
      </c>
      <c r="L648" s="734">
        <v>104.64000000000003</v>
      </c>
      <c r="M648" s="734">
        <v>6</v>
      </c>
      <c r="N648" s="735">
        <v>627.84000000000015</v>
      </c>
    </row>
    <row r="649" spans="1:14" ht="14.45" customHeight="1" x14ac:dyDescent="0.2">
      <c r="A649" s="729" t="s">
        <v>605</v>
      </c>
      <c r="B649" s="730" t="s">
        <v>606</v>
      </c>
      <c r="C649" s="731" t="s">
        <v>629</v>
      </c>
      <c r="D649" s="732" t="s">
        <v>630</v>
      </c>
      <c r="E649" s="733">
        <v>50113001</v>
      </c>
      <c r="F649" s="732" t="s">
        <v>638</v>
      </c>
      <c r="G649" s="731" t="s">
        <v>639</v>
      </c>
      <c r="H649" s="731">
        <v>100858</v>
      </c>
      <c r="I649" s="731">
        <v>858</v>
      </c>
      <c r="J649" s="731" t="s">
        <v>778</v>
      </c>
      <c r="K649" s="731" t="s">
        <v>779</v>
      </c>
      <c r="L649" s="734">
        <v>43.87</v>
      </c>
      <c r="M649" s="734">
        <v>1</v>
      </c>
      <c r="N649" s="735">
        <v>43.87</v>
      </c>
    </row>
    <row r="650" spans="1:14" ht="14.45" customHeight="1" x14ac:dyDescent="0.2">
      <c r="A650" s="729" t="s">
        <v>605</v>
      </c>
      <c r="B650" s="730" t="s">
        <v>606</v>
      </c>
      <c r="C650" s="731" t="s">
        <v>629</v>
      </c>
      <c r="D650" s="732" t="s">
        <v>630</v>
      </c>
      <c r="E650" s="733">
        <v>50113001</v>
      </c>
      <c r="F650" s="732" t="s">
        <v>638</v>
      </c>
      <c r="G650" s="731" t="s">
        <v>639</v>
      </c>
      <c r="H650" s="731">
        <v>216572</v>
      </c>
      <c r="I650" s="731">
        <v>216572</v>
      </c>
      <c r="J650" s="731" t="s">
        <v>780</v>
      </c>
      <c r="K650" s="731" t="s">
        <v>781</v>
      </c>
      <c r="L650" s="734">
        <v>37.846765100527847</v>
      </c>
      <c r="M650" s="734">
        <v>200</v>
      </c>
      <c r="N650" s="735">
        <v>7569.3530201055701</v>
      </c>
    </row>
    <row r="651" spans="1:14" ht="14.45" customHeight="1" x14ac:dyDescent="0.2">
      <c r="A651" s="729" t="s">
        <v>605</v>
      </c>
      <c r="B651" s="730" t="s">
        <v>606</v>
      </c>
      <c r="C651" s="731" t="s">
        <v>629</v>
      </c>
      <c r="D651" s="732" t="s">
        <v>630</v>
      </c>
      <c r="E651" s="733">
        <v>50113001</v>
      </c>
      <c r="F651" s="732" t="s">
        <v>638</v>
      </c>
      <c r="G651" s="731" t="s">
        <v>639</v>
      </c>
      <c r="H651" s="731">
        <v>100168</v>
      </c>
      <c r="I651" s="731">
        <v>168</v>
      </c>
      <c r="J651" s="731" t="s">
        <v>1138</v>
      </c>
      <c r="K651" s="731" t="s">
        <v>1139</v>
      </c>
      <c r="L651" s="734">
        <v>43.09</v>
      </c>
      <c r="M651" s="734">
        <v>1</v>
      </c>
      <c r="N651" s="735">
        <v>43.09</v>
      </c>
    </row>
    <row r="652" spans="1:14" ht="14.45" customHeight="1" x14ac:dyDescent="0.2">
      <c r="A652" s="729" t="s">
        <v>605</v>
      </c>
      <c r="B652" s="730" t="s">
        <v>606</v>
      </c>
      <c r="C652" s="731" t="s">
        <v>629</v>
      </c>
      <c r="D652" s="732" t="s">
        <v>630</v>
      </c>
      <c r="E652" s="733">
        <v>50113001</v>
      </c>
      <c r="F652" s="732" t="s">
        <v>638</v>
      </c>
      <c r="G652" s="731" t="s">
        <v>639</v>
      </c>
      <c r="H652" s="731">
        <v>223200</v>
      </c>
      <c r="I652" s="731">
        <v>223200</v>
      </c>
      <c r="J652" s="731" t="s">
        <v>1430</v>
      </c>
      <c r="K652" s="731" t="s">
        <v>1431</v>
      </c>
      <c r="L652" s="734">
        <v>139.34333333333333</v>
      </c>
      <c r="M652" s="734">
        <v>3</v>
      </c>
      <c r="N652" s="735">
        <v>418.03000000000003</v>
      </c>
    </row>
    <row r="653" spans="1:14" ht="14.45" customHeight="1" x14ac:dyDescent="0.2">
      <c r="A653" s="729" t="s">
        <v>605</v>
      </c>
      <c r="B653" s="730" t="s">
        <v>606</v>
      </c>
      <c r="C653" s="731" t="s">
        <v>629</v>
      </c>
      <c r="D653" s="732" t="s">
        <v>630</v>
      </c>
      <c r="E653" s="733">
        <v>50113001</v>
      </c>
      <c r="F653" s="732" t="s">
        <v>638</v>
      </c>
      <c r="G653" s="731" t="s">
        <v>639</v>
      </c>
      <c r="H653" s="731">
        <v>847630</v>
      </c>
      <c r="I653" s="731">
        <v>0</v>
      </c>
      <c r="J653" s="731" t="s">
        <v>1432</v>
      </c>
      <c r="K653" s="731" t="s">
        <v>329</v>
      </c>
      <c r="L653" s="734">
        <v>251.4</v>
      </c>
      <c r="M653" s="734">
        <v>2</v>
      </c>
      <c r="N653" s="735">
        <v>502.8</v>
      </c>
    </row>
    <row r="654" spans="1:14" ht="14.45" customHeight="1" x14ac:dyDescent="0.2">
      <c r="A654" s="729" t="s">
        <v>605</v>
      </c>
      <c r="B654" s="730" t="s">
        <v>606</v>
      </c>
      <c r="C654" s="731" t="s">
        <v>629</v>
      </c>
      <c r="D654" s="732" t="s">
        <v>630</v>
      </c>
      <c r="E654" s="733">
        <v>50113001</v>
      </c>
      <c r="F654" s="732" t="s">
        <v>638</v>
      </c>
      <c r="G654" s="731" t="s">
        <v>639</v>
      </c>
      <c r="H654" s="731">
        <v>51383</v>
      </c>
      <c r="I654" s="731">
        <v>51383</v>
      </c>
      <c r="J654" s="731" t="s">
        <v>782</v>
      </c>
      <c r="K654" s="731" t="s">
        <v>785</v>
      </c>
      <c r="L654" s="734">
        <v>93.5</v>
      </c>
      <c r="M654" s="734">
        <v>55</v>
      </c>
      <c r="N654" s="735">
        <v>5142.5</v>
      </c>
    </row>
    <row r="655" spans="1:14" ht="14.45" customHeight="1" x14ac:dyDescent="0.2">
      <c r="A655" s="729" t="s">
        <v>605</v>
      </c>
      <c r="B655" s="730" t="s">
        <v>606</v>
      </c>
      <c r="C655" s="731" t="s">
        <v>629</v>
      </c>
      <c r="D655" s="732" t="s">
        <v>630</v>
      </c>
      <c r="E655" s="733">
        <v>50113001</v>
      </c>
      <c r="F655" s="732" t="s">
        <v>638</v>
      </c>
      <c r="G655" s="731" t="s">
        <v>639</v>
      </c>
      <c r="H655" s="731">
        <v>51367</v>
      </c>
      <c r="I655" s="731">
        <v>51367</v>
      </c>
      <c r="J655" s="731" t="s">
        <v>782</v>
      </c>
      <c r="K655" s="731" t="s">
        <v>784</v>
      </c>
      <c r="L655" s="734">
        <v>92.95</v>
      </c>
      <c r="M655" s="734">
        <v>130</v>
      </c>
      <c r="N655" s="735">
        <v>12083.5</v>
      </c>
    </row>
    <row r="656" spans="1:14" ht="14.45" customHeight="1" x14ac:dyDescent="0.2">
      <c r="A656" s="729" t="s">
        <v>605</v>
      </c>
      <c r="B656" s="730" t="s">
        <v>606</v>
      </c>
      <c r="C656" s="731" t="s">
        <v>629</v>
      </c>
      <c r="D656" s="732" t="s">
        <v>630</v>
      </c>
      <c r="E656" s="733">
        <v>50113001</v>
      </c>
      <c r="F656" s="732" t="s">
        <v>638</v>
      </c>
      <c r="G656" s="731" t="s">
        <v>639</v>
      </c>
      <c r="H656" s="731">
        <v>51366</v>
      </c>
      <c r="I656" s="731">
        <v>51366</v>
      </c>
      <c r="J656" s="731" t="s">
        <v>782</v>
      </c>
      <c r="K656" s="731" t="s">
        <v>783</v>
      </c>
      <c r="L656" s="734">
        <v>171.59999999999997</v>
      </c>
      <c r="M656" s="734">
        <v>234</v>
      </c>
      <c r="N656" s="735">
        <v>40154.399999999994</v>
      </c>
    </row>
    <row r="657" spans="1:14" ht="14.45" customHeight="1" x14ac:dyDescent="0.2">
      <c r="A657" s="729" t="s">
        <v>605</v>
      </c>
      <c r="B657" s="730" t="s">
        <v>606</v>
      </c>
      <c r="C657" s="731" t="s">
        <v>629</v>
      </c>
      <c r="D657" s="732" t="s">
        <v>630</v>
      </c>
      <c r="E657" s="733">
        <v>50113001</v>
      </c>
      <c r="F657" s="732" t="s">
        <v>638</v>
      </c>
      <c r="G657" s="731" t="s">
        <v>639</v>
      </c>
      <c r="H657" s="731">
        <v>51384</v>
      </c>
      <c r="I657" s="731">
        <v>51384</v>
      </c>
      <c r="J657" s="731" t="s">
        <v>782</v>
      </c>
      <c r="K657" s="731" t="s">
        <v>786</v>
      </c>
      <c r="L657" s="734">
        <v>192.5</v>
      </c>
      <c r="M657" s="734">
        <v>13</v>
      </c>
      <c r="N657" s="735">
        <v>2502.5</v>
      </c>
    </row>
    <row r="658" spans="1:14" ht="14.45" customHeight="1" x14ac:dyDescent="0.2">
      <c r="A658" s="729" t="s">
        <v>605</v>
      </c>
      <c r="B658" s="730" t="s">
        <v>606</v>
      </c>
      <c r="C658" s="731" t="s">
        <v>629</v>
      </c>
      <c r="D658" s="732" t="s">
        <v>630</v>
      </c>
      <c r="E658" s="733">
        <v>50113001</v>
      </c>
      <c r="F658" s="732" t="s">
        <v>638</v>
      </c>
      <c r="G658" s="731" t="s">
        <v>639</v>
      </c>
      <c r="H658" s="731">
        <v>229792</v>
      </c>
      <c r="I658" s="731">
        <v>229792</v>
      </c>
      <c r="J658" s="731" t="s">
        <v>1433</v>
      </c>
      <c r="K658" s="731" t="s">
        <v>1434</v>
      </c>
      <c r="L658" s="734">
        <v>81.77</v>
      </c>
      <c r="M658" s="734">
        <v>2</v>
      </c>
      <c r="N658" s="735">
        <v>163.54</v>
      </c>
    </row>
    <row r="659" spans="1:14" ht="14.45" customHeight="1" x14ac:dyDescent="0.2">
      <c r="A659" s="729" t="s">
        <v>605</v>
      </c>
      <c r="B659" s="730" t="s">
        <v>606</v>
      </c>
      <c r="C659" s="731" t="s">
        <v>629</v>
      </c>
      <c r="D659" s="732" t="s">
        <v>630</v>
      </c>
      <c r="E659" s="733">
        <v>50113001</v>
      </c>
      <c r="F659" s="732" t="s">
        <v>638</v>
      </c>
      <c r="G659" s="731" t="s">
        <v>639</v>
      </c>
      <c r="H659" s="731">
        <v>207899</v>
      </c>
      <c r="I659" s="731">
        <v>207899</v>
      </c>
      <c r="J659" s="731" t="s">
        <v>1140</v>
      </c>
      <c r="K659" s="731" t="s">
        <v>1141</v>
      </c>
      <c r="L659" s="734">
        <v>70.59</v>
      </c>
      <c r="M659" s="734">
        <v>2</v>
      </c>
      <c r="N659" s="735">
        <v>141.18</v>
      </c>
    </row>
    <row r="660" spans="1:14" ht="14.45" customHeight="1" x14ac:dyDescent="0.2">
      <c r="A660" s="729" t="s">
        <v>605</v>
      </c>
      <c r="B660" s="730" t="s">
        <v>606</v>
      </c>
      <c r="C660" s="731" t="s">
        <v>629</v>
      </c>
      <c r="D660" s="732" t="s">
        <v>630</v>
      </c>
      <c r="E660" s="733">
        <v>50113001</v>
      </c>
      <c r="F660" s="732" t="s">
        <v>638</v>
      </c>
      <c r="G660" s="731" t="s">
        <v>639</v>
      </c>
      <c r="H660" s="731">
        <v>229793</v>
      </c>
      <c r="I660" s="731">
        <v>229793</v>
      </c>
      <c r="J660" s="731" t="s">
        <v>1435</v>
      </c>
      <c r="K660" s="731" t="s">
        <v>1436</v>
      </c>
      <c r="L660" s="734">
        <v>129.99</v>
      </c>
      <c r="M660" s="734">
        <v>1</v>
      </c>
      <c r="N660" s="735">
        <v>129.99</v>
      </c>
    </row>
    <row r="661" spans="1:14" ht="14.45" customHeight="1" x14ac:dyDescent="0.2">
      <c r="A661" s="729" t="s">
        <v>605</v>
      </c>
      <c r="B661" s="730" t="s">
        <v>606</v>
      </c>
      <c r="C661" s="731" t="s">
        <v>629</v>
      </c>
      <c r="D661" s="732" t="s">
        <v>630</v>
      </c>
      <c r="E661" s="733">
        <v>50113001</v>
      </c>
      <c r="F661" s="732" t="s">
        <v>638</v>
      </c>
      <c r="G661" s="731" t="s">
        <v>639</v>
      </c>
      <c r="H661" s="731">
        <v>157608</v>
      </c>
      <c r="I661" s="731">
        <v>57608</v>
      </c>
      <c r="J661" s="731" t="s">
        <v>789</v>
      </c>
      <c r="K661" s="731" t="s">
        <v>790</v>
      </c>
      <c r="L661" s="734">
        <v>100.25</v>
      </c>
      <c r="M661" s="734">
        <v>1</v>
      </c>
      <c r="N661" s="735">
        <v>100.25</v>
      </c>
    </row>
    <row r="662" spans="1:14" ht="14.45" customHeight="1" x14ac:dyDescent="0.2">
      <c r="A662" s="729" t="s">
        <v>605</v>
      </c>
      <c r="B662" s="730" t="s">
        <v>606</v>
      </c>
      <c r="C662" s="731" t="s">
        <v>629</v>
      </c>
      <c r="D662" s="732" t="s">
        <v>630</v>
      </c>
      <c r="E662" s="733">
        <v>50113001</v>
      </c>
      <c r="F662" s="732" t="s">
        <v>638</v>
      </c>
      <c r="G662" s="731" t="s">
        <v>639</v>
      </c>
      <c r="H662" s="731">
        <v>208988</v>
      </c>
      <c r="I662" s="731">
        <v>208988</v>
      </c>
      <c r="J662" s="731" t="s">
        <v>791</v>
      </c>
      <c r="K662" s="731" t="s">
        <v>792</v>
      </c>
      <c r="L662" s="734">
        <v>555.17000375353825</v>
      </c>
      <c r="M662" s="734">
        <v>99</v>
      </c>
      <c r="N662" s="735">
        <v>54961.830371600292</v>
      </c>
    </row>
    <row r="663" spans="1:14" ht="14.45" customHeight="1" x14ac:dyDescent="0.2">
      <c r="A663" s="729" t="s">
        <v>605</v>
      </c>
      <c r="B663" s="730" t="s">
        <v>606</v>
      </c>
      <c r="C663" s="731" t="s">
        <v>629</v>
      </c>
      <c r="D663" s="732" t="s">
        <v>630</v>
      </c>
      <c r="E663" s="733">
        <v>50113001</v>
      </c>
      <c r="F663" s="732" t="s">
        <v>638</v>
      </c>
      <c r="G663" s="731" t="s">
        <v>639</v>
      </c>
      <c r="H663" s="731">
        <v>224964</v>
      </c>
      <c r="I663" s="731">
        <v>224964</v>
      </c>
      <c r="J663" s="731" t="s">
        <v>797</v>
      </c>
      <c r="K663" s="731" t="s">
        <v>798</v>
      </c>
      <c r="L663" s="734">
        <v>107.74999999999999</v>
      </c>
      <c r="M663" s="734">
        <v>3</v>
      </c>
      <c r="N663" s="735">
        <v>323.24999999999994</v>
      </c>
    </row>
    <row r="664" spans="1:14" ht="14.45" customHeight="1" x14ac:dyDescent="0.2">
      <c r="A664" s="729" t="s">
        <v>605</v>
      </c>
      <c r="B664" s="730" t="s">
        <v>606</v>
      </c>
      <c r="C664" s="731" t="s">
        <v>629</v>
      </c>
      <c r="D664" s="732" t="s">
        <v>630</v>
      </c>
      <c r="E664" s="733">
        <v>50113001</v>
      </c>
      <c r="F664" s="732" t="s">
        <v>638</v>
      </c>
      <c r="G664" s="731" t="s">
        <v>639</v>
      </c>
      <c r="H664" s="731">
        <v>193724</v>
      </c>
      <c r="I664" s="731">
        <v>93724</v>
      </c>
      <c r="J664" s="731" t="s">
        <v>1144</v>
      </c>
      <c r="K664" s="731" t="s">
        <v>1145</v>
      </c>
      <c r="L664" s="734">
        <v>68.239999999999981</v>
      </c>
      <c r="M664" s="734">
        <v>5</v>
      </c>
      <c r="N664" s="735">
        <v>341.19999999999987</v>
      </c>
    </row>
    <row r="665" spans="1:14" ht="14.45" customHeight="1" x14ac:dyDescent="0.2">
      <c r="A665" s="729" t="s">
        <v>605</v>
      </c>
      <c r="B665" s="730" t="s">
        <v>606</v>
      </c>
      <c r="C665" s="731" t="s">
        <v>629</v>
      </c>
      <c r="D665" s="732" t="s">
        <v>630</v>
      </c>
      <c r="E665" s="733">
        <v>50113001</v>
      </c>
      <c r="F665" s="732" t="s">
        <v>638</v>
      </c>
      <c r="G665" s="731" t="s">
        <v>639</v>
      </c>
      <c r="H665" s="731">
        <v>193723</v>
      </c>
      <c r="I665" s="731">
        <v>93723</v>
      </c>
      <c r="J665" s="731" t="s">
        <v>1437</v>
      </c>
      <c r="K665" s="731" t="s">
        <v>1438</v>
      </c>
      <c r="L665" s="734">
        <v>40.230000000000004</v>
      </c>
      <c r="M665" s="734">
        <v>8</v>
      </c>
      <c r="N665" s="735">
        <v>321.84000000000003</v>
      </c>
    </row>
    <row r="666" spans="1:14" ht="14.45" customHeight="1" x14ac:dyDescent="0.2">
      <c r="A666" s="729" t="s">
        <v>605</v>
      </c>
      <c r="B666" s="730" t="s">
        <v>606</v>
      </c>
      <c r="C666" s="731" t="s">
        <v>629</v>
      </c>
      <c r="D666" s="732" t="s">
        <v>630</v>
      </c>
      <c r="E666" s="733">
        <v>50113001</v>
      </c>
      <c r="F666" s="732" t="s">
        <v>638</v>
      </c>
      <c r="G666" s="731" t="s">
        <v>639</v>
      </c>
      <c r="H666" s="731">
        <v>241410</v>
      </c>
      <c r="I666" s="731">
        <v>241410</v>
      </c>
      <c r="J666" s="731" t="s">
        <v>1439</v>
      </c>
      <c r="K666" s="731" t="s">
        <v>1440</v>
      </c>
      <c r="L666" s="734">
        <v>410.49999999999994</v>
      </c>
      <c r="M666" s="734">
        <v>2</v>
      </c>
      <c r="N666" s="735">
        <v>820.99999999999989</v>
      </c>
    </row>
    <row r="667" spans="1:14" ht="14.45" customHeight="1" x14ac:dyDescent="0.2">
      <c r="A667" s="729" t="s">
        <v>605</v>
      </c>
      <c r="B667" s="730" t="s">
        <v>606</v>
      </c>
      <c r="C667" s="731" t="s">
        <v>629</v>
      </c>
      <c r="D667" s="732" t="s">
        <v>630</v>
      </c>
      <c r="E667" s="733">
        <v>50113001</v>
      </c>
      <c r="F667" s="732" t="s">
        <v>638</v>
      </c>
      <c r="G667" s="731" t="s">
        <v>639</v>
      </c>
      <c r="H667" s="731">
        <v>501068</v>
      </c>
      <c r="I667" s="731">
        <v>160185</v>
      </c>
      <c r="J667" s="731" t="s">
        <v>1441</v>
      </c>
      <c r="K667" s="731" t="s">
        <v>1442</v>
      </c>
      <c r="L667" s="734">
        <v>800.42</v>
      </c>
      <c r="M667" s="734">
        <v>4</v>
      </c>
      <c r="N667" s="735">
        <v>3201.68</v>
      </c>
    </row>
    <row r="668" spans="1:14" ht="14.45" customHeight="1" x14ac:dyDescent="0.2">
      <c r="A668" s="729" t="s">
        <v>605</v>
      </c>
      <c r="B668" s="730" t="s">
        <v>606</v>
      </c>
      <c r="C668" s="731" t="s">
        <v>629</v>
      </c>
      <c r="D668" s="732" t="s">
        <v>630</v>
      </c>
      <c r="E668" s="733">
        <v>50113001</v>
      </c>
      <c r="F668" s="732" t="s">
        <v>638</v>
      </c>
      <c r="G668" s="731" t="s">
        <v>639</v>
      </c>
      <c r="H668" s="731">
        <v>231686</v>
      </c>
      <c r="I668" s="731">
        <v>231686</v>
      </c>
      <c r="J668" s="731" t="s">
        <v>1443</v>
      </c>
      <c r="K668" s="731" t="s">
        <v>1444</v>
      </c>
      <c r="L668" s="734">
        <v>290.53999999999996</v>
      </c>
      <c r="M668" s="734">
        <v>1</v>
      </c>
      <c r="N668" s="735">
        <v>290.53999999999996</v>
      </c>
    </row>
    <row r="669" spans="1:14" ht="14.45" customHeight="1" x14ac:dyDescent="0.2">
      <c r="A669" s="729" t="s">
        <v>605</v>
      </c>
      <c r="B669" s="730" t="s">
        <v>606</v>
      </c>
      <c r="C669" s="731" t="s">
        <v>629</v>
      </c>
      <c r="D669" s="732" t="s">
        <v>630</v>
      </c>
      <c r="E669" s="733">
        <v>50113001</v>
      </c>
      <c r="F669" s="732" t="s">
        <v>638</v>
      </c>
      <c r="G669" s="731" t="s">
        <v>639</v>
      </c>
      <c r="H669" s="731">
        <v>501705</v>
      </c>
      <c r="I669" s="731">
        <v>9999999</v>
      </c>
      <c r="J669" s="731" t="s">
        <v>1445</v>
      </c>
      <c r="K669" s="731" t="s">
        <v>1446</v>
      </c>
      <c r="L669" s="734">
        <v>297.91999999999996</v>
      </c>
      <c r="M669" s="734">
        <v>6</v>
      </c>
      <c r="N669" s="735">
        <v>1787.5199999999998</v>
      </c>
    </row>
    <row r="670" spans="1:14" ht="14.45" customHeight="1" x14ac:dyDescent="0.2">
      <c r="A670" s="729" t="s">
        <v>605</v>
      </c>
      <c r="B670" s="730" t="s">
        <v>606</v>
      </c>
      <c r="C670" s="731" t="s">
        <v>629</v>
      </c>
      <c r="D670" s="732" t="s">
        <v>630</v>
      </c>
      <c r="E670" s="733">
        <v>50113001</v>
      </c>
      <c r="F670" s="732" t="s">
        <v>638</v>
      </c>
      <c r="G670" s="731" t="s">
        <v>639</v>
      </c>
      <c r="H670" s="731">
        <v>233480</v>
      </c>
      <c r="I670" s="731">
        <v>233480</v>
      </c>
      <c r="J670" s="731" t="s">
        <v>1447</v>
      </c>
      <c r="K670" s="731" t="s">
        <v>1448</v>
      </c>
      <c r="L670" s="734">
        <v>57.160000000000011</v>
      </c>
      <c r="M670" s="734">
        <v>1</v>
      </c>
      <c r="N670" s="735">
        <v>57.160000000000011</v>
      </c>
    </row>
    <row r="671" spans="1:14" ht="14.45" customHeight="1" x14ac:dyDescent="0.2">
      <c r="A671" s="729" t="s">
        <v>605</v>
      </c>
      <c r="B671" s="730" t="s">
        <v>606</v>
      </c>
      <c r="C671" s="731" t="s">
        <v>629</v>
      </c>
      <c r="D671" s="732" t="s">
        <v>630</v>
      </c>
      <c r="E671" s="733">
        <v>50113001</v>
      </c>
      <c r="F671" s="732" t="s">
        <v>638</v>
      </c>
      <c r="G671" s="731" t="s">
        <v>639</v>
      </c>
      <c r="H671" s="731">
        <v>117189</v>
      </c>
      <c r="I671" s="731">
        <v>17189</v>
      </c>
      <c r="J671" s="731" t="s">
        <v>801</v>
      </c>
      <c r="K671" s="731" t="s">
        <v>802</v>
      </c>
      <c r="L671" s="734">
        <v>55.79999999999999</v>
      </c>
      <c r="M671" s="734">
        <v>1</v>
      </c>
      <c r="N671" s="735">
        <v>55.79999999999999</v>
      </c>
    </row>
    <row r="672" spans="1:14" ht="14.45" customHeight="1" x14ac:dyDescent="0.2">
      <c r="A672" s="729" t="s">
        <v>605</v>
      </c>
      <c r="B672" s="730" t="s">
        <v>606</v>
      </c>
      <c r="C672" s="731" t="s">
        <v>629</v>
      </c>
      <c r="D672" s="732" t="s">
        <v>630</v>
      </c>
      <c r="E672" s="733">
        <v>50113001</v>
      </c>
      <c r="F672" s="732" t="s">
        <v>638</v>
      </c>
      <c r="G672" s="731" t="s">
        <v>639</v>
      </c>
      <c r="H672" s="731">
        <v>107678</v>
      </c>
      <c r="I672" s="731">
        <v>107678</v>
      </c>
      <c r="J672" s="731" t="s">
        <v>1449</v>
      </c>
      <c r="K672" s="731" t="s">
        <v>1450</v>
      </c>
      <c r="L672" s="734">
        <v>473.59399999999999</v>
      </c>
      <c r="M672" s="734">
        <v>2</v>
      </c>
      <c r="N672" s="735">
        <v>947.18799999999999</v>
      </c>
    </row>
    <row r="673" spans="1:14" ht="14.45" customHeight="1" x14ac:dyDescent="0.2">
      <c r="A673" s="729" t="s">
        <v>605</v>
      </c>
      <c r="B673" s="730" t="s">
        <v>606</v>
      </c>
      <c r="C673" s="731" t="s">
        <v>629</v>
      </c>
      <c r="D673" s="732" t="s">
        <v>630</v>
      </c>
      <c r="E673" s="733">
        <v>50113001</v>
      </c>
      <c r="F673" s="732" t="s">
        <v>638</v>
      </c>
      <c r="G673" s="731" t="s">
        <v>639</v>
      </c>
      <c r="H673" s="731">
        <v>848725</v>
      </c>
      <c r="I673" s="731">
        <v>107677</v>
      </c>
      <c r="J673" s="731" t="s">
        <v>1449</v>
      </c>
      <c r="K673" s="731" t="s">
        <v>1451</v>
      </c>
      <c r="L673" s="734">
        <v>382.11</v>
      </c>
      <c r="M673" s="734">
        <v>11</v>
      </c>
      <c r="N673" s="735">
        <v>4203.21</v>
      </c>
    </row>
    <row r="674" spans="1:14" ht="14.45" customHeight="1" x14ac:dyDescent="0.2">
      <c r="A674" s="729" t="s">
        <v>605</v>
      </c>
      <c r="B674" s="730" t="s">
        <v>606</v>
      </c>
      <c r="C674" s="731" t="s">
        <v>629</v>
      </c>
      <c r="D674" s="732" t="s">
        <v>630</v>
      </c>
      <c r="E674" s="733">
        <v>50113001</v>
      </c>
      <c r="F674" s="732" t="s">
        <v>638</v>
      </c>
      <c r="G674" s="731" t="s">
        <v>639</v>
      </c>
      <c r="H674" s="731">
        <v>845697</v>
      </c>
      <c r="I674" s="731">
        <v>200935</v>
      </c>
      <c r="J674" s="731" t="s">
        <v>1452</v>
      </c>
      <c r="K674" s="731" t="s">
        <v>1453</v>
      </c>
      <c r="L674" s="734">
        <v>44.79</v>
      </c>
      <c r="M674" s="734">
        <v>4</v>
      </c>
      <c r="N674" s="735">
        <v>179.16</v>
      </c>
    </row>
    <row r="675" spans="1:14" ht="14.45" customHeight="1" x14ac:dyDescent="0.2">
      <c r="A675" s="729" t="s">
        <v>605</v>
      </c>
      <c r="B675" s="730" t="s">
        <v>606</v>
      </c>
      <c r="C675" s="731" t="s">
        <v>629</v>
      </c>
      <c r="D675" s="732" t="s">
        <v>630</v>
      </c>
      <c r="E675" s="733">
        <v>50113001</v>
      </c>
      <c r="F675" s="732" t="s">
        <v>638</v>
      </c>
      <c r="G675" s="731" t="s">
        <v>639</v>
      </c>
      <c r="H675" s="731">
        <v>100489</v>
      </c>
      <c r="I675" s="731">
        <v>489</v>
      </c>
      <c r="J675" s="731" t="s">
        <v>805</v>
      </c>
      <c r="K675" s="731" t="s">
        <v>806</v>
      </c>
      <c r="L675" s="734">
        <v>47.29</v>
      </c>
      <c r="M675" s="734">
        <v>15</v>
      </c>
      <c r="N675" s="735">
        <v>709.35</v>
      </c>
    </row>
    <row r="676" spans="1:14" ht="14.45" customHeight="1" x14ac:dyDescent="0.2">
      <c r="A676" s="729" t="s">
        <v>605</v>
      </c>
      <c r="B676" s="730" t="s">
        <v>606</v>
      </c>
      <c r="C676" s="731" t="s">
        <v>629</v>
      </c>
      <c r="D676" s="732" t="s">
        <v>630</v>
      </c>
      <c r="E676" s="733">
        <v>50113001</v>
      </c>
      <c r="F676" s="732" t="s">
        <v>638</v>
      </c>
      <c r="G676" s="731" t="s">
        <v>639</v>
      </c>
      <c r="H676" s="731">
        <v>158746</v>
      </c>
      <c r="I676" s="731">
        <v>58746</v>
      </c>
      <c r="J676" s="731" t="s">
        <v>1454</v>
      </c>
      <c r="K676" s="731" t="s">
        <v>1455</v>
      </c>
      <c r="L676" s="734">
        <v>802.29000000000019</v>
      </c>
      <c r="M676" s="734">
        <v>1</v>
      </c>
      <c r="N676" s="735">
        <v>802.29000000000019</v>
      </c>
    </row>
    <row r="677" spans="1:14" ht="14.45" customHeight="1" x14ac:dyDescent="0.2">
      <c r="A677" s="729" t="s">
        <v>605</v>
      </c>
      <c r="B677" s="730" t="s">
        <v>606</v>
      </c>
      <c r="C677" s="731" t="s">
        <v>629</v>
      </c>
      <c r="D677" s="732" t="s">
        <v>630</v>
      </c>
      <c r="E677" s="733">
        <v>50113001</v>
      </c>
      <c r="F677" s="732" t="s">
        <v>638</v>
      </c>
      <c r="G677" s="731" t="s">
        <v>639</v>
      </c>
      <c r="H677" s="731">
        <v>29938</v>
      </c>
      <c r="I677" s="731">
        <v>29938</v>
      </c>
      <c r="J677" s="731" t="s">
        <v>1456</v>
      </c>
      <c r="K677" s="731" t="s">
        <v>1457</v>
      </c>
      <c r="L677" s="734">
        <v>2060.2188888888882</v>
      </c>
      <c r="M677" s="734">
        <v>36</v>
      </c>
      <c r="N677" s="735">
        <v>74167.879999999976</v>
      </c>
    </row>
    <row r="678" spans="1:14" ht="14.45" customHeight="1" x14ac:dyDescent="0.2">
      <c r="A678" s="729" t="s">
        <v>605</v>
      </c>
      <c r="B678" s="730" t="s">
        <v>606</v>
      </c>
      <c r="C678" s="731" t="s">
        <v>629</v>
      </c>
      <c r="D678" s="732" t="s">
        <v>630</v>
      </c>
      <c r="E678" s="733">
        <v>50113001</v>
      </c>
      <c r="F678" s="732" t="s">
        <v>638</v>
      </c>
      <c r="G678" s="731" t="s">
        <v>639</v>
      </c>
      <c r="H678" s="731">
        <v>930661</v>
      </c>
      <c r="I678" s="731">
        <v>0</v>
      </c>
      <c r="J678" s="731" t="s">
        <v>809</v>
      </c>
      <c r="K678" s="731" t="s">
        <v>329</v>
      </c>
      <c r="L678" s="734">
        <v>363.46927502380515</v>
      </c>
      <c r="M678" s="734">
        <v>13</v>
      </c>
      <c r="N678" s="735">
        <v>4725.1005753094669</v>
      </c>
    </row>
    <row r="679" spans="1:14" ht="14.45" customHeight="1" x14ac:dyDescent="0.2">
      <c r="A679" s="729" t="s">
        <v>605</v>
      </c>
      <c r="B679" s="730" t="s">
        <v>606</v>
      </c>
      <c r="C679" s="731" t="s">
        <v>629</v>
      </c>
      <c r="D679" s="732" t="s">
        <v>630</v>
      </c>
      <c r="E679" s="733">
        <v>50113001</v>
      </c>
      <c r="F679" s="732" t="s">
        <v>638</v>
      </c>
      <c r="G679" s="731" t="s">
        <v>639</v>
      </c>
      <c r="H679" s="731">
        <v>930431</v>
      </c>
      <c r="I679" s="731">
        <v>1000</v>
      </c>
      <c r="J679" s="731" t="s">
        <v>1458</v>
      </c>
      <c r="K679" s="731" t="s">
        <v>329</v>
      </c>
      <c r="L679" s="734">
        <v>125.39279047002331</v>
      </c>
      <c r="M679" s="734">
        <v>3</v>
      </c>
      <c r="N679" s="735">
        <v>376.17837141006993</v>
      </c>
    </row>
    <row r="680" spans="1:14" ht="14.45" customHeight="1" x14ac:dyDescent="0.2">
      <c r="A680" s="729" t="s">
        <v>605</v>
      </c>
      <c r="B680" s="730" t="s">
        <v>606</v>
      </c>
      <c r="C680" s="731" t="s">
        <v>629</v>
      </c>
      <c r="D680" s="732" t="s">
        <v>630</v>
      </c>
      <c r="E680" s="733">
        <v>50113001</v>
      </c>
      <c r="F680" s="732" t="s">
        <v>638</v>
      </c>
      <c r="G680" s="731" t="s">
        <v>639</v>
      </c>
      <c r="H680" s="731">
        <v>994910</v>
      </c>
      <c r="I680" s="731">
        <v>0</v>
      </c>
      <c r="J680" s="731" t="s">
        <v>1459</v>
      </c>
      <c r="K680" s="731" t="s">
        <v>329</v>
      </c>
      <c r="L680" s="734">
        <v>137.471</v>
      </c>
      <c r="M680" s="734">
        <v>4</v>
      </c>
      <c r="N680" s="735">
        <v>549.88400000000001</v>
      </c>
    </row>
    <row r="681" spans="1:14" ht="14.45" customHeight="1" x14ac:dyDescent="0.2">
      <c r="A681" s="729" t="s">
        <v>605</v>
      </c>
      <c r="B681" s="730" t="s">
        <v>606</v>
      </c>
      <c r="C681" s="731" t="s">
        <v>629</v>
      </c>
      <c r="D681" s="732" t="s">
        <v>630</v>
      </c>
      <c r="E681" s="733">
        <v>50113001</v>
      </c>
      <c r="F681" s="732" t="s">
        <v>638</v>
      </c>
      <c r="G681" s="731" t="s">
        <v>639</v>
      </c>
      <c r="H681" s="731">
        <v>930224</v>
      </c>
      <c r="I681" s="731">
        <v>0</v>
      </c>
      <c r="J681" s="731" t="s">
        <v>1460</v>
      </c>
      <c r="K681" s="731" t="s">
        <v>329</v>
      </c>
      <c r="L681" s="734">
        <v>179.73245901764739</v>
      </c>
      <c r="M681" s="734">
        <v>2</v>
      </c>
      <c r="N681" s="735">
        <v>359.46491803529477</v>
      </c>
    </row>
    <row r="682" spans="1:14" ht="14.45" customHeight="1" x14ac:dyDescent="0.2">
      <c r="A682" s="729" t="s">
        <v>605</v>
      </c>
      <c r="B682" s="730" t="s">
        <v>606</v>
      </c>
      <c r="C682" s="731" t="s">
        <v>629</v>
      </c>
      <c r="D682" s="732" t="s">
        <v>630</v>
      </c>
      <c r="E682" s="733">
        <v>50113001</v>
      </c>
      <c r="F682" s="732" t="s">
        <v>638</v>
      </c>
      <c r="G682" s="731" t="s">
        <v>639</v>
      </c>
      <c r="H682" s="731">
        <v>920056</v>
      </c>
      <c r="I682" s="731">
        <v>0</v>
      </c>
      <c r="J682" s="731" t="s">
        <v>1461</v>
      </c>
      <c r="K682" s="731" t="s">
        <v>329</v>
      </c>
      <c r="L682" s="734">
        <v>719.83260455812376</v>
      </c>
      <c r="M682" s="734">
        <v>4</v>
      </c>
      <c r="N682" s="735">
        <v>2879.330418232495</v>
      </c>
    </row>
    <row r="683" spans="1:14" ht="14.45" customHeight="1" x14ac:dyDescent="0.2">
      <c r="A683" s="729" t="s">
        <v>605</v>
      </c>
      <c r="B683" s="730" t="s">
        <v>606</v>
      </c>
      <c r="C683" s="731" t="s">
        <v>629</v>
      </c>
      <c r="D683" s="732" t="s">
        <v>630</v>
      </c>
      <c r="E683" s="733">
        <v>50113001</v>
      </c>
      <c r="F683" s="732" t="s">
        <v>638</v>
      </c>
      <c r="G683" s="731" t="s">
        <v>639</v>
      </c>
      <c r="H683" s="731">
        <v>921458</v>
      </c>
      <c r="I683" s="731">
        <v>0</v>
      </c>
      <c r="J683" s="731" t="s">
        <v>1462</v>
      </c>
      <c r="K683" s="731" t="s">
        <v>329</v>
      </c>
      <c r="L683" s="734">
        <v>153.46386661330729</v>
      </c>
      <c r="M683" s="734">
        <v>3</v>
      </c>
      <c r="N683" s="735">
        <v>460.39159983992187</v>
      </c>
    </row>
    <row r="684" spans="1:14" ht="14.45" customHeight="1" x14ac:dyDescent="0.2">
      <c r="A684" s="729" t="s">
        <v>605</v>
      </c>
      <c r="B684" s="730" t="s">
        <v>606</v>
      </c>
      <c r="C684" s="731" t="s">
        <v>629</v>
      </c>
      <c r="D684" s="732" t="s">
        <v>630</v>
      </c>
      <c r="E684" s="733">
        <v>50113001</v>
      </c>
      <c r="F684" s="732" t="s">
        <v>638</v>
      </c>
      <c r="G684" s="731" t="s">
        <v>639</v>
      </c>
      <c r="H684" s="731">
        <v>500977</v>
      </c>
      <c r="I684" s="731">
        <v>0</v>
      </c>
      <c r="J684" s="731" t="s">
        <v>1463</v>
      </c>
      <c r="K684" s="731" t="s">
        <v>329</v>
      </c>
      <c r="L684" s="734">
        <v>601.5689526039688</v>
      </c>
      <c r="M684" s="734">
        <v>3</v>
      </c>
      <c r="N684" s="735">
        <v>1804.7068578119065</v>
      </c>
    </row>
    <row r="685" spans="1:14" ht="14.45" customHeight="1" x14ac:dyDescent="0.2">
      <c r="A685" s="729" t="s">
        <v>605</v>
      </c>
      <c r="B685" s="730" t="s">
        <v>606</v>
      </c>
      <c r="C685" s="731" t="s">
        <v>629</v>
      </c>
      <c r="D685" s="732" t="s">
        <v>630</v>
      </c>
      <c r="E685" s="733">
        <v>50113001</v>
      </c>
      <c r="F685" s="732" t="s">
        <v>638</v>
      </c>
      <c r="G685" s="731" t="s">
        <v>639</v>
      </c>
      <c r="H685" s="731">
        <v>930248</v>
      </c>
      <c r="I685" s="731">
        <v>0</v>
      </c>
      <c r="J685" s="731" t="s">
        <v>1464</v>
      </c>
      <c r="K685" s="731" t="s">
        <v>329</v>
      </c>
      <c r="L685" s="734">
        <v>447.31989593706032</v>
      </c>
      <c r="M685" s="734">
        <v>1</v>
      </c>
      <c r="N685" s="735">
        <v>447.31989593706032</v>
      </c>
    </row>
    <row r="686" spans="1:14" ht="14.45" customHeight="1" x14ac:dyDescent="0.2">
      <c r="A686" s="729" t="s">
        <v>605</v>
      </c>
      <c r="B686" s="730" t="s">
        <v>606</v>
      </c>
      <c r="C686" s="731" t="s">
        <v>629</v>
      </c>
      <c r="D686" s="732" t="s">
        <v>630</v>
      </c>
      <c r="E686" s="733">
        <v>50113001</v>
      </c>
      <c r="F686" s="732" t="s">
        <v>638</v>
      </c>
      <c r="G686" s="731" t="s">
        <v>639</v>
      </c>
      <c r="H686" s="731">
        <v>930078</v>
      </c>
      <c r="I686" s="731">
        <v>0</v>
      </c>
      <c r="J686" s="731" t="s">
        <v>1465</v>
      </c>
      <c r="K686" s="731" t="s">
        <v>329</v>
      </c>
      <c r="L686" s="734">
        <v>115.38117704270873</v>
      </c>
      <c r="M686" s="734">
        <v>1</v>
      </c>
      <c r="N686" s="735">
        <v>115.38117704270873</v>
      </c>
    </row>
    <row r="687" spans="1:14" ht="14.45" customHeight="1" x14ac:dyDescent="0.2">
      <c r="A687" s="729" t="s">
        <v>605</v>
      </c>
      <c r="B687" s="730" t="s">
        <v>606</v>
      </c>
      <c r="C687" s="731" t="s">
        <v>629</v>
      </c>
      <c r="D687" s="732" t="s">
        <v>630</v>
      </c>
      <c r="E687" s="733">
        <v>50113001</v>
      </c>
      <c r="F687" s="732" t="s">
        <v>638</v>
      </c>
      <c r="G687" s="731" t="s">
        <v>639</v>
      </c>
      <c r="H687" s="731">
        <v>921251</v>
      </c>
      <c r="I687" s="731">
        <v>0</v>
      </c>
      <c r="J687" s="731" t="s">
        <v>1466</v>
      </c>
      <c r="K687" s="731" t="s">
        <v>329</v>
      </c>
      <c r="L687" s="734">
        <v>91.136952098842585</v>
      </c>
      <c r="M687" s="734">
        <v>9</v>
      </c>
      <c r="N687" s="735">
        <v>820.23256888958326</v>
      </c>
    </row>
    <row r="688" spans="1:14" ht="14.45" customHeight="1" x14ac:dyDescent="0.2">
      <c r="A688" s="729" t="s">
        <v>605</v>
      </c>
      <c r="B688" s="730" t="s">
        <v>606</v>
      </c>
      <c r="C688" s="731" t="s">
        <v>629</v>
      </c>
      <c r="D688" s="732" t="s">
        <v>630</v>
      </c>
      <c r="E688" s="733">
        <v>50113001</v>
      </c>
      <c r="F688" s="732" t="s">
        <v>638</v>
      </c>
      <c r="G688" s="731" t="s">
        <v>639</v>
      </c>
      <c r="H688" s="731">
        <v>900493</v>
      </c>
      <c r="I688" s="731">
        <v>0</v>
      </c>
      <c r="J688" s="731" t="s">
        <v>811</v>
      </c>
      <c r="K688" s="731" t="s">
        <v>329</v>
      </c>
      <c r="L688" s="734">
        <v>374.03176460341018</v>
      </c>
      <c r="M688" s="734">
        <v>1</v>
      </c>
      <c r="N688" s="735">
        <v>374.03176460341018</v>
      </c>
    </row>
    <row r="689" spans="1:14" ht="14.45" customHeight="1" x14ac:dyDescent="0.2">
      <c r="A689" s="729" t="s">
        <v>605</v>
      </c>
      <c r="B689" s="730" t="s">
        <v>606</v>
      </c>
      <c r="C689" s="731" t="s">
        <v>629</v>
      </c>
      <c r="D689" s="732" t="s">
        <v>630</v>
      </c>
      <c r="E689" s="733">
        <v>50113001</v>
      </c>
      <c r="F689" s="732" t="s">
        <v>638</v>
      </c>
      <c r="G689" s="731" t="s">
        <v>639</v>
      </c>
      <c r="H689" s="731">
        <v>843067</v>
      </c>
      <c r="I689" s="731">
        <v>0</v>
      </c>
      <c r="J689" s="731" t="s">
        <v>812</v>
      </c>
      <c r="K689" s="731" t="s">
        <v>329</v>
      </c>
      <c r="L689" s="734">
        <v>408.85165725950412</v>
      </c>
      <c r="M689" s="734">
        <v>2</v>
      </c>
      <c r="N689" s="735">
        <v>817.70331451900825</v>
      </c>
    </row>
    <row r="690" spans="1:14" ht="14.45" customHeight="1" x14ac:dyDescent="0.2">
      <c r="A690" s="729" t="s">
        <v>605</v>
      </c>
      <c r="B690" s="730" t="s">
        <v>606</v>
      </c>
      <c r="C690" s="731" t="s">
        <v>629</v>
      </c>
      <c r="D690" s="732" t="s">
        <v>630</v>
      </c>
      <c r="E690" s="733">
        <v>50113001</v>
      </c>
      <c r="F690" s="732" t="s">
        <v>638</v>
      </c>
      <c r="G690" s="731" t="s">
        <v>639</v>
      </c>
      <c r="H690" s="731">
        <v>921394</v>
      </c>
      <c r="I690" s="731">
        <v>0</v>
      </c>
      <c r="J690" s="731" t="s">
        <v>1467</v>
      </c>
      <c r="K690" s="731" t="s">
        <v>329</v>
      </c>
      <c r="L690" s="734">
        <v>551.1418786207322</v>
      </c>
      <c r="M690" s="734">
        <v>1</v>
      </c>
      <c r="N690" s="735">
        <v>551.1418786207322</v>
      </c>
    </row>
    <row r="691" spans="1:14" ht="14.45" customHeight="1" x14ac:dyDescent="0.2">
      <c r="A691" s="729" t="s">
        <v>605</v>
      </c>
      <c r="B691" s="730" t="s">
        <v>606</v>
      </c>
      <c r="C691" s="731" t="s">
        <v>629</v>
      </c>
      <c r="D691" s="732" t="s">
        <v>630</v>
      </c>
      <c r="E691" s="733">
        <v>50113001</v>
      </c>
      <c r="F691" s="732" t="s">
        <v>638</v>
      </c>
      <c r="G691" s="731" t="s">
        <v>639</v>
      </c>
      <c r="H691" s="731">
        <v>921184</v>
      </c>
      <c r="I691" s="731">
        <v>0</v>
      </c>
      <c r="J691" s="731" t="s">
        <v>1148</v>
      </c>
      <c r="K691" s="731" t="s">
        <v>329</v>
      </c>
      <c r="L691" s="734">
        <v>426.46734711321756</v>
      </c>
      <c r="M691" s="734">
        <v>2</v>
      </c>
      <c r="N691" s="735">
        <v>852.93469422643511</v>
      </c>
    </row>
    <row r="692" spans="1:14" ht="14.45" customHeight="1" x14ac:dyDescent="0.2">
      <c r="A692" s="729" t="s">
        <v>605</v>
      </c>
      <c r="B692" s="730" t="s">
        <v>606</v>
      </c>
      <c r="C692" s="731" t="s">
        <v>629</v>
      </c>
      <c r="D692" s="732" t="s">
        <v>630</v>
      </c>
      <c r="E692" s="733">
        <v>50113001</v>
      </c>
      <c r="F692" s="732" t="s">
        <v>638</v>
      </c>
      <c r="G692" s="731" t="s">
        <v>639</v>
      </c>
      <c r="H692" s="731">
        <v>990947</v>
      </c>
      <c r="I692" s="731">
        <v>0</v>
      </c>
      <c r="J692" s="731" t="s">
        <v>1468</v>
      </c>
      <c r="K692" s="731" t="s">
        <v>329</v>
      </c>
      <c r="L692" s="734">
        <v>1400.67</v>
      </c>
      <c r="M692" s="734">
        <v>1</v>
      </c>
      <c r="N692" s="735">
        <v>1400.67</v>
      </c>
    </row>
    <row r="693" spans="1:14" ht="14.45" customHeight="1" x14ac:dyDescent="0.2">
      <c r="A693" s="729" t="s">
        <v>605</v>
      </c>
      <c r="B693" s="730" t="s">
        <v>606</v>
      </c>
      <c r="C693" s="731" t="s">
        <v>629</v>
      </c>
      <c r="D693" s="732" t="s">
        <v>630</v>
      </c>
      <c r="E693" s="733">
        <v>50113001</v>
      </c>
      <c r="F693" s="732" t="s">
        <v>638</v>
      </c>
      <c r="G693" s="731" t="s">
        <v>639</v>
      </c>
      <c r="H693" s="731">
        <v>214080</v>
      </c>
      <c r="I693" s="731">
        <v>214080</v>
      </c>
      <c r="J693" s="731" t="s">
        <v>1151</v>
      </c>
      <c r="K693" s="731" t="s">
        <v>1152</v>
      </c>
      <c r="L693" s="734">
        <v>89.45</v>
      </c>
      <c r="M693" s="734">
        <v>1</v>
      </c>
      <c r="N693" s="735">
        <v>89.45</v>
      </c>
    </row>
    <row r="694" spans="1:14" ht="14.45" customHeight="1" x14ac:dyDescent="0.2">
      <c r="A694" s="729" t="s">
        <v>605</v>
      </c>
      <c r="B694" s="730" t="s">
        <v>606</v>
      </c>
      <c r="C694" s="731" t="s">
        <v>629</v>
      </c>
      <c r="D694" s="732" t="s">
        <v>630</v>
      </c>
      <c r="E694" s="733">
        <v>50113001</v>
      </c>
      <c r="F694" s="732" t="s">
        <v>638</v>
      </c>
      <c r="G694" s="731" t="s">
        <v>652</v>
      </c>
      <c r="H694" s="731">
        <v>187427</v>
      </c>
      <c r="I694" s="731">
        <v>187427</v>
      </c>
      <c r="J694" s="731" t="s">
        <v>1469</v>
      </c>
      <c r="K694" s="731" t="s">
        <v>1470</v>
      </c>
      <c r="L694" s="734">
        <v>62.66</v>
      </c>
      <c r="M694" s="734">
        <v>2</v>
      </c>
      <c r="N694" s="735">
        <v>125.32</v>
      </c>
    </row>
    <row r="695" spans="1:14" ht="14.45" customHeight="1" x14ac:dyDescent="0.2">
      <c r="A695" s="729" t="s">
        <v>605</v>
      </c>
      <c r="B695" s="730" t="s">
        <v>606</v>
      </c>
      <c r="C695" s="731" t="s">
        <v>629</v>
      </c>
      <c r="D695" s="732" t="s">
        <v>630</v>
      </c>
      <c r="E695" s="733">
        <v>50113001</v>
      </c>
      <c r="F695" s="732" t="s">
        <v>638</v>
      </c>
      <c r="G695" s="731" t="s">
        <v>652</v>
      </c>
      <c r="H695" s="731">
        <v>184245</v>
      </c>
      <c r="I695" s="731">
        <v>184245</v>
      </c>
      <c r="J695" s="731" t="s">
        <v>817</v>
      </c>
      <c r="K695" s="731" t="s">
        <v>818</v>
      </c>
      <c r="L695" s="734">
        <v>92.659999999999982</v>
      </c>
      <c r="M695" s="734">
        <v>1</v>
      </c>
      <c r="N695" s="735">
        <v>92.659999999999982</v>
      </c>
    </row>
    <row r="696" spans="1:14" ht="14.45" customHeight="1" x14ac:dyDescent="0.2">
      <c r="A696" s="729" t="s">
        <v>605</v>
      </c>
      <c r="B696" s="730" t="s">
        <v>606</v>
      </c>
      <c r="C696" s="731" t="s">
        <v>629</v>
      </c>
      <c r="D696" s="732" t="s">
        <v>630</v>
      </c>
      <c r="E696" s="733">
        <v>50113001</v>
      </c>
      <c r="F696" s="732" t="s">
        <v>638</v>
      </c>
      <c r="G696" s="731" t="s">
        <v>639</v>
      </c>
      <c r="H696" s="731">
        <v>188217</v>
      </c>
      <c r="I696" s="731">
        <v>88217</v>
      </c>
      <c r="J696" s="731" t="s">
        <v>819</v>
      </c>
      <c r="K696" s="731" t="s">
        <v>820</v>
      </c>
      <c r="L696" s="734">
        <v>126.41</v>
      </c>
      <c r="M696" s="734">
        <v>7</v>
      </c>
      <c r="N696" s="735">
        <v>884.87</v>
      </c>
    </row>
    <row r="697" spans="1:14" ht="14.45" customHeight="1" x14ac:dyDescent="0.2">
      <c r="A697" s="729" t="s">
        <v>605</v>
      </c>
      <c r="B697" s="730" t="s">
        <v>606</v>
      </c>
      <c r="C697" s="731" t="s">
        <v>629</v>
      </c>
      <c r="D697" s="732" t="s">
        <v>630</v>
      </c>
      <c r="E697" s="733">
        <v>50113001</v>
      </c>
      <c r="F697" s="732" t="s">
        <v>638</v>
      </c>
      <c r="G697" s="731" t="s">
        <v>639</v>
      </c>
      <c r="H697" s="731">
        <v>188219</v>
      </c>
      <c r="I697" s="731">
        <v>88219</v>
      </c>
      <c r="J697" s="731" t="s">
        <v>821</v>
      </c>
      <c r="K697" s="731" t="s">
        <v>822</v>
      </c>
      <c r="L697" s="734">
        <v>141.93</v>
      </c>
      <c r="M697" s="734">
        <v>11</v>
      </c>
      <c r="N697" s="735">
        <v>1561.23</v>
      </c>
    </row>
    <row r="698" spans="1:14" ht="14.45" customHeight="1" x14ac:dyDescent="0.2">
      <c r="A698" s="729" t="s">
        <v>605</v>
      </c>
      <c r="B698" s="730" t="s">
        <v>606</v>
      </c>
      <c r="C698" s="731" t="s">
        <v>629</v>
      </c>
      <c r="D698" s="732" t="s">
        <v>630</v>
      </c>
      <c r="E698" s="733">
        <v>50113001</v>
      </c>
      <c r="F698" s="732" t="s">
        <v>638</v>
      </c>
      <c r="G698" s="731" t="s">
        <v>639</v>
      </c>
      <c r="H698" s="731">
        <v>216146</v>
      </c>
      <c r="I698" s="731">
        <v>216146</v>
      </c>
      <c r="J698" s="731" t="s">
        <v>821</v>
      </c>
      <c r="K698" s="731" t="s">
        <v>1161</v>
      </c>
      <c r="L698" s="734">
        <v>135.49600000000001</v>
      </c>
      <c r="M698" s="734">
        <v>5</v>
      </c>
      <c r="N698" s="735">
        <v>677.48</v>
      </c>
    </row>
    <row r="699" spans="1:14" ht="14.45" customHeight="1" x14ac:dyDescent="0.2">
      <c r="A699" s="729" t="s">
        <v>605</v>
      </c>
      <c r="B699" s="730" t="s">
        <v>606</v>
      </c>
      <c r="C699" s="731" t="s">
        <v>629</v>
      </c>
      <c r="D699" s="732" t="s">
        <v>630</v>
      </c>
      <c r="E699" s="733">
        <v>50113001</v>
      </c>
      <c r="F699" s="732" t="s">
        <v>638</v>
      </c>
      <c r="G699" s="731" t="s">
        <v>639</v>
      </c>
      <c r="H699" s="731">
        <v>225970</v>
      </c>
      <c r="I699" s="731">
        <v>225970</v>
      </c>
      <c r="J699" s="731" t="s">
        <v>1471</v>
      </c>
      <c r="K699" s="731" t="s">
        <v>1472</v>
      </c>
      <c r="L699" s="734">
        <v>376.02</v>
      </c>
      <c r="M699" s="734">
        <v>1</v>
      </c>
      <c r="N699" s="735">
        <v>376.02</v>
      </c>
    </row>
    <row r="700" spans="1:14" ht="14.45" customHeight="1" x14ac:dyDescent="0.2">
      <c r="A700" s="729" t="s">
        <v>605</v>
      </c>
      <c r="B700" s="730" t="s">
        <v>606</v>
      </c>
      <c r="C700" s="731" t="s">
        <v>629</v>
      </c>
      <c r="D700" s="732" t="s">
        <v>630</v>
      </c>
      <c r="E700" s="733">
        <v>50113001</v>
      </c>
      <c r="F700" s="732" t="s">
        <v>638</v>
      </c>
      <c r="G700" s="731" t="s">
        <v>639</v>
      </c>
      <c r="H700" s="731">
        <v>218233</v>
      </c>
      <c r="I700" s="731">
        <v>218233</v>
      </c>
      <c r="J700" s="731" t="s">
        <v>1473</v>
      </c>
      <c r="K700" s="731" t="s">
        <v>1474</v>
      </c>
      <c r="L700" s="734">
        <v>60.153333333333329</v>
      </c>
      <c r="M700" s="734">
        <v>3</v>
      </c>
      <c r="N700" s="735">
        <v>180.45999999999998</v>
      </c>
    </row>
    <row r="701" spans="1:14" ht="14.45" customHeight="1" x14ac:dyDescent="0.2">
      <c r="A701" s="729" t="s">
        <v>605</v>
      </c>
      <c r="B701" s="730" t="s">
        <v>606</v>
      </c>
      <c r="C701" s="731" t="s">
        <v>629</v>
      </c>
      <c r="D701" s="732" t="s">
        <v>630</v>
      </c>
      <c r="E701" s="733">
        <v>50113001</v>
      </c>
      <c r="F701" s="732" t="s">
        <v>638</v>
      </c>
      <c r="G701" s="731" t="s">
        <v>639</v>
      </c>
      <c r="H701" s="731">
        <v>117992</v>
      </c>
      <c r="I701" s="731">
        <v>17992</v>
      </c>
      <c r="J701" s="731" t="s">
        <v>828</v>
      </c>
      <c r="K701" s="731" t="s">
        <v>829</v>
      </c>
      <c r="L701" s="734">
        <v>82.555000000000007</v>
      </c>
      <c r="M701" s="734">
        <v>2</v>
      </c>
      <c r="N701" s="735">
        <v>165.11</v>
      </c>
    </row>
    <row r="702" spans="1:14" ht="14.45" customHeight="1" x14ac:dyDescent="0.2">
      <c r="A702" s="729" t="s">
        <v>605</v>
      </c>
      <c r="B702" s="730" t="s">
        <v>606</v>
      </c>
      <c r="C702" s="731" t="s">
        <v>629</v>
      </c>
      <c r="D702" s="732" t="s">
        <v>630</v>
      </c>
      <c r="E702" s="733">
        <v>50113001</v>
      </c>
      <c r="F702" s="732" t="s">
        <v>638</v>
      </c>
      <c r="G702" s="731" t="s">
        <v>639</v>
      </c>
      <c r="H702" s="731">
        <v>231541</v>
      </c>
      <c r="I702" s="731">
        <v>231541</v>
      </c>
      <c r="J702" s="731" t="s">
        <v>830</v>
      </c>
      <c r="K702" s="731" t="s">
        <v>831</v>
      </c>
      <c r="L702" s="734">
        <v>80.693999999999988</v>
      </c>
      <c r="M702" s="734">
        <v>40</v>
      </c>
      <c r="N702" s="735">
        <v>3227.7599999999998</v>
      </c>
    </row>
    <row r="703" spans="1:14" ht="14.45" customHeight="1" x14ac:dyDescent="0.2">
      <c r="A703" s="729" t="s">
        <v>605</v>
      </c>
      <c r="B703" s="730" t="s">
        <v>606</v>
      </c>
      <c r="C703" s="731" t="s">
        <v>629</v>
      </c>
      <c r="D703" s="732" t="s">
        <v>630</v>
      </c>
      <c r="E703" s="733">
        <v>50113001</v>
      </c>
      <c r="F703" s="732" t="s">
        <v>638</v>
      </c>
      <c r="G703" s="731" t="s">
        <v>639</v>
      </c>
      <c r="H703" s="731">
        <v>237329</v>
      </c>
      <c r="I703" s="731">
        <v>237329</v>
      </c>
      <c r="J703" s="731" t="s">
        <v>832</v>
      </c>
      <c r="K703" s="731" t="s">
        <v>833</v>
      </c>
      <c r="L703" s="734">
        <v>108.92787878787878</v>
      </c>
      <c r="M703" s="734">
        <v>33</v>
      </c>
      <c r="N703" s="735">
        <v>3594.62</v>
      </c>
    </row>
    <row r="704" spans="1:14" ht="14.45" customHeight="1" x14ac:dyDescent="0.2">
      <c r="A704" s="729" t="s">
        <v>605</v>
      </c>
      <c r="B704" s="730" t="s">
        <v>606</v>
      </c>
      <c r="C704" s="731" t="s">
        <v>629</v>
      </c>
      <c r="D704" s="732" t="s">
        <v>630</v>
      </c>
      <c r="E704" s="733">
        <v>50113001</v>
      </c>
      <c r="F704" s="732" t="s">
        <v>638</v>
      </c>
      <c r="G704" s="731" t="s">
        <v>639</v>
      </c>
      <c r="H704" s="731">
        <v>234736</v>
      </c>
      <c r="I704" s="731">
        <v>234736</v>
      </c>
      <c r="J704" s="731" t="s">
        <v>1169</v>
      </c>
      <c r="K704" s="731" t="s">
        <v>1170</v>
      </c>
      <c r="L704" s="734">
        <v>120.54000000000003</v>
      </c>
      <c r="M704" s="734">
        <v>1</v>
      </c>
      <c r="N704" s="735">
        <v>120.54000000000003</v>
      </c>
    </row>
    <row r="705" spans="1:14" ht="14.45" customHeight="1" x14ac:dyDescent="0.2">
      <c r="A705" s="729" t="s">
        <v>605</v>
      </c>
      <c r="B705" s="730" t="s">
        <v>606</v>
      </c>
      <c r="C705" s="731" t="s">
        <v>629</v>
      </c>
      <c r="D705" s="732" t="s">
        <v>630</v>
      </c>
      <c r="E705" s="733">
        <v>50113001</v>
      </c>
      <c r="F705" s="732" t="s">
        <v>638</v>
      </c>
      <c r="G705" s="731" t="s">
        <v>639</v>
      </c>
      <c r="H705" s="731">
        <v>225169</v>
      </c>
      <c r="I705" s="731">
        <v>225169</v>
      </c>
      <c r="J705" s="731" t="s">
        <v>834</v>
      </c>
      <c r="K705" s="731" t="s">
        <v>836</v>
      </c>
      <c r="L705" s="734">
        <v>44.449999999999996</v>
      </c>
      <c r="M705" s="734">
        <v>80</v>
      </c>
      <c r="N705" s="735">
        <v>3555.9999999999995</v>
      </c>
    </row>
    <row r="706" spans="1:14" ht="14.45" customHeight="1" x14ac:dyDescent="0.2">
      <c r="A706" s="729" t="s">
        <v>605</v>
      </c>
      <c r="B706" s="730" t="s">
        <v>606</v>
      </c>
      <c r="C706" s="731" t="s">
        <v>629</v>
      </c>
      <c r="D706" s="732" t="s">
        <v>630</v>
      </c>
      <c r="E706" s="733">
        <v>50113001</v>
      </c>
      <c r="F706" s="732" t="s">
        <v>638</v>
      </c>
      <c r="G706" s="731" t="s">
        <v>639</v>
      </c>
      <c r="H706" s="731">
        <v>225168</v>
      </c>
      <c r="I706" s="731">
        <v>225168</v>
      </c>
      <c r="J706" s="731" t="s">
        <v>834</v>
      </c>
      <c r="K706" s="731" t="s">
        <v>835</v>
      </c>
      <c r="L706" s="734">
        <v>63.581724137931005</v>
      </c>
      <c r="M706" s="734">
        <v>116</v>
      </c>
      <c r="N706" s="735">
        <v>7375.4799999999968</v>
      </c>
    </row>
    <row r="707" spans="1:14" ht="14.45" customHeight="1" x14ac:dyDescent="0.2">
      <c r="A707" s="729" t="s">
        <v>605</v>
      </c>
      <c r="B707" s="730" t="s">
        <v>606</v>
      </c>
      <c r="C707" s="731" t="s">
        <v>629</v>
      </c>
      <c r="D707" s="732" t="s">
        <v>630</v>
      </c>
      <c r="E707" s="733">
        <v>50113001</v>
      </c>
      <c r="F707" s="732" t="s">
        <v>638</v>
      </c>
      <c r="G707" s="731" t="s">
        <v>652</v>
      </c>
      <c r="H707" s="731">
        <v>145849</v>
      </c>
      <c r="I707" s="731">
        <v>145849</v>
      </c>
      <c r="J707" s="731" t="s">
        <v>1475</v>
      </c>
      <c r="K707" s="731" t="s">
        <v>1476</v>
      </c>
      <c r="L707" s="734">
        <v>163.94</v>
      </c>
      <c r="M707" s="734">
        <v>3</v>
      </c>
      <c r="N707" s="735">
        <v>491.82</v>
      </c>
    </row>
    <row r="708" spans="1:14" ht="14.45" customHeight="1" x14ac:dyDescent="0.2">
      <c r="A708" s="729" t="s">
        <v>605</v>
      </c>
      <c r="B708" s="730" t="s">
        <v>606</v>
      </c>
      <c r="C708" s="731" t="s">
        <v>629</v>
      </c>
      <c r="D708" s="732" t="s">
        <v>630</v>
      </c>
      <c r="E708" s="733">
        <v>50113001</v>
      </c>
      <c r="F708" s="732" t="s">
        <v>638</v>
      </c>
      <c r="G708" s="731" t="s">
        <v>639</v>
      </c>
      <c r="H708" s="731">
        <v>100502</v>
      </c>
      <c r="I708" s="731">
        <v>502</v>
      </c>
      <c r="J708" s="731" t="s">
        <v>839</v>
      </c>
      <c r="K708" s="731" t="s">
        <v>840</v>
      </c>
      <c r="L708" s="734">
        <v>268.94</v>
      </c>
      <c r="M708" s="734">
        <v>15</v>
      </c>
      <c r="N708" s="735">
        <v>4034.1000000000004</v>
      </c>
    </row>
    <row r="709" spans="1:14" ht="14.45" customHeight="1" x14ac:dyDescent="0.2">
      <c r="A709" s="729" t="s">
        <v>605</v>
      </c>
      <c r="B709" s="730" t="s">
        <v>606</v>
      </c>
      <c r="C709" s="731" t="s">
        <v>629</v>
      </c>
      <c r="D709" s="732" t="s">
        <v>630</v>
      </c>
      <c r="E709" s="733">
        <v>50113001</v>
      </c>
      <c r="F709" s="732" t="s">
        <v>638</v>
      </c>
      <c r="G709" s="731" t="s">
        <v>639</v>
      </c>
      <c r="H709" s="731">
        <v>102684</v>
      </c>
      <c r="I709" s="731">
        <v>2684</v>
      </c>
      <c r="J709" s="731" t="s">
        <v>839</v>
      </c>
      <c r="K709" s="731" t="s">
        <v>841</v>
      </c>
      <c r="L709" s="734">
        <v>110.94</v>
      </c>
      <c r="M709" s="734">
        <v>50</v>
      </c>
      <c r="N709" s="735">
        <v>5547</v>
      </c>
    </row>
    <row r="710" spans="1:14" ht="14.45" customHeight="1" x14ac:dyDescent="0.2">
      <c r="A710" s="729" t="s">
        <v>605</v>
      </c>
      <c r="B710" s="730" t="s">
        <v>606</v>
      </c>
      <c r="C710" s="731" t="s">
        <v>629</v>
      </c>
      <c r="D710" s="732" t="s">
        <v>630</v>
      </c>
      <c r="E710" s="733">
        <v>50113001</v>
      </c>
      <c r="F710" s="732" t="s">
        <v>638</v>
      </c>
      <c r="G710" s="731" t="s">
        <v>652</v>
      </c>
      <c r="H710" s="731">
        <v>127738</v>
      </c>
      <c r="I710" s="731">
        <v>127738</v>
      </c>
      <c r="J710" s="731" t="s">
        <v>1477</v>
      </c>
      <c r="K710" s="731" t="s">
        <v>1478</v>
      </c>
      <c r="L710" s="734">
        <v>466.68000000000006</v>
      </c>
      <c r="M710" s="734">
        <v>88</v>
      </c>
      <c r="N710" s="735">
        <v>41067.840000000004</v>
      </c>
    </row>
    <row r="711" spans="1:14" ht="14.45" customHeight="1" x14ac:dyDescent="0.2">
      <c r="A711" s="729" t="s">
        <v>605</v>
      </c>
      <c r="B711" s="730" t="s">
        <v>606</v>
      </c>
      <c r="C711" s="731" t="s">
        <v>629</v>
      </c>
      <c r="D711" s="732" t="s">
        <v>630</v>
      </c>
      <c r="E711" s="733">
        <v>50113001</v>
      </c>
      <c r="F711" s="732" t="s">
        <v>638</v>
      </c>
      <c r="G711" s="731" t="s">
        <v>652</v>
      </c>
      <c r="H711" s="731">
        <v>239965</v>
      </c>
      <c r="I711" s="731">
        <v>239965</v>
      </c>
      <c r="J711" s="731" t="s">
        <v>1477</v>
      </c>
      <c r="K711" s="731" t="s">
        <v>1478</v>
      </c>
      <c r="L711" s="734">
        <v>426.72006896551738</v>
      </c>
      <c r="M711" s="734">
        <v>145</v>
      </c>
      <c r="N711" s="735">
        <v>61874.410000000018</v>
      </c>
    </row>
    <row r="712" spans="1:14" ht="14.45" customHeight="1" x14ac:dyDescent="0.2">
      <c r="A712" s="729" t="s">
        <v>605</v>
      </c>
      <c r="B712" s="730" t="s">
        <v>606</v>
      </c>
      <c r="C712" s="731" t="s">
        <v>629</v>
      </c>
      <c r="D712" s="732" t="s">
        <v>630</v>
      </c>
      <c r="E712" s="733">
        <v>50113001</v>
      </c>
      <c r="F712" s="732" t="s">
        <v>638</v>
      </c>
      <c r="G712" s="731" t="s">
        <v>639</v>
      </c>
      <c r="H712" s="731">
        <v>218110</v>
      </c>
      <c r="I712" s="731">
        <v>218110</v>
      </c>
      <c r="J712" s="731" t="s">
        <v>1479</v>
      </c>
      <c r="K712" s="731" t="s">
        <v>1480</v>
      </c>
      <c r="L712" s="734">
        <v>174.33</v>
      </c>
      <c r="M712" s="734">
        <v>1</v>
      </c>
      <c r="N712" s="735">
        <v>174.33</v>
      </c>
    </row>
    <row r="713" spans="1:14" ht="14.45" customHeight="1" x14ac:dyDescent="0.2">
      <c r="A713" s="729" t="s">
        <v>605</v>
      </c>
      <c r="B713" s="730" t="s">
        <v>606</v>
      </c>
      <c r="C713" s="731" t="s">
        <v>629</v>
      </c>
      <c r="D713" s="732" t="s">
        <v>630</v>
      </c>
      <c r="E713" s="733">
        <v>50113001</v>
      </c>
      <c r="F713" s="732" t="s">
        <v>638</v>
      </c>
      <c r="G713" s="731" t="s">
        <v>639</v>
      </c>
      <c r="H713" s="731">
        <v>111485</v>
      </c>
      <c r="I713" s="731">
        <v>11485</v>
      </c>
      <c r="J713" s="731" t="s">
        <v>1481</v>
      </c>
      <c r="K713" s="731" t="s">
        <v>1482</v>
      </c>
      <c r="L713" s="734">
        <v>120.59200000000001</v>
      </c>
      <c r="M713" s="734">
        <v>5</v>
      </c>
      <c r="N713" s="735">
        <v>602.96</v>
      </c>
    </row>
    <row r="714" spans="1:14" ht="14.45" customHeight="1" x14ac:dyDescent="0.2">
      <c r="A714" s="729" t="s">
        <v>605</v>
      </c>
      <c r="B714" s="730" t="s">
        <v>606</v>
      </c>
      <c r="C714" s="731" t="s">
        <v>629</v>
      </c>
      <c r="D714" s="732" t="s">
        <v>630</v>
      </c>
      <c r="E714" s="733">
        <v>50113001</v>
      </c>
      <c r="F714" s="732" t="s">
        <v>638</v>
      </c>
      <c r="G714" s="731" t="s">
        <v>639</v>
      </c>
      <c r="H714" s="731">
        <v>118566</v>
      </c>
      <c r="I714" s="731">
        <v>18566</v>
      </c>
      <c r="J714" s="731" t="s">
        <v>1483</v>
      </c>
      <c r="K714" s="731" t="s">
        <v>1484</v>
      </c>
      <c r="L714" s="734">
        <v>874.93</v>
      </c>
      <c r="M714" s="734">
        <v>1</v>
      </c>
      <c r="N714" s="735">
        <v>874.93</v>
      </c>
    </row>
    <row r="715" spans="1:14" ht="14.45" customHeight="1" x14ac:dyDescent="0.2">
      <c r="A715" s="729" t="s">
        <v>605</v>
      </c>
      <c r="B715" s="730" t="s">
        <v>606</v>
      </c>
      <c r="C715" s="731" t="s">
        <v>629</v>
      </c>
      <c r="D715" s="732" t="s">
        <v>630</v>
      </c>
      <c r="E715" s="733">
        <v>50113001</v>
      </c>
      <c r="F715" s="732" t="s">
        <v>638</v>
      </c>
      <c r="G715" s="731" t="s">
        <v>639</v>
      </c>
      <c r="H715" s="731">
        <v>118563</v>
      </c>
      <c r="I715" s="731">
        <v>18563</v>
      </c>
      <c r="J715" s="731" t="s">
        <v>1485</v>
      </c>
      <c r="K715" s="731" t="s">
        <v>1486</v>
      </c>
      <c r="L715" s="734">
        <v>487.0266666666667</v>
      </c>
      <c r="M715" s="734">
        <v>3</v>
      </c>
      <c r="N715" s="735">
        <v>1461.0800000000002</v>
      </c>
    </row>
    <row r="716" spans="1:14" ht="14.45" customHeight="1" x14ac:dyDescent="0.2">
      <c r="A716" s="729" t="s">
        <v>605</v>
      </c>
      <c r="B716" s="730" t="s">
        <v>606</v>
      </c>
      <c r="C716" s="731" t="s">
        <v>629</v>
      </c>
      <c r="D716" s="732" t="s">
        <v>630</v>
      </c>
      <c r="E716" s="733">
        <v>50113001</v>
      </c>
      <c r="F716" s="732" t="s">
        <v>638</v>
      </c>
      <c r="G716" s="731" t="s">
        <v>652</v>
      </c>
      <c r="H716" s="731">
        <v>187330</v>
      </c>
      <c r="I716" s="731">
        <v>187330</v>
      </c>
      <c r="J716" s="731" t="s">
        <v>1487</v>
      </c>
      <c r="K716" s="731" t="s">
        <v>1488</v>
      </c>
      <c r="L716" s="734">
        <v>91.440000000000012</v>
      </c>
      <c r="M716" s="734">
        <v>1</v>
      </c>
      <c r="N716" s="735">
        <v>91.440000000000012</v>
      </c>
    </row>
    <row r="717" spans="1:14" ht="14.45" customHeight="1" x14ac:dyDescent="0.2">
      <c r="A717" s="729" t="s">
        <v>605</v>
      </c>
      <c r="B717" s="730" t="s">
        <v>606</v>
      </c>
      <c r="C717" s="731" t="s">
        <v>629</v>
      </c>
      <c r="D717" s="732" t="s">
        <v>630</v>
      </c>
      <c r="E717" s="733">
        <v>50113001</v>
      </c>
      <c r="F717" s="732" t="s">
        <v>638</v>
      </c>
      <c r="G717" s="731" t="s">
        <v>639</v>
      </c>
      <c r="H717" s="731">
        <v>230357</v>
      </c>
      <c r="I717" s="731">
        <v>230357</v>
      </c>
      <c r="J717" s="731" t="s">
        <v>1489</v>
      </c>
      <c r="K717" s="731" t="s">
        <v>1490</v>
      </c>
      <c r="L717" s="734">
        <v>177.54</v>
      </c>
      <c r="M717" s="734">
        <v>2</v>
      </c>
      <c r="N717" s="735">
        <v>355.08</v>
      </c>
    </row>
    <row r="718" spans="1:14" ht="14.45" customHeight="1" x14ac:dyDescent="0.2">
      <c r="A718" s="729" t="s">
        <v>605</v>
      </c>
      <c r="B718" s="730" t="s">
        <v>606</v>
      </c>
      <c r="C718" s="731" t="s">
        <v>629</v>
      </c>
      <c r="D718" s="732" t="s">
        <v>630</v>
      </c>
      <c r="E718" s="733">
        <v>50113001</v>
      </c>
      <c r="F718" s="732" t="s">
        <v>638</v>
      </c>
      <c r="G718" s="731" t="s">
        <v>639</v>
      </c>
      <c r="H718" s="731">
        <v>101127</v>
      </c>
      <c r="I718" s="731">
        <v>1127</v>
      </c>
      <c r="J718" s="731" t="s">
        <v>1491</v>
      </c>
      <c r="K718" s="731" t="s">
        <v>1492</v>
      </c>
      <c r="L718" s="734">
        <v>89.41</v>
      </c>
      <c r="M718" s="734">
        <v>17</v>
      </c>
      <c r="N718" s="735">
        <v>1519.97</v>
      </c>
    </row>
    <row r="719" spans="1:14" ht="14.45" customHeight="1" x14ac:dyDescent="0.2">
      <c r="A719" s="729" t="s">
        <v>605</v>
      </c>
      <c r="B719" s="730" t="s">
        <v>606</v>
      </c>
      <c r="C719" s="731" t="s">
        <v>629</v>
      </c>
      <c r="D719" s="732" t="s">
        <v>630</v>
      </c>
      <c r="E719" s="733">
        <v>50113001</v>
      </c>
      <c r="F719" s="732" t="s">
        <v>638</v>
      </c>
      <c r="G719" s="731" t="s">
        <v>652</v>
      </c>
      <c r="H719" s="731">
        <v>116923</v>
      </c>
      <c r="I719" s="731">
        <v>16923</v>
      </c>
      <c r="J719" s="731" t="s">
        <v>1493</v>
      </c>
      <c r="K719" s="731" t="s">
        <v>1494</v>
      </c>
      <c r="L719" s="734">
        <v>78.410000000000011</v>
      </c>
      <c r="M719" s="734">
        <v>1</v>
      </c>
      <c r="N719" s="735">
        <v>78.410000000000011</v>
      </c>
    </row>
    <row r="720" spans="1:14" ht="14.45" customHeight="1" x14ac:dyDescent="0.2">
      <c r="A720" s="729" t="s">
        <v>605</v>
      </c>
      <c r="B720" s="730" t="s">
        <v>606</v>
      </c>
      <c r="C720" s="731" t="s">
        <v>629</v>
      </c>
      <c r="D720" s="732" t="s">
        <v>630</v>
      </c>
      <c r="E720" s="733">
        <v>50113001</v>
      </c>
      <c r="F720" s="732" t="s">
        <v>638</v>
      </c>
      <c r="G720" s="731" t="s">
        <v>639</v>
      </c>
      <c r="H720" s="731">
        <v>223144</v>
      </c>
      <c r="I720" s="731">
        <v>223144</v>
      </c>
      <c r="J720" s="731" t="s">
        <v>1495</v>
      </c>
      <c r="K720" s="731" t="s">
        <v>1496</v>
      </c>
      <c r="L720" s="734">
        <v>89.160000000000011</v>
      </c>
      <c r="M720" s="734">
        <v>5</v>
      </c>
      <c r="N720" s="735">
        <v>445.80000000000007</v>
      </c>
    </row>
    <row r="721" spans="1:14" ht="14.45" customHeight="1" x14ac:dyDescent="0.2">
      <c r="A721" s="729" t="s">
        <v>605</v>
      </c>
      <c r="B721" s="730" t="s">
        <v>606</v>
      </c>
      <c r="C721" s="731" t="s">
        <v>629</v>
      </c>
      <c r="D721" s="732" t="s">
        <v>630</v>
      </c>
      <c r="E721" s="733">
        <v>50113001</v>
      </c>
      <c r="F721" s="732" t="s">
        <v>638</v>
      </c>
      <c r="G721" s="731" t="s">
        <v>639</v>
      </c>
      <c r="H721" s="731">
        <v>194763</v>
      </c>
      <c r="I721" s="731">
        <v>94763</v>
      </c>
      <c r="J721" s="731" t="s">
        <v>1497</v>
      </c>
      <c r="K721" s="731" t="s">
        <v>1498</v>
      </c>
      <c r="L721" s="734">
        <v>212.51999999999995</v>
      </c>
      <c r="M721" s="734">
        <v>1</v>
      </c>
      <c r="N721" s="735">
        <v>212.51999999999995</v>
      </c>
    </row>
    <row r="722" spans="1:14" ht="14.45" customHeight="1" x14ac:dyDescent="0.2">
      <c r="A722" s="729" t="s">
        <v>605</v>
      </c>
      <c r="B722" s="730" t="s">
        <v>606</v>
      </c>
      <c r="C722" s="731" t="s">
        <v>629</v>
      </c>
      <c r="D722" s="732" t="s">
        <v>630</v>
      </c>
      <c r="E722" s="733">
        <v>50113001</v>
      </c>
      <c r="F722" s="732" t="s">
        <v>638</v>
      </c>
      <c r="G722" s="731" t="s">
        <v>639</v>
      </c>
      <c r="H722" s="731">
        <v>239549</v>
      </c>
      <c r="I722" s="731">
        <v>239549</v>
      </c>
      <c r="J722" s="731" t="s">
        <v>1499</v>
      </c>
      <c r="K722" s="731" t="s">
        <v>1500</v>
      </c>
      <c r="L722" s="734">
        <v>56.886285714285719</v>
      </c>
      <c r="M722" s="734">
        <v>35</v>
      </c>
      <c r="N722" s="735">
        <v>1991.0200000000002</v>
      </c>
    </row>
    <row r="723" spans="1:14" ht="14.45" customHeight="1" x14ac:dyDescent="0.2">
      <c r="A723" s="729" t="s">
        <v>605</v>
      </c>
      <c r="B723" s="730" t="s">
        <v>606</v>
      </c>
      <c r="C723" s="731" t="s">
        <v>629</v>
      </c>
      <c r="D723" s="732" t="s">
        <v>630</v>
      </c>
      <c r="E723" s="733">
        <v>50113001</v>
      </c>
      <c r="F723" s="732" t="s">
        <v>638</v>
      </c>
      <c r="G723" s="731" t="s">
        <v>639</v>
      </c>
      <c r="H723" s="731">
        <v>100513</v>
      </c>
      <c r="I723" s="731">
        <v>513</v>
      </c>
      <c r="J723" s="731" t="s">
        <v>844</v>
      </c>
      <c r="K723" s="731" t="s">
        <v>833</v>
      </c>
      <c r="L723" s="734">
        <v>56.154113475177311</v>
      </c>
      <c r="M723" s="734">
        <v>141</v>
      </c>
      <c r="N723" s="735">
        <v>7917.7300000000005</v>
      </c>
    </row>
    <row r="724" spans="1:14" ht="14.45" customHeight="1" x14ac:dyDescent="0.2">
      <c r="A724" s="729" t="s">
        <v>605</v>
      </c>
      <c r="B724" s="730" t="s">
        <v>606</v>
      </c>
      <c r="C724" s="731" t="s">
        <v>629</v>
      </c>
      <c r="D724" s="732" t="s">
        <v>630</v>
      </c>
      <c r="E724" s="733">
        <v>50113001</v>
      </c>
      <c r="F724" s="732" t="s">
        <v>638</v>
      </c>
      <c r="G724" s="731" t="s">
        <v>639</v>
      </c>
      <c r="H724" s="731">
        <v>230353</v>
      </c>
      <c r="I724" s="731">
        <v>230353</v>
      </c>
      <c r="J724" s="731" t="s">
        <v>845</v>
      </c>
      <c r="K724" s="731" t="s">
        <v>846</v>
      </c>
      <c r="L724" s="734">
        <v>1758.33</v>
      </c>
      <c r="M724" s="734">
        <v>1</v>
      </c>
      <c r="N724" s="735">
        <v>1758.33</v>
      </c>
    </row>
    <row r="725" spans="1:14" ht="14.45" customHeight="1" x14ac:dyDescent="0.2">
      <c r="A725" s="729" t="s">
        <v>605</v>
      </c>
      <c r="B725" s="730" t="s">
        <v>606</v>
      </c>
      <c r="C725" s="731" t="s">
        <v>629</v>
      </c>
      <c r="D725" s="732" t="s">
        <v>630</v>
      </c>
      <c r="E725" s="733">
        <v>50113001</v>
      </c>
      <c r="F725" s="732" t="s">
        <v>638</v>
      </c>
      <c r="G725" s="731" t="s">
        <v>652</v>
      </c>
      <c r="H725" s="731">
        <v>191788</v>
      </c>
      <c r="I725" s="731">
        <v>91788</v>
      </c>
      <c r="J725" s="731" t="s">
        <v>847</v>
      </c>
      <c r="K725" s="731" t="s">
        <v>848</v>
      </c>
      <c r="L725" s="734">
        <v>9.120000000000001</v>
      </c>
      <c r="M725" s="734">
        <v>13</v>
      </c>
      <c r="N725" s="735">
        <v>118.56</v>
      </c>
    </row>
    <row r="726" spans="1:14" ht="14.45" customHeight="1" x14ac:dyDescent="0.2">
      <c r="A726" s="729" t="s">
        <v>605</v>
      </c>
      <c r="B726" s="730" t="s">
        <v>606</v>
      </c>
      <c r="C726" s="731" t="s">
        <v>629</v>
      </c>
      <c r="D726" s="732" t="s">
        <v>630</v>
      </c>
      <c r="E726" s="733">
        <v>50113001</v>
      </c>
      <c r="F726" s="732" t="s">
        <v>638</v>
      </c>
      <c r="G726" s="731" t="s">
        <v>652</v>
      </c>
      <c r="H726" s="731">
        <v>184398</v>
      </c>
      <c r="I726" s="731">
        <v>84398</v>
      </c>
      <c r="J726" s="731" t="s">
        <v>849</v>
      </c>
      <c r="K726" s="731" t="s">
        <v>850</v>
      </c>
      <c r="L726" s="734">
        <v>114.03000000000007</v>
      </c>
      <c r="M726" s="734">
        <v>1</v>
      </c>
      <c r="N726" s="735">
        <v>114.03000000000007</v>
      </c>
    </row>
    <row r="727" spans="1:14" ht="14.45" customHeight="1" x14ac:dyDescent="0.2">
      <c r="A727" s="729" t="s">
        <v>605</v>
      </c>
      <c r="B727" s="730" t="s">
        <v>606</v>
      </c>
      <c r="C727" s="731" t="s">
        <v>629</v>
      </c>
      <c r="D727" s="732" t="s">
        <v>630</v>
      </c>
      <c r="E727" s="733">
        <v>50113001</v>
      </c>
      <c r="F727" s="732" t="s">
        <v>638</v>
      </c>
      <c r="G727" s="731" t="s">
        <v>652</v>
      </c>
      <c r="H727" s="731">
        <v>184400</v>
      </c>
      <c r="I727" s="731">
        <v>84400</v>
      </c>
      <c r="J727" s="731" t="s">
        <v>1501</v>
      </c>
      <c r="K727" s="731" t="s">
        <v>1502</v>
      </c>
      <c r="L727" s="734">
        <v>254.94999999999993</v>
      </c>
      <c r="M727" s="734">
        <v>1</v>
      </c>
      <c r="N727" s="735">
        <v>254.94999999999993</v>
      </c>
    </row>
    <row r="728" spans="1:14" ht="14.45" customHeight="1" x14ac:dyDescent="0.2">
      <c r="A728" s="729" t="s">
        <v>605</v>
      </c>
      <c r="B728" s="730" t="s">
        <v>606</v>
      </c>
      <c r="C728" s="731" t="s">
        <v>629</v>
      </c>
      <c r="D728" s="732" t="s">
        <v>630</v>
      </c>
      <c r="E728" s="733">
        <v>50113001</v>
      </c>
      <c r="F728" s="732" t="s">
        <v>638</v>
      </c>
      <c r="G728" s="731" t="s">
        <v>639</v>
      </c>
      <c r="H728" s="731">
        <v>136129</v>
      </c>
      <c r="I728" s="731">
        <v>136129</v>
      </c>
      <c r="J728" s="731" t="s">
        <v>1503</v>
      </c>
      <c r="K728" s="731" t="s">
        <v>1504</v>
      </c>
      <c r="L728" s="734">
        <v>436.77</v>
      </c>
      <c r="M728" s="734">
        <v>1</v>
      </c>
      <c r="N728" s="735">
        <v>436.77</v>
      </c>
    </row>
    <row r="729" spans="1:14" ht="14.45" customHeight="1" x14ac:dyDescent="0.2">
      <c r="A729" s="729" t="s">
        <v>605</v>
      </c>
      <c r="B729" s="730" t="s">
        <v>606</v>
      </c>
      <c r="C729" s="731" t="s">
        <v>629</v>
      </c>
      <c r="D729" s="732" t="s">
        <v>630</v>
      </c>
      <c r="E729" s="733">
        <v>50113001</v>
      </c>
      <c r="F729" s="732" t="s">
        <v>638</v>
      </c>
      <c r="G729" s="731" t="s">
        <v>639</v>
      </c>
      <c r="H729" s="731">
        <v>136126</v>
      </c>
      <c r="I729" s="731">
        <v>136126</v>
      </c>
      <c r="J729" s="731" t="s">
        <v>1505</v>
      </c>
      <c r="K729" s="731" t="s">
        <v>1506</v>
      </c>
      <c r="L729" s="734">
        <v>436.7700000000001</v>
      </c>
      <c r="M729" s="734">
        <v>1</v>
      </c>
      <c r="N729" s="735">
        <v>436.7700000000001</v>
      </c>
    </row>
    <row r="730" spans="1:14" ht="14.45" customHeight="1" x14ac:dyDescent="0.2">
      <c r="A730" s="729" t="s">
        <v>605</v>
      </c>
      <c r="B730" s="730" t="s">
        <v>606</v>
      </c>
      <c r="C730" s="731" t="s">
        <v>629</v>
      </c>
      <c r="D730" s="732" t="s">
        <v>630</v>
      </c>
      <c r="E730" s="733">
        <v>50113001</v>
      </c>
      <c r="F730" s="732" t="s">
        <v>638</v>
      </c>
      <c r="G730" s="731" t="s">
        <v>639</v>
      </c>
      <c r="H730" s="731">
        <v>117187</v>
      </c>
      <c r="I730" s="731">
        <v>17187</v>
      </c>
      <c r="J730" s="731" t="s">
        <v>1507</v>
      </c>
      <c r="K730" s="731" t="s">
        <v>1508</v>
      </c>
      <c r="L730" s="734">
        <v>89</v>
      </c>
      <c r="M730" s="734">
        <v>10</v>
      </c>
      <c r="N730" s="735">
        <v>890</v>
      </c>
    </row>
    <row r="731" spans="1:14" ht="14.45" customHeight="1" x14ac:dyDescent="0.2">
      <c r="A731" s="729" t="s">
        <v>605</v>
      </c>
      <c r="B731" s="730" t="s">
        <v>606</v>
      </c>
      <c r="C731" s="731" t="s">
        <v>629</v>
      </c>
      <c r="D731" s="732" t="s">
        <v>630</v>
      </c>
      <c r="E731" s="733">
        <v>50113001</v>
      </c>
      <c r="F731" s="732" t="s">
        <v>638</v>
      </c>
      <c r="G731" s="731" t="s">
        <v>639</v>
      </c>
      <c r="H731" s="731">
        <v>224732</v>
      </c>
      <c r="I731" s="731">
        <v>224732</v>
      </c>
      <c r="J731" s="731" t="s">
        <v>853</v>
      </c>
      <c r="K731" s="731" t="s">
        <v>854</v>
      </c>
      <c r="L731" s="734">
        <v>834.02666666666664</v>
      </c>
      <c r="M731" s="734">
        <v>9</v>
      </c>
      <c r="N731" s="735">
        <v>7506.24</v>
      </c>
    </row>
    <row r="732" spans="1:14" ht="14.45" customHeight="1" x14ac:dyDescent="0.2">
      <c r="A732" s="729" t="s">
        <v>605</v>
      </c>
      <c r="B732" s="730" t="s">
        <v>606</v>
      </c>
      <c r="C732" s="731" t="s">
        <v>629</v>
      </c>
      <c r="D732" s="732" t="s">
        <v>630</v>
      </c>
      <c r="E732" s="733">
        <v>50113001</v>
      </c>
      <c r="F732" s="732" t="s">
        <v>638</v>
      </c>
      <c r="G732" s="731" t="s">
        <v>652</v>
      </c>
      <c r="H732" s="731">
        <v>850106</v>
      </c>
      <c r="I732" s="731">
        <v>111898</v>
      </c>
      <c r="J732" s="731" t="s">
        <v>1509</v>
      </c>
      <c r="K732" s="731" t="s">
        <v>695</v>
      </c>
      <c r="L732" s="734">
        <v>28.8</v>
      </c>
      <c r="M732" s="734">
        <v>1</v>
      </c>
      <c r="N732" s="735">
        <v>28.8</v>
      </c>
    </row>
    <row r="733" spans="1:14" ht="14.45" customHeight="1" x14ac:dyDescent="0.2">
      <c r="A733" s="729" t="s">
        <v>605</v>
      </c>
      <c r="B733" s="730" t="s">
        <v>606</v>
      </c>
      <c r="C733" s="731" t="s">
        <v>629</v>
      </c>
      <c r="D733" s="732" t="s">
        <v>630</v>
      </c>
      <c r="E733" s="733">
        <v>50113001</v>
      </c>
      <c r="F733" s="732" t="s">
        <v>638</v>
      </c>
      <c r="G733" s="731" t="s">
        <v>639</v>
      </c>
      <c r="H733" s="731">
        <v>104307</v>
      </c>
      <c r="I733" s="731">
        <v>4307</v>
      </c>
      <c r="J733" s="731" t="s">
        <v>1510</v>
      </c>
      <c r="K733" s="731" t="s">
        <v>1511</v>
      </c>
      <c r="L733" s="734">
        <v>350.96117021276586</v>
      </c>
      <c r="M733" s="734">
        <v>94</v>
      </c>
      <c r="N733" s="735">
        <v>32990.349999999991</v>
      </c>
    </row>
    <row r="734" spans="1:14" ht="14.45" customHeight="1" x14ac:dyDescent="0.2">
      <c r="A734" s="729" t="s">
        <v>605</v>
      </c>
      <c r="B734" s="730" t="s">
        <v>606</v>
      </c>
      <c r="C734" s="731" t="s">
        <v>629</v>
      </c>
      <c r="D734" s="732" t="s">
        <v>630</v>
      </c>
      <c r="E734" s="733">
        <v>50113001</v>
      </c>
      <c r="F734" s="732" t="s">
        <v>638</v>
      </c>
      <c r="G734" s="731" t="s">
        <v>652</v>
      </c>
      <c r="H734" s="731">
        <v>100536</v>
      </c>
      <c r="I734" s="731">
        <v>536</v>
      </c>
      <c r="J734" s="731" t="s">
        <v>855</v>
      </c>
      <c r="K734" s="731" t="s">
        <v>645</v>
      </c>
      <c r="L734" s="734">
        <v>49.319999921072174</v>
      </c>
      <c r="M734" s="734">
        <v>450</v>
      </c>
      <c r="N734" s="735">
        <v>22193.999964482478</v>
      </c>
    </row>
    <row r="735" spans="1:14" ht="14.45" customHeight="1" x14ac:dyDescent="0.2">
      <c r="A735" s="729" t="s">
        <v>605</v>
      </c>
      <c r="B735" s="730" t="s">
        <v>606</v>
      </c>
      <c r="C735" s="731" t="s">
        <v>629</v>
      </c>
      <c r="D735" s="732" t="s">
        <v>630</v>
      </c>
      <c r="E735" s="733">
        <v>50113001</v>
      </c>
      <c r="F735" s="732" t="s">
        <v>638</v>
      </c>
      <c r="G735" s="731" t="s">
        <v>652</v>
      </c>
      <c r="H735" s="731">
        <v>216900</v>
      </c>
      <c r="I735" s="731">
        <v>216900</v>
      </c>
      <c r="J735" s="731" t="s">
        <v>1512</v>
      </c>
      <c r="K735" s="731" t="s">
        <v>1513</v>
      </c>
      <c r="L735" s="734">
        <v>246.60000161919669</v>
      </c>
      <c r="M735" s="734">
        <v>150</v>
      </c>
      <c r="N735" s="735">
        <v>36990.000242879505</v>
      </c>
    </row>
    <row r="736" spans="1:14" ht="14.45" customHeight="1" x14ac:dyDescent="0.2">
      <c r="A736" s="729" t="s">
        <v>605</v>
      </c>
      <c r="B736" s="730" t="s">
        <v>606</v>
      </c>
      <c r="C736" s="731" t="s">
        <v>629</v>
      </c>
      <c r="D736" s="732" t="s">
        <v>630</v>
      </c>
      <c r="E736" s="733">
        <v>50113001</v>
      </c>
      <c r="F736" s="732" t="s">
        <v>638</v>
      </c>
      <c r="G736" s="731" t="s">
        <v>652</v>
      </c>
      <c r="H736" s="731">
        <v>107981</v>
      </c>
      <c r="I736" s="731">
        <v>7981</v>
      </c>
      <c r="J736" s="731" t="s">
        <v>856</v>
      </c>
      <c r="K736" s="731" t="s">
        <v>859</v>
      </c>
      <c r="L736" s="734">
        <v>41.27</v>
      </c>
      <c r="M736" s="734">
        <v>15</v>
      </c>
      <c r="N736" s="735">
        <v>619.05000000000007</v>
      </c>
    </row>
    <row r="737" spans="1:14" ht="14.45" customHeight="1" x14ac:dyDescent="0.2">
      <c r="A737" s="729" t="s">
        <v>605</v>
      </c>
      <c r="B737" s="730" t="s">
        <v>606</v>
      </c>
      <c r="C737" s="731" t="s">
        <v>629</v>
      </c>
      <c r="D737" s="732" t="s">
        <v>630</v>
      </c>
      <c r="E737" s="733">
        <v>50113001</v>
      </c>
      <c r="F737" s="732" t="s">
        <v>638</v>
      </c>
      <c r="G737" s="731" t="s">
        <v>652</v>
      </c>
      <c r="H737" s="731">
        <v>155824</v>
      </c>
      <c r="I737" s="731">
        <v>55824</v>
      </c>
      <c r="J737" s="731" t="s">
        <v>856</v>
      </c>
      <c r="K737" s="731" t="s">
        <v>857</v>
      </c>
      <c r="L737" s="734">
        <v>41.269999999999996</v>
      </c>
      <c r="M737" s="734">
        <v>26</v>
      </c>
      <c r="N737" s="735">
        <v>1073.02</v>
      </c>
    </row>
    <row r="738" spans="1:14" ht="14.45" customHeight="1" x14ac:dyDescent="0.2">
      <c r="A738" s="729" t="s">
        <v>605</v>
      </c>
      <c r="B738" s="730" t="s">
        <v>606</v>
      </c>
      <c r="C738" s="731" t="s">
        <v>629</v>
      </c>
      <c r="D738" s="732" t="s">
        <v>630</v>
      </c>
      <c r="E738" s="733">
        <v>50113001</v>
      </c>
      <c r="F738" s="732" t="s">
        <v>638</v>
      </c>
      <c r="G738" s="731" t="s">
        <v>652</v>
      </c>
      <c r="H738" s="731">
        <v>155823</v>
      </c>
      <c r="I738" s="731">
        <v>55823</v>
      </c>
      <c r="J738" s="731" t="s">
        <v>856</v>
      </c>
      <c r="K738" s="731" t="s">
        <v>858</v>
      </c>
      <c r="L738" s="734">
        <v>33.011000000000003</v>
      </c>
      <c r="M738" s="734">
        <v>17</v>
      </c>
      <c r="N738" s="735">
        <v>561.18700000000001</v>
      </c>
    </row>
    <row r="739" spans="1:14" ht="14.45" customHeight="1" x14ac:dyDescent="0.2">
      <c r="A739" s="729" t="s">
        <v>605</v>
      </c>
      <c r="B739" s="730" t="s">
        <v>606</v>
      </c>
      <c r="C739" s="731" t="s">
        <v>629</v>
      </c>
      <c r="D739" s="732" t="s">
        <v>630</v>
      </c>
      <c r="E739" s="733">
        <v>50113001</v>
      </c>
      <c r="F739" s="732" t="s">
        <v>638</v>
      </c>
      <c r="G739" s="731" t="s">
        <v>639</v>
      </c>
      <c r="H739" s="731">
        <v>125907</v>
      </c>
      <c r="I739" s="731">
        <v>125907</v>
      </c>
      <c r="J739" s="731" t="s">
        <v>1514</v>
      </c>
      <c r="K739" s="731" t="s">
        <v>1515</v>
      </c>
      <c r="L739" s="734">
        <v>682</v>
      </c>
      <c r="M739" s="734">
        <v>14</v>
      </c>
      <c r="N739" s="735">
        <v>9548</v>
      </c>
    </row>
    <row r="740" spans="1:14" ht="14.45" customHeight="1" x14ac:dyDescent="0.2">
      <c r="A740" s="729" t="s">
        <v>605</v>
      </c>
      <c r="B740" s="730" t="s">
        <v>606</v>
      </c>
      <c r="C740" s="731" t="s">
        <v>629</v>
      </c>
      <c r="D740" s="732" t="s">
        <v>630</v>
      </c>
      <c r="E740" s="733">
        <v>50113001</v>
      </c>
      <c r="F740" s="732" t="s">
        <v>638</v>
      </c>
      <c r="G740" s="731" t="s">
        <v>639</v>
      </c>
      <c r="H740" s="731">
        <v>208115</v>
      </c>
      <c r="I740" s="731">
        <v>208115</v>
      </c>
      <c r="J740" s="731" t="s">
        <v>1516</v>
      </c>
      <c r="K740" s="731" t="s">
        <v>1517</v>
      </c>
      <c r="L740" s="734">
        <v>186.01</v>
      </c>
      <c r="M740" s="734">
        <v>3</v>
      </c>
      <c r="N740" s="735">
        <v>558.03</v>
      </c>
    </row>
    <row r="741" spans="1:14" ht="14.45" customHeight="1" x14ac:dyDescent="0.2">
      <c r="A741" s="729" t="s">
        <v>605</v>
      </c>
      <c r="B741" s="730" t="s">
        <v>606</v>
      </c>
      <c r="C741" s="731" t="s">
        <v>629</v>
      </c>
      <c r="D741" s="732" t="s">
        <v>630</v>
      </c>
      <c r="E741" s="733">
        <v>50113001</v>
      </c>
      <c r="F741" s="732" t="s">
        <v>638</v>
      </c>
      <c r="G741" s="731" t="s">
        <v>639</v>
      </c>
      <c r="H741" s="731">
        <v>162579</v>
      </c>
      <c r="I741" s="731">
        <v>162579</v>
      </c>
      <c r="J741" s="731" t="s">
        <v>1518</v>
      </c>
      <c r="K741" s="731" t="s">
        <v>1519</v>
      </c>
      <c r="L741" s="734">
        <v>44.879999999999995</v>
      </c>
      <c r="M741" s="734">
        <v>16</v>
      </c>
      <c r="N741" s="735">
        <v>718.07999999999993</v>
      </c>
    </row>
    <row r="742" spans="1:14" ht="14.45" customHeight="1" x14ac:dyDescent="0.2">
      <c r="A742" s="729" t="s">
        <v>605</v>
      </c>
      <c r="B742" s="730" t="s">
        <v>606</v>
      </c>
      <c r="C742" s="731" t="s">
        <v>629</v>
      </c>
      <c r="D742" s="732" t="s">
        <v>630</v>
      </c>
      <c r="E742" s="733">
        <v>50113001</v>
      </c>
      <c r="F742" s="732" t="s">
        <v>638</v>
      </c>
      <c r="G742" s="731" t="s">
        <v>652</v>
      </c>
      <c r="H742" s="731">
        <v>187607</v>
      </c>
      <c r="I742" s="731">
        <v>187607</v>
      </c>
      <c r="J742" s="731" t="s">
        <v>1520</v>
      </c>
      <c r="K742" s="731" t="s">
        <v>1521</v>
      </c>
      <c r="L742" s="734">
        <v>273.89999212112525</v>
      </c>
      <c r="M742" s="734">
        <v>7</v>
      </c>
      <c r="N742" s="735">
        <v>1917.2999448478768</v>
      </c>
    </row>
    <row r="743" spans="1:14" ht="14.45" customHeight="1" x14ac:dyDescent="0.2">
      <c r="A743" s="729" t="s">
        <v>605</v>
      </c>
      <c r="B743" s="730" t="s">
        <v>606</v>
      </c>
      <c r="C743" s="731" t="s">
        <v>629</v>
      </c>
      <c r="D743" s="732" t="s">
        <v>630</v>
      </c>
      <c r="E743" s="733">
        <v>50113001</v>
      </c>
      <c r="F743" s="732" t="s">
        <v>638</v>
      </c>
      <c r="G743" s="731" t="s">
        <v>639</v>
      </c>
      <c r="H743" s="731">
        <v>100874</v>
      </c>
      <c r="I743" s="731">
        <v>874</v>
      </c>
      <c r="J743" s="731" t="s">
        <v>860</v>
      </c>
      <c r="K743" s="731" t="s">
        <v>861</v>
      </c>
      <c r="L743" s="734">
        <v>84.103899999999982</v>
      </c>
      <c r="M743" s="734">
        <v>300</v>
      </c>
      <c r="N743" s="735">
        <v>25231.169999999995</v>
      </c>
    </row>
    <row r="744" spans="1:14" ht="14.45" customHeight="1" x14ac:dyDescent="0.2">
      <c r="A744" s="729" t="s">
        <v>605</v>
      </c>
      <c r="B744" s="730" t="s">
        <v>606</v>
      </c>
      <c r="C744" s="731" t="s">
        <v>629</v>
      </c>
      <c r="D744" s="732" t="s">
        <v>630</v>
      </c>
      <c r="E744" s="733">
        <v>50113001</v>
      </c>
      <c r="F744" s="732" t="s">
        <v>638</v>
      </c>
      <c r="G744" s="731" t="s">
        <v>639</v>
      </c>
      <c r="H744" s="731">
        <v>200863</v>
      </c>
      <c r="I744" s="731">
        <v>200863</v>
      </c>
      <c r="J744" s="731" t="s">
        <v>862</v>
      </c>
      <c r="K744" s="731" t="s">
        <v>863</v>
      </c>
      <c r="L744" s="734">
        <v>84.567466666666675</v>
      </c>
      <c r="M744" s="734">
        <v>300</v>
      </c>
      <c r="N744" s="735">
        <v>25370.240000000002</v>
      </c>
    </row>
    <row r="745" spans="1:14" ht="14.45" customHeight="1" x14ac:dyDescent="0.2">
      <c r="A745" s="729" t="s">
        <v>605</v>
      </c>
      <c r="B745" s="730" t="s">
        <v>606</v>
      </c>
      <c r="C745" s="731" t="s">
        <v>629</v>
      </c>
      <c r="D745" s="732" t="s">
        <v>630</v>
      </c>
      <c r="E745" s="733">
        <v>50113001</v>
      </c>
      <c r="F745" s="732" t="s">
        <v>638</v>
      </c>
      <c r="G745" s="731" t="s">
        <v>639</v>
      </c>
      <c r="H745" s="731">
        <v>229339</v>
      </c>
      <c r="I745" s="731">
        <v>229339</v>
      </c>
      <c r="J745" s="731" t="s">
        <v>1522</v>
      </c>
      <c r="K745" s="731" t="s">
        <v>1523</v>
      </c>
      <c r="L745" s="734">
        <v>49.94</v>
      </c>
      <c r="M745" s="734">
        <v>2</v>
      </c>
      <c r="N745" s="735">
        <v>99.88</v>
      </c>
    </row>
    <row r="746" spans="1:14" ht="14.45" customHeight="1" x14ac:dyDescent="0.2">
      <c r="A746" s="729" t="s">
        <v>605</v>
      </c>
      <c r="B746" s="730" t="s">
        <v>606</v>
      </c>
      <c r="C746" s="731" t="s">
        <v>629</v>
      </c>
      <c r="D746" s="732" t="s">
        <v>630</v>
      </c>
      <c r="E746" s="733">
        <v>50113001</v>
      </c>
      <c r="F746" s="732" t="s">
        <v>638</v>
      </c>
      <c r="G746" s="731" t="s">
        <v>639</v>
      </c>
      <c r="H746" s="731">
        <v>232954</v>
      </c>
      <c r="I746" s="731">
        <v>232954</v>
      </c>
      <c r="J746" s="731" t="s">
        <v>1524</v>
      </c>
      <c r="K746" s="731" t="s">
        <v>1525</v>
      </c>
      <c r="L746" s="734">
        <v>111.38</v>
      </c>
      <c r="M746" s="734">
        <v>1</v>
      </c>
      <c r="N746" s="735">
        <v>111.38</v>
      </c>
    </row>
    <row r="747" spans="1:14" ht="14.45" customHeight="1" x14ac:dyDescent="0.2">
      <c r="A747" s="729" t="s">
        <v>605</v>
      </c>
      <c r="B747" s="730" t="s">
        <v>606</v>
      </c>
      <c r="C747" s="731" t="s">
        <v>629</v>
      </c>
      <c r="D747" s="732" t="s">
        <v>630</v>
      </c>
      <c r="E747" s="733">
        <v>50113001</v>
      </c>
      <c r="F747" s="732" t="s">
        <v>638</v>
      </c>
      <c r="G747" s="731" t="s">
        <v>639</v>
      </c>
      <c r="H747" s="731">
        <v>101940</v>
      </c>
      <c r="I747" s="731">
        <v>1940</v>
      </c>
      <c r="J747" s="731" t="s">
        <v>864</v>
      </c>
      <c r="K747" s="731" t="s">
        <v>865</v>
      </c>
      <c r="L747" s="734">
        <v>34.655000000000001</v>
      </c>
      <c r="M747" s="734">
        <v>2</v>
      </c>
      <c r="N747" s="735">
        <v>69.31</v>
      </c>
    </row>
    <row r="748" spans="1:14" ht="14.45" customHeight="1" x14ac:dyDescent="0.2">
      <c r="A748" s="729" t="s">
        <v>605</v>
      </c>
      <c r="B748" s="730" t="s">
        <v>606</v>
      </c>
      <c r="C748" s="731" t="s">
        <v>629</v>
      </c>
      <c r="D748" s="732" t="s">
        <v>630</v>
      </c>
      <c r="E748" s="733">
        <v>50113001</v>
      </c>
      <c r="F748" s="732" t="s">
        <v>638</v>
      </c>
      <c r="G748" s="731" t="s">
        <v>639</v>
      </c>
      <c r="H748" s="731">
        <v>214912</v>
      </c>
      <c r="I748" s="731">
        <v>214912</v>
      </c>
      <c r="J748" s="731" t="s">
        <v>1526</v>
      </c>
      <c r="K748" s="731" t="s">
        <v>1527</v>
      </c>
      <c r="L748" s="734">
        <v>130.04999999999998</v>
      </c>
      <c r="M748" s="734">
        <v>1</v>
      </c>
      <c r="N748" s="735">
        <v>130.04999999999998</v>
      </c>
    </row>
    <row r="749" spans="1:14" ht="14.45" customHeight="1" x14ac:dyDescent="0.2">
      <c r="A749" s="729" t="s">
        <v>605</v>
      </c>
      <c r="B749" s="730" t="s">
        <v>606</v>
      </c>
      <c r="C749" s="731" t="s">
        <v>629</v>
      </c>
      <c r="D749" s="732" t="s">
        <v>630</v>
      </c>
      <c r="E749" s="733">
        <v>50113001</v>
      </c>
      <c r="F749" s="732" t="s">
        <v>638</v>
      </c>
      <c r="G749" s="731" t="s">
        <v>639</v>
      </c>
      <c r="H749" s="731">
        <v>187406</v>
      </c>
      <c r="I749" s="731">
        <v>187406</v>
      </c>
      <c r="J749" s="731" t="s">
        <v>1528</v>
      </c>
      <c r="K749" s="731" t="s">
        <v>1529</v>
      </c>
      <c r="L749" s="734">
        <v>192.95</v>
      </c>
      <c r="M749" s="734">
        <v>1</v>
      </c>
      <c r="N749" s="735">
        <v>192.95</v>
      </c>
    </row>
    <row r="750" spans="1:14" ht="14.45" customHeight="1" x14ac:dyDescent="0.2">
      <c r="A750" s="729" t="s">
        <v>605</v>
      </c>
      <c r="B750" s="730" t="s">
        <v>606</v>
      </c>
      <c r="C750" s="731" t="s">
        <v>629</v>
      </c>
      <c r="D750" s="732" t="s">
        <v>630</v>
      </c>
      <c r="E750" s="733">
        <v>50113001</v>
      </c>
      <c r="F750" s="732" t="s">
        <v>638</v>
      </c>
      <c r="G750" s="731" t="s">
        <v>639</v>
      </c>
      <c r="H750" s="731">
        <v>224053</v>
      </c>
      <c r="I750" s="731">
        <v>224053</v>
      </c>
      <c r="J750" s="731" t="s">
        <v>1530</v>
      </c>
      <c r="K750" s="731" t="s">
        <v>1531</v>
      </c>
      <c r="L750" s="734">
        <v>1186.9405263157894</v>
      </c>
      <c r="M750" s="734">
        <v>19</v>
      </c>
      <c r="N750" s="735">
        <v>22551.87</v>
      </c>
    </row>
    <row r="751" spans="1:14" ht="14.45" customHeight="1" x14ac:dyDescent="0.2">
      <c r="A751" s="729" t="s">
        <v>605</v>
      </c>
      <c r="B751" s="730" t="s">
        <v>606</v>
      </c>
      <c r="C751" s="731" t="s">
        <v>629</v>
      </c>
      <c r="D751" s="732" t="s">
        <v>630</v>
      </c>
      <c r="E751" s="733">
        <v>50113001</v>
      </c>
      <c r="F751" s="732" t="s">
        <v>638</v>
      </c>
      <c r="G751" s="731" t="s">
        <v>652</v>
      </c>
      <c r="H751" s="731">
        <v>850729</v>
      </c>
      <c r="I751" s="731">
        <v>157875</v>
      </c>
      <c r="J751" s="731" t="s">
        <v>1532</v>
      </c>
      <c r="K751" s="731" t="s">
        <v>1533</v>
      </c>
      <c r="L751" s="734">
        <v>154</v>
      </c>
      <c r="M751" s="734">
        <v>11</v>
      </c>
      <c r="N751" s="735">
        <v>1694</v>
      </c>
    </row>
    <row r="752" spans="1:14" ht="14.45" customHeight="1" x14ac:dyDescent="0.2">
      <c r="A752" s="729" t="s">
        <v>605</v>
      </c>
      <c r="B752" s="730" t="s">
        <v>606</v>
      </c>
      <c r="C752" s="731" t="s">
        <v>629</v>
      </c>
      <c r="D752" s="732" t="s">
        <v>630</v>
      </c>
      <c r="E752" s="733">
        <v>50113001</v>
      </c>
      <c r="F752" s="732" t="s">
        <v>638</v>
      </c>
      <c r="G752" s="731" t="s">
        <v>639</v>
      </c>
      <c r="H752" s="731">
        <v>207820</v>
      </c>
      <c r="I752" s="731">
        <v>207820</v>
      </c>
      <c r="J752" s="731" t="s">
        <v>868</v>
      </c>
      <c r="K752" s="731" t="s">
        <v>869</v>
      </c>
      <c r="L752" s="734">
        <v>31.150000000000006</v>
      </c>
      <c r="M752" s="734">
        <v>10</v>
      </c>
      <c r="N752" s="735">
        <v>311.50000000000006</v>
      </c>
    </row>
    <row r="753" spans="1:14" ht="14.45" customHeight="1" x14ac:dyDescent="0.2">
      <c r="A753" s="729" t="s">
        <v>605</v>
      </c>
      <c r="B753" s="730" t="s">
        <v>606</v>
      </c>
      <c r="C753" s="731" t="s">
        <v>629</v>
      </c>
      <c r="D753" s="732" t="s">
        <v>630</v>
      </c>
      <c r="E753" s="733">
        <v>50113001</v>
      </c>
      <c r="F753" s="732" t="s">
        <v>638</v>
      </c>
      <c r="G753" s="731" t="s">
        <v>639</v>
      </c>
      <c r="H753" s="731">
        <v>207819</v>
      </c>
      <c r="I753" s="731">
        <v>207819</v>
      </c>
      <c r="J753" s="731" t="s">
        <v>870</v>
      </c>
      <c r="K753" s="731" t="s">
        <v>871</v>
      </c>
      <c r="L753" s="734">
        <v>22.38625</v>
      </c>
      <c r="M753" s="734">
        <v>16</v>
      </c>
      <c r="N753" s="735">
        <v>358.18</v>
      </c>
    </row>
    <row r="754" spans="1:14" ht="14.45" customHeight="1" x14ac:dyDescent="0.2">
      <c r="A754" s="729" t="s">
        <v>605</v>
      </c>
      <c r="B754" s="730" t="s">
        <v>606</v>
      </c>
      <c r="C754" s="731" t="s">
        <v>629</v>
      </c>
      <c r="D754" s="732" t="s">
        <v>630</v>
      </c>
      <c r="E754" s="733">
        <v>50113001</v>
      </c>
      <c r="F754" s="732" t="s">
        <v>638</v>
      </c>
      <c r="G754" s="731" t="s">
        <v>639</v>
      </c>
      <c r="H754" s="731">
        <v>395188</v>
      </c>
      <c r="I754" s="731">
        <v>0</v>
      </c>
      <c r="J754" s="731" t="s">
        <v>876</v>
      </c>
      <c r="K754" s="731" t="s">
        <v>877</v>
      </c>
      <c r="L754" s="734">
        <v>39.446842105263158</v>
      </c>
      <c r="M754" s="734">
        <v>19</v>
      </c>
      <c r="N754" s="735">
        <v>749.49</v>
      </c>
    </row>
    <row r="755" spans="1:14" ht="14.45" customHeight="1" x14ac:dyDescent="0.2">
      <c r="A755" s="729" t="s">
        <v>605</v>
      </c>
      <c r="B755" s="730" t="s">
        <v>606</v>
      </c>
      <c r="C755" s="731" t="s">
        <v>629</v>
      </c>
      <c r="D755" s="732" t="s">
        <v>630</v>
      </c>
      <c r="E755" s="733">
        <v>50113001</v>
      </c>
      <c r="F755" s="732" t="s">
        <v>638</v>
      </c>
      <c r="G755" s="731" t="s">
        <v>639</v>
      </c>
      <c r="H755" s="731">
        <v>173196</v>
      </c>
      <c r="I755" s="731">
        <v>173196</v>
      </c>
      <c r="J755" s="731" t="s">
        <v>1534</v>
      </c>
      <c r="K755" s="731" t="s">
        <v>1535</v>
      </c>
      <c r="L755" s="734">
        <v>135.74</v>
      </c>
      <c r="M755" s="734">
        <v>1</v>
      </c>
      <c r="N755" s="735">
        <v>135.74</v>
      </c>
    </row>
    <row r="756" spans="1:14" ht="14.45" customHeight="1" x14ac:dyDescent="0.2">
      <c r="A756" s="729" t="s">
        <v>605</v>
      </c>
      <c r="B756" s="730" t="s">
        <v>606</v>
      </c>
      <c r="C756" s="731" t="s">
        <v>629</v>
      </c>
      <c r="D756" s="732" t="s">
        <v>630</v>
      </c>
      <c r="E756" s="733">
        <v>50113001</v>
      </c>
      <c r="F756" s="732" t="s">
        <v>638</v>
      </c>
      <c r="G756" s="731" t="s">
        <v>639</v>
      </c>
      <c r="H756" s="731">
        <v>11670</v>
      </c>
      <c r="I756" s="731">
        <v>11670</v>
      </c>
      <c r="J756" s="731" t="s">
        <v>1536</v>
      </c>
      <c r="K756" s="731" t="s">
        <v>1415</v>
      </c>
      <c r="L756" s="734">
        <v>352</v>
      </c>
      <c r="M756" s="734">
        <v>31</v>
      </c>
      <c r="N756" s="735">
        <v>10912</v>
      </c>
    </row>
    <row r="757" spans="1:14" ht="14.45" customHeight="1" x14ac:dyDescent="0.2">
      <c r="A757" s="729" t="s">
        <v>605</v>
      </c>
      <c r="B757" s="730" t="s">
        <v>606</v>
      </c>
      <c r="C757" s="731" t="s">
        <v>629</v>
      </c>
      <c r="D757" s="732" t="s">
        <v>630</v>
      </c>
      <c r="E757" s="733">
        <v>50113001</v>
      </c>
      <c r="F757" s="732" t="s">
        <v>638</v>
      </c>
      <c r="G757" s="731" t="s">
        <v>639</v>
      </c>
      <c r="H757" s="731">
        <v>111671</v>
      </c>
      <c r="I757" s="731">
        <v>11671</v>
      </c>
      <c r="J757" s="731" t="s">
        <v>1536</v>
      </c>
      <c r="K757" s="731" t="s">
        <v>1417</v>
      </c>
      <c r="L757" s="734">
        <v>209</v>
      </c>
      <c r="M757" s="734">
        <v>156</v>
      </c>
      <c r="N757" s="735">
        <v>32604</v>
      </c>
    </row>
    <row r="758" spans="1:14" ht="14.45" customHeight="1" x14ac:dyDescent="0.2">
      <c r="A758" s="729" t="s">
        <v>605</v>
      </c>
      <c r="B758" s="730" t="s">
        <v>606</v>
      </c>
      <c r="C758" s="731" t="s">
        <v>629</v>
      </c>
      <c r="D758" s="732" t="s">
        <v>630</v>
      </c>
      <c r="E758" s="733">
        <v>50113001</v>
      </c>
      <c r="F758" s="732" t="s">
        <v>638</v>
      </c>
      <c r="G758" s="731" t="s">
        <v>639</v>
      </c>
      <c r="H758" s="731">
        <v>111696</v>
      </c>
      <c r="I758" s="731">
        <v>11696</v>
      </c>
      <c r="J758" s="731" t="s">
        <v>1537</v>
      </c>
      <c r="K758" s="731" t="s">
        <v>1417</v>
      </c>
      <c r="L758" s="734">
        <v>324.82999455948408</v>
      </c>
      <c r="M758" s="734">
        <v>38</v>
      </c>
      <c r="N758" s="735">
        <v>12343.539793260396</v>
      </c>
    </row>
    <row r="759" spans="1:14" ht="14.45" customHeight="1" x14ac:dyDescent="0.2">
      <c r="A759" s="729" t="s">
        <v>605</v>
      </c>
      <c r="B759" s="730" t="s">
        <v>606</v>
      </c>
      <c r="C759" s="731" t="s">
        <v>629</v>
      </c>
      <c r="D759" s="732" t="s">
        <v>630</v>
      </c>
      <c r="E759" s="733">
        <v>50113001</v>
      </c>
      <c r="F759" s="732" t="s">
        <v>638</v>
      </c>
      <c r="G759" s="731" t="s">
        <v>652</v>
      </c>
      <c r="H759" s="731">
        <v>846980</v>
      </c>
      <c r="I759" s="731">
        <v>124129</v>
      </c>
      <c r="J759" s="731" t="s">
        <v>1538</v>
      </c>
      <c r="K759" s="731" t="s">
        <v>943</v>
      </c>
      <c r="L759" s="734">
        <v>254.25</v>
      </c>
      <c r="M759" s="734">
        <v>3</v>
      </c>
      <c r="N759" s="735">
        <v>762.75</v>
      </c>
    </row>
    <row r="760" spans="1:14" ht="14.45" customHeight="1" x14ac:dyDescent="0.2">
      <c r="A760" s="729" t="s">
        <v>605</v>
      </c>
      <c r="B760" s="730" t="s">
        <v>606</v>
      </c>
      <c r="C760" s="731" t="s">
        <v>629</v>
      </c>
      <c r="D760" s="732" t="s">
        <v>630</v>
      </c>
      <c r="E760" s="733">
        <v>50113001</v>
      </c>
      <c r="F760" s="732" t="s">
        <v>638</v>
      </c>
      <c r="G760" s="731" t="s">
        <v>652</v>
      </c>
      <c r="H760" s="731">
        <v>844651</v>
      </c>
      <c r="I760" s="731">
        <v>101205</v>
      </c>
      <c r="J760" s="731" t="s">
        <v>880</v>
      </c>
      <c r="K760" s="731" t="s">
        <v>881</v>
      </c>
      <c r="L760" s="734">
        <v>76.45</v>
      </c>
      <c r="M760" s="734">
        <v>1</v>
      </c>
      <c r="N760" s="735">
        <v>76.45</v>
      </c>
    </row>
    <row r="761" spans="1:14" ht="14.45" customHeight="1" x14ac:dyDescent="0.2">
      <c r="A761" s="729" t="s">
        <v>605</v>
      </c>
      <c r="B761" s="730" t="s">
        <v>606</v>
      </c>
      <c r="C761" s="731" t="s">
        <v>629</v>
      </c>
      <c r="D761" s="732" t="s">
        <v>630</v>
      </c>
      <c r="E761" s="733">
        <v>50113001</v>
      </c>
      <c r="F761" s="732" t="s">
        <v>638</v>
      </c>
      <c r="G761" s="731" t="s">
        <v>639</v>
      </c>
      <c r="H761" s="731">
        <v>849767</v>
      </c>
      <c r="I761" s="731">
        <v>162012</v>
      </c>
      <c r="J761" s="731" t="s">
        <v>1539</v>
      </c>
      <c r="K761" s="731" t="s">
        <v>1058</v>
      </c>
      <c r="L761" s="734">
        <v>453.1099999999999</v>
      </c>
      <c r="M761" s="734">
        <v>1</v>
      </c>
      <c r="N761" s="735">
        <v>453.1099999999999</v>
      </c>
    </row>
    <row r="762" spans="1:14" ht="14.45" customHeight="1" x14ac:dyDescent="0.2">
      <c r="A762" s="729" t="s">
        <v>605</v>
      </c>
      <c r="B762" s="730" t="s">
        <v>606</v>
      </c>
      <c r="C762" s="731" t="s">
        <v>629</v>
      </c>
      <c r="D762" s="732" t="s">
        <v>630</v>
      </c>
      <c r="E762" s="733">
        <v>50113001</v>
      </c>
      <c r="F762" s="732" t="s">
        <v>638</v>
      </c>
      <c r="G762" s="731" t="s">
        <v>639</v>
      </c>
      <c r="H762" s="731">
        <v>849831</v>
      </c>
      <c r="I762" s="731">
        <v>162008</v>
      </c>
      <c r="J762" s="731" t="s">
        <v>1539</v>
      </c>
      <c r="K762" s="731" t="s">
        <v>728</v>
      </c>
      <c r="L762" s="734">
        <v>170.63</v>
      </c>
      <c r="M762" s="734">
        <v>3</v>
      </c>
      <c r="N762" s="735">
        <v>511.89</v>
      </c>
    </row>
    <row r="763" spans="1:14" ht="14.45" customHeight="1" x14ac:dyDescent="0.2">
      <c r="A763" s="729" t="s">
        <v>605</v>
      </c>
      <c r="B763" s="730" t="s">
        <v>606</v>
      </c>
      <c r="C763" s="731" t="s">
        <v>629</v>
      </c>
      <c r="D763" s="732" t="s">
        <v>630</v>
      </c>
      <c r="E763" s="733">
        <v>50113001</v>
      </c>
      <c r="F763" s="732" t="s">
        <v>638</v>
      </c>
      <c r="G763" s="731" t="s">
        <v>652</v>
      </c>
      <c r="H763" s="731">
        <v>844738</v>
      </c>
      <c r="I763" s="731">
        <v>101227</v>
      </c>
      <c r="J763" s="731" t="s">
        <v>883</v>
      </c>
      <c r="K763" s="731" t="s">
        <v>884</v>
      </c>
      <c r="L763" s="734">
        <v>141.28</v>
      </c>
      <c r="M763" s="734">
        <v>1</v>
      </c>
      <c r="N763" s="735">
        <v>141.28</v>
      </c>
    </row>
    <row r="764" spans="1:14" ht="14.45" customHeight="1" x14ac:dyDescent="0.2">
      <c r="A764" s="729" t="s">
        <v>605</v>
      </c>
      <c r="B764" s="730" t="s">
        <v>606</v>
      </c>
      <c r="C764" s="731" t="s">
        <v>629</v>
      </c>
      <c r="D764" s="732" t="s">
        <v>630</v>
      </c>
      <c r="E764" s="733">
        <v>50113001</v>
      </c>
      <c r="F764" s="732" t="s">
        <v>638</v>
      </c>
      <c r="G764" s="731" t="s">
        <v>652</v>
      </c>
      <c r="H764" s="731">
        <v>118175</v>
      </c>
      <c r="I764" s="731">
        <v>18175</v>
      </c>
      <c r="J764" s="731" t="s">
        <v>1540</v>
      </c>
      <c r="K764" s="731" t="s">
        <v>1541</v>
      </c>
      <c r="L764" s="734">
        <v>627.00000977186983</v>
      </c>
      <c r="M764" s="734">
        <v>62</v>
      </c>
      <c r="N764" s="735">
        <v>38874.00060585593</v>
      </c>
    </row>
    <row r="765" spans="1:14" ht="14.45" customHeight="1" x14ac:dyDescent="0.2">
      <c r="A765" s="729" t="s">
        <v>605</v>
      </c>
      <c r="B765" s="730" t="s">
        <v>606</v>
      </c>
      <c r="C765" s="731" t="s">
        <v>629</v>
      </c>
      <c r="D765" s="732" t="s">
        <v>630</v>
      </c>
      <c r="E765" s="733">
        <v>50113001</v>
      </c>
      <c r="F765" s="732" t="s">
        <v>638</v>
      </c>
      <c r="G765" s="731" t="s">
        <v>652</v>
      </c>
      <c r="H765" s="731">
        <v>118172</v>
      </c>
      <c r="I765" s="731">
        <v>18172</v>
      </c>
      <c r="J765" s="731" t="s">
        <v>1540</v>
      </c>
      <c r="K765" s="731" t="s">
        <v>1542</v>
      </c>
      <c r="L765" s="734">
        <v>390.5</v>
      </c>
      <c r="M765" s="734">
        <v>4</v>
      </c>
      <c r="N765" s="735">
        <v>1562</v>
      </c>
    </row>
    <row r="766" spans="1:14" ht="14.45" customHeight="1" x14ac:dyDescent="0.2">
      <c r="A766" s="729" t="s">
        <v>605</v>
      </c>
      <c r="B766" s="730" t="s">
        <v>606</v>
      </c>
      <c r="C766" s="731" t="s">
        <v>629</v>
      </c>
      <c r="D766" s="732" t="s">
        <v>630</v>
      </c>
      <c r="E766" s="733">
        <v>50113001</v>
      </c>
      <c r="F766" s="732" t="s">
        <v>638</v>
      </c>
      <c r="G766" s="731" t="s">
        <v>329</v>
      </c>
      <c r="H766" s="731">
        <v>233016</v>
      </c>
      <c r="I766" s="731">
        <v>233016</v>
      </c>
      <c r="J766" s="731" t="s">
        <v>885</v>
      </c>
      <c r="K766" s="731" t="s">
        <v>886</v>
      </c>
      <c r="L766" s="734">
        <v>64.873333333333335</v>
      </c>
      <c r="M766" s="734">
        <v>180</v>
      </c>
      <c r="N766" s="735">
        <v>11677.2</v>
      </c>
    </row>
    <row r="767" spans="1:14" ht="14.45" customHeight="1" x14ac:dyDescent="0.2">
      <c r="A767" s="729" t="s">
        <v>605</v>
      </c>
      <c r="B767" s="730" t="s">
        <v>606</v>
      </c>
      <c r="C767" s="731" t="s">
        <v>629</v>
      </c>
      <c r="D767" s="732" t="s">
        <v>630</v>
      </c>
      <c r="E767" s="733">
        <v>50113001</v>
      </c>
      <c r="F767" s="732" t="s">
        <v>638</v>
      </c>
      <c r="G767" s="731" t="s">
        <v>652</v>
      </c>
      <c r="H767" s="731">
        <v>130652</v>
      </c>
      <c r="I767" s="731">
        <v>30652</v>
      </c>
      <c r="J767" s="731" t="s">
        <v>889</v>
      </c>
      <c r="K767" s="731" t="s">
        <v>890</v>
      </c>
      <c r="L767" s="734">
        <v>117.84666666666669</v>
      </c>
      <c r="M767" s="734">
        <v>6</v>
      </c>
      <c r="N767" s="735">
        <v>707.08000000000015</v>
      </c>
    </row>
    <row r="768" spans="1:14" ht="14.45" customHeight="1" x14ac:dyDescent="0.2">
      <c r="A768" s="729" t="s">
        <v>605</v>
      </c>
      <c r="B768" s="730" t="s">
        <v>606</v>
      </c>
      <c r="C768" s="731" t="s">
        <v>629</v>
      </c>
      <c r="D768" s="732" t="s">
        <v>630</v>
      </c>
      <c r="E768" s="733">
        <v>50113001</v>
      </c>
      <c r="F768" s="732" t="s">
        <v>638</v>
      </c>
      <c r="G768" s="731" t="s">
        <v>639</v>
      </c>
      <c r="H768" s="731">
        <v>142591</v>
      </c>
      <c r="I768" s="731">
        <v>42591</v>
      </c>
      <c r="J768" s="731" t="s">
        <v>1543</v>
      </c>
      <c r="K768" s="731" t="s">
        <v>1544</v>
      </c>
      <c r="L768" s="734">
        <v>162.37000000000003</v>
      </c>
      <c r="M768" s="734">
        <v>2</v>
      </c>
      <c r="N768" s="735">
        <v>324.74000000000007</v>
      </c>
    </row>
    <row r="769" spans="1:14" ht="14.45" customHeight="1" x14ac:dyDescent="0.2">
      <c r="A769" s="729" t="s">
        <v>605</v>
      </c>
      <c r="B769" s="730" t="s">
        <v>606</v>
      </c>
      <c r="C769" s="731" t="s">
        <v>629</v>
      </c>
      <c r="D769" s="732" t="s">
        <v>630</v>
      </c>
      <c r="E769" s="733">
        <v>50113001</v>
      </c>
      <c r="F769" s="732" t="s">
        <v>638</v>
      </c>
      <c r="G769" s="731" t="s">
        <v>639</v>
      </c>
      <c r="H769" s="731">
        <v>147924</v>
      </c>
      <c r="I769" s="731">
        <v>47924</v>
      </c>
      <c r="J769" s="731" t="s">
        <v>1545</v>
      </c>
      <c r="K769" s="731" t="s">
        <v>1546</v>
      </c>
      <c r="L769" s="734">
        <v>85.460000000000008</v>
      </c>
      <c r="M769" s="734">
        <v>2</v>
      </c>
      <c r="N769" s="735">
        <v>170.92000000000002</v>
      </c>
    </row>
    <row r="770" spans="1:14" ht="14.45" customHeight="1" x14ac:dyDescent="0.2">
      <c r="A770" s="729" t="s">
        <v>605</v>
      </c>
      <c r="B770" s="730" t="s">
        <v>606</v>
      </c>
      <c r="C770" s="731" t="s">
        <v>629</v>
      </c>
      <c r="D770" s="732" t="s">
        <v>630</v>
      </c>
      <c r="E770" s="733">
        <v>50113001</v>
      </c>
      <c r="F770" s="732" t="s">
        <v>638</v>
      </c>
      <c r="G770" s="731" t="s">
        <v>639</v>
      </c>
      <c r="H770" s="731">
        <v>118304</v>
      </c>
      <c r="I770" s="731">
        <v>18304</v>
      </c>
      <c r="J770" s="731" t="s">
        <v>891</v>
      </c>
      <c r="K770" s="731" t="s">
        <v>892</v>
      </c>
      <c r="L770" s="734">
        <v>185.61</v>
      </c>
      <c r="M770" s="734">
        <v>4</v>
      </c>
      <c r="N770" s="735">
        <v>742.44</v>
      </c>
    </row>
    <row r="771" spans="1:14" ht="14.45" customHeight="1" x14ac:dyDescent="0.2">
      <c r="A771" s="729" t="s">
        <v>605</v>
      </c>
      <c r="B771" s="730" t="s">
        <v>606</v>
      </c>
      <c r="C771" s="731" t="s">
        <v>629</v>
      </c>
      <c r="D771" s="732" t="s">
        <v>630</v>
      </c>
      <c r="E771" s="733">
        <v>50113001</v>
      </c>
      <c r="F771" s="732" t="s">
        <v>638</v>
      </c>
      <c r="G771" s="731" t="s">
        <v>639</v>
      </c>
      <c r="H771" s="731">
        <v>118305</v>
      </c>
      <c r="I771" s="731">
        <v>18305</v>
      </c>
      <c r="J771" s="731" t="s">
        <v>891</v>
      </c>
      <c r="K771" s="731" t="s">
        <v>893</v>
      </c>
      <c r="L771" s="734">
        <v>242</v>
      </c>
      <c r="M771" s="734">
        <v>49</v>
      </c>
      <c r="N771" s="735">
        <v>11858</v>
      </c>
    </row>
    <row r="772" spans="1:14" ht="14.45" customHeight="1" x14ac:dyDescent="0.2">
      <c r="A772" s="729" t="s">
        <v>605</v>
      </c>
      <c r="B772" s="730" t="s">
        <v>606</v>
      </c>
      <c r="C772" s="731" t="s">
        <v>629</v>
      </c>
      <c r="D772" s="732" t="s">
        <v>630</v>
      </c>
      <c r="E772" s="733">
        <v>50113001</v>
      </c>
      <c r="F772" s="732" t="s">
        <v>638</v>
      </c>
      <c r="G772" s="731" t="s">
        <v>639</v>
      </c>
      <c r="H772" s="731">
        <v>13440</v>
      </c>
      <c r="I772" s="731">
        <v>13440</v>
      </c>
      <c r="J772" s="731" t="s">
        <v>1547</v>
      </c>
      <c r="K772" s="731" t="s">
        <v>1415</v>
      </c>
      <c r="L772" s="734">
        <v>396.00000000000006</v>
      </c>
      <c r="M772" s="734">
        <v>2</v>
      </c>
      <c r="N772" s="735">
        <v>792.00000000000011</v>
      </c>
    </row>
    <row r="773" spans="1:14" ht="14.45" customHeight="1" x14ac:dyDescent="0.2">
      <c r="A773" s="729" t="s">
        <v>605</v>
      </c>
      <c r="B773" s="730" t="s">
        <v>606</v>
      </c>
      <c r="C773" s="731" t="s">
        <v>629</v>
      </c>
      <c r="D773" s="732" t="s">
        <v>630</v>
      </c>
      <c r="E773" s="733">
        <v>50113001</v>
      </c>
      <c r="F773" s="732" t="s">
        <v>638</v>
      </c>
      <c r="G773" s="731" t="s">
        <v>639</v>
      </c>
      <c r="H773" s="731">
        <v>113441</v>
      </c>
      <c r="I773" s="731">
        <v>13441</v>
      </c>
      <c r="J773" s="731" t="s">
        <v>1547</v>
      </c>
      <c r="K773" s="731" t="s">
        <v>1417</v>
      </c>
      <c r="L773" s="734">
        <v>246.5</v>
      </c>
      <c r="M773" s="734">
        <v>5</v>
      </c>
      <c r="N773" s="735">
        <v>1232.5</v>
      </c>
    </row>
    <row r="774" spans="1:14" ht="14.45" customHeight="1" x14ac:dyDescent="0.2">
      <c r="A774" s="729" t="s">
        <v>605</v>
      </c>
      <c r="B774" s="730" t="s">
        <v>606</v>
      </c>
      <c r="C774" s="731" t="s">
        <v>629</v>
      </c>
      <c r="D774" s="732" t="s">
        <v>630</v>
      </c>
      <c r="E774" s="733">
        <v>50113001</v>
      </c>
      <c r="F774" s="732" t="s">
        <v>638</v>
      </c>
      <c r="G774" s="731" t="s">
        <v>652</v>
      </c>
      <c r="H774" s="731">
        <v>845194</v>
      </c>
      <c r="I774" s="731">
        <v>105178</v>
      </c>
      <c r="J774" s="731" t="s">
        <v>1548</v>
      </c>
      <c r="K774" s="731" t="s">
        <v>1549</v>
      </c>
      <c r="L774" s="734">
        <v>299.51000000000005</v>
      </c>
      <c r="M774" s="734">
        <v>4</v>
      </c>
      <c r="N774" s="735">
        <v>1198.0400000000002</v>
      </c>
    </row>
    <row r="775" spans="1:14" ht="14.45" customHeight="1" x14ac:dyDescent="0.2">
      <c r="A775" s="729" t="s">
        <v>605</v>
      </c>
      <c r="B775" s="730" t="s">
        <v>606</v>
      </c>
      <c r="C775" s="731" t="s">
        <v>629</v>
      </c>
      <c r="D775" s="732" t="s">
        <v>630</v>
      </c>
      <c r="E775" s="733">
        <v>50113001</v>
      </c>
      <c r="F775" s="732" t="s">
        <v>638</v>
      </c>
      <c r="G775" s="731" t="s">
        <v>639</v>
      </c>
      <c r="H775" s="731">
        <v>114957</v>
      </c>
      <c r="I775" s="731">
        <v>14957</v>
      </c>
      <c r="J775" s="731" t="s">
        <v>1197</v>
      </c>
      <c r="K775" s="731" t="s">
        <v>1198</v>
      </c>
      <c r="L775" s="734">
        <v>40.030000000000008</v>
      </c>
      <c r="M775" s="734">
        <v>1</v>
      </c>
      <c r="N775" s="735">
        <v>40.030000000000008</v>
      </c>
    </row>
    <row r="776" spans="1:14" ht="14.45" customHeight="1" x14ac:dyDescent="0.2">
      <c r="A776" s="729" t="s">
        <v>605</v>
      </c>
      <c r="B776" s="730" t="s">
        <v>606</v>
      </c>
      <c r="C776" s="731" t="s">
        <v>629</v>
      </c>
      <c r="D776" s="732" t="s">
        <v>630</v>
      </c>
      <c r="E776" s="733">
        <v>50113001</v>
      </c>
      <c r="F776" s="732" t="s">
        <v>638</v>
      </c>
      <c r="G776" s="731" t="s">
        <v>639</v>
      </c>
      <c r="H776" s="731">
        <v>208649</v>
      </c>
      <c r="I776" s="731">
        <v>208649</v>
      </c>
      <c r="J776" s="731" t="s">
        <v>1550</v>
      </c>
      <c r="K776" s="731" t="s">
        <v>1551</v>
      </c>
      <c r="L776" s="734">
        <v>73.826000000000008</v>
      </c>
      <c r="M776" s="734">
        <v>10</v>
      </c>
      <c r="N776" s="735">
        <v>738.2600000000001</v>
      </c>
    </row>
    <row r="777" spans="1:14" ht="14.45" customHeight="1" x14ac:dyDescent="0.2">
      <c r="A777" s="729" t="s">
        <v>605</v>
      </c>
      <c r="B777" s="730" t="s">
        <v>606</v>
      </c>
      <c r="C777" s="731" t="s">
        <v>629</v>
      </c>
      <c r="D777" s="732" t="s">
        <v>630</v>
      </c>
      <c r="E777" s="733">
        <v>50113001</v>
      </c>
      <c r="F777" s="732" t="s">
        <v>638</v>
      </c>
      <c r="G777" s="731" t="s">
        <v>329</v>
      </c>
      <c r="H777" s="731">
        <v>237692</v>
      </c>
      <c r="I777" s="731">
        <v>237692</v>
      </c>
      <c r="J777" s="731" t="s">
        <v>1552</v>
      </c>
      <c r="K777" s="731" t="s">
        <v>1553</v>
      </c>
      <c r="L777" s="734">
        <v>393.57</v>
      </c>
      <c r="M777" s="734">
        <v>1</v>
      </c>
      <c r="N777" s="735">
        <v>393.57</v>
      </c>
    </row>
    <row r="778" spans="1:14" ht="14.45" customHeight="1" x14ac:dyDescent="0.2">
      <c r="A778" s="729" t="s">
        <v>605</v>
      </c>
      <c r="B778" s="730" t="s">
        <v>606</v>
      </c>
      <c r="C778" s="731" t="s">
        <v>629</v>
      </c>
      <c r="D778" s="732" t="s">
        <v>630</v>
      </c>
      <c r="E778" s="733">
        <v>50113001</v>
      </c>
      <c r="F778" s="732" t="s">
        <v>638</v>
      </c>
      <c r="G778" s="731" t="s">
        <v>652</v>
      </c>
      <c r="H778" s="731">
        <v>208204</v>
      </c>
      <c r="I778" s="731">
        <v>208204</v>
      </c>
      <c r="J778" s="731" t="s">
        <v>1201</v>
      </c>
      <c r="K778" s="731" t="s">
        <v>1202</v>
      </c>
      <c r="L778" s="734">
        <v>48.929999999999993</v>
      </c>
      <c r="M778" s="734">
        <v>1</v>
      </c>
      <c r="N778" s="735">
        <v>48.929999999999993</v>
      </c>
    </row>
    <row r="779" spans="1:14" ht="14.45" customHeight="1" x14ac:dyDescent="0.2">
      <c r="A779" s="729" t="s">
        <v>605</v>
      </c>
      <c r="B779" s="730" t="s">
        <v>606</v>
      </c>
      <c r="C779" s="731" t="s">
        <v>629</v>
      </c>
      <c r="D779" s="732" t="s">
        <v>630</v>
      </c>
      <c r="E779" s="733">
        <v>50113001</v>
      </c>
      <c r="F779" s="732" t="s">
        <v>638</v>
      </c>
      <c r="G779" s="731" t="s">
        <v>652</v>
      </c>
      <c r="H779" s="731">
        <v>208207</v>
      </c>
      <c r="I779" s="731">
        <v>208207</v>
      </c>
      <c r="J779" s="731" t="s">
        <v>1554</v>
      </c>
      <c r="K779" s="731" t="s">
        <v>1555</v>
      </c>
      <c r="L779" s="734">
        <v>80.990000000000009</v>
      </c>
      <c r="M779" s="734">
        <v>3</v>
      </c>
      <c r="N779" s="735">
        <v>242.97000000000003</v>
      </c>
    </row>
    <row r="780" spans="1:14" ht="14.45" customHeight="1" x14ac:dyDescent="0.2">
      <c r="A780" s="729" t="s">
        <v>605</v>
      </c>
      <c r="B780" s="730" t="s">
        <v>606</v>
      </c>
      <c r="C780" s="731" t="s">
        <v>629</v>
      </c>
      <c r="D780" s="732" t="s">
        <v>630</v>
      </c>
      <c r="E780" s="733">
        <v>50113001</v>
      </c>
      <c r="F780" s="732" t="s">
        <v>638</v>
      </c>
      <c r="G780" s="731" t="s">
        <v>652</v>
      </c>
      <c r="H780" s="731">
        <v>194882</v>
      </c>
      <c r="I780" s="731">
        <v>94882</v>
      </c>
      <c r="J780" s="731" t="s">
        <v>898</v>
      </c>
      <c r="K780" s="731" t="s">
        <v>1556</v>
      </c>
      <c r="L780" s="734">
        <v>171.82999999999998</v>
      </c>
      <c r="M780" s="734">
        <v>20</v>
      </c>
      <c r="N780" s="735">
        <v>3436.6</v>
      </c>
    </row>
    <row r="781" spans="1:14" ht="14.45" customHeight="1" x14ac:dyDescent="0.2">
      <c r="A781" s="729" t="s">
        <v>605</v>
      </c>
      <c r="B781" s="730" t="s">
        <v>606</v>
      </c>
      <c r="C781" s="731" t="s">
        <v>629</v>
      </c>
      <c r="D781" s="732" t="s">
        <v>630</v>
      </c>
      <c r="E781" s="733">
        <v>50113001</v>
      </c>
      <c r="F781" s="732" t="s">
        <v>638</v>
      </c>
      <c r="G781" s="731" t="s">
        <v>652</v>
      </c>
      <c r="H781" s="731">
        <v>109709</v>
      </c>
      <c r="I781" s="731">
        <v>9709</v>
      </c>
      <c r="J781" s="731" t="s">
        <v>898</v>
      </c>
      <c r="K781" s="731" t="s">
        <v>899</v>
      </c>
      <c r="L781" s="734">
        <v>64.90000000000002</v>
      </c>
      <c r="M781" s="734">
        <v>20</v>
      </c>
      <c r="N781" s="735">
        <v>1298.0000000000005</v>
      </c>
    </row>
    <row r="782" spans="1:14" ht="14.45" customHeight="1" x14ac:dyDescent="0.2">
      <c r="A782" s="729" t="s">
        <v>605</v>
      </c>
      <c r="B782" s="730" t="s">
        <v>606</v>
      </c>
      <c r="C782" s="731" t="s">
        <v>629</v>
      </c>
      <c r="D782" s="732" t="s">
        <v>630</v>
      </c>
      <c r="E782" s="733">
        <v>50113001</v>
      </c>
      <c r="F782" s="732" t="s">
        <v>638</v>
      </c>
      <c r="G782" s="731" t="s">
        <v>652</v>
      </c>
      <c r="H782" s="731">
        <v>109710</v>
      </c>
      <c r="I782" s="731">
        <v>9710</v>
      </c>
      <c r="J782" s="731" t="s">
        <v>898</v>
      </c>
      <c r="K782" s="731" t="s">
        <v>1557</v>
      </c>
      <c r="L782" s="734">
        <v>71.86999999999999</v>
      </c>
      <c r="M782" s="734">
        <v>20</v>
      </c>
      <c r="N782" s="735">
        <v>1437.3999999999999</v>
      </c>
    </row>
    <row r="783" spans="1:14" ht="14.45" customHeight="1" x14ac:dyDescent="0.2">
      <c r="A783" s="729" t="s">
        <v>605</v>
      </c>
      <c r="B783" s="730" t="s">
        <v>606</v>
      </c>
      <c r="C783" s="731" t="s">
        <v>629</v>
      </c>
      <c r="D783" s="732" t="s">
        <v>630</v>
      </c>
      <c r="E783" s="733">
        <v>50113001</v>
      </c>
      <c r="F783" s="732" t="s">
        <v>638</v>
      </c>
      <c r="G783" s="731" t="s">
        <v>652</v>
      </c>
      <c r="H783" s="731">
        <v>109712</v>
      </c>
      <c r="I783" s="731">
        <v>9712</v>
      </c>
      <c r="J783" s="731" t="s">
        <v>898</v>
      </c>
      <c r="K783" s="731" t="s">
        <v>1558</v>
      </c>
      <c r="L783" s="734">
        <v>298.83820000000003</v>
      </c>
      <c r="M783" s="734">
        <v>50</v>
      </c>
      <c r="N783" s="735">
        <v>14941.910000000002</v>
      </c>
    </row>
    <row r="784" spans="1:14" ht="14.45" customHeight="1" x14ac:dyDescent="0.2">
      <c r="A784" s="729" t="s">
        <v>605</v>
      </c>
      <c r="B784" s="730" t="s">
        <v>606</v>
      </c>
      <c r="C784" s="731" t="s">
        <v>629</v>
      </c>
      <c r="D784" s="732" t="s">
        <v>630</v>
      </c>
      <c r="E784" s="733">
        <v>50113001</v>
      </c>
      <c r="F784" s="732" t="s">
        <v>638</v>
      </c>
      <c r="G784" s="731" t="s">
        <v>639</v>
      </c>
      <c r="H784" s="731">
        <v>119653</v>
      </c>
      <c r="I784" s="731">
        <v>119653</v>
      </c>
      <c r="J784" s="731" t="s">
        <v>900</v>
      </c>
      <c r="K784" s="731" t="s">
        <v>902</v>
      </c>
      <c r="L784" s="734">
        <v>157.19</v>
      </c>
      <c r="M784" s="734">
        <v>2</v>
      </c>
      <c r="N784" s="735">
        <v>314.38</v>
      </c>
    </row>
    <row r="785" spans="1:14" ht="14.45" customHeight="1" x14ac:dyDescent="0.2">
      <c r="A785" s="729" t="s">
        <v>605</v>
      </c>
      <c r="B785" s="730" t="s">
        <v>606</v>
      </c>
      <c r="C785" s="731" t="s">
        <v>629</v>
      </c>
      <c r="D785" s="732" t="s">
        <v>630</v>
      </c>
      <c r="E785" s="733">
        <v>50113001</v>
      </c>
      <c r="F785" s="732" t="s">
        <v>638</v>
      </c>
      <c r="G785" s="731" t="s">
        <v>652</v>
      </c>
      <c r="H785" s="731">
        <v>848251</v>
      </c>
      <c r="I785" s="731">
        <v>122632</v>
      </c>
      <c r="J785" s="731" t="s">
        <v>1203</v>
      </c>
      <c r="K785" s="731" t="s">
        <v>1204</v>
      </c>
      <c r="L785" s="734">
        <v>163.99</v>
      </c>
      <c r="M785" s="734">
        <v>1</v>
      </c>
      <c r="N785" s="735">
        <v>163.99</v>
      </c>
    </row>
    <row r="786" spans="1:14" ht="14.45" customHeight="1" x14ac:dyDescent="0.2">
      <c r="A786" s="729" t="s">
        <v>605</v>
      </c>
      <c r="B786" s="730" t="s">
        <v>606</v>
      </c>
      <c r="C786" s="731" t="s">
        <v>629</v>
      </c>
      <c r="D786" s="732" t="s">
        <v>630</v>
      </c>
      <c r="E786" s="733">
        <v>50113001</v>
      </c>
      <c r="F786" s="732" t="s">
        <v>638</v>
      </c>
      <c r="G786" s="731" t="s">
        <v>639</v>
      </c>
      <c r="H786" s="731">
        <v>230920</v>
      </c>
      <c r="I786" s="731">
        <v>230920</v>
      </c>
      <c r="J786" s="731" t="s">
        <v>642</v>
      </c>
      <c r="K786" s="731" t="s">
        <v>643</v>
      </c>
      <c r="L786" s="734">
        <v>685.63720000000001</v>
      </c>
      <c r="M786" s="734">
        <v>200</v>
      </c>
      <c r="N786" s="735">
        <v>137127.44</v>
      </c>
    </row>
    <row r="787" spans="1:14" ht="14.45" customHeight="1" x14ac:dyDescent="0.2">
      <c r="A787" s="729" t="s">
        <v>605</v>
      </c>
      <c r="B787" s="730" t="s">
        <v>606</v>
      </c>
      <c r="C787" s="731" t="s">
        <v>629</v>
      </c>
      <c r="D787" s="732" t="s">
        <v>630</v>
      </c>
      <c r="E787" s="733">
        <v>50113001</v>
      </c>
      <c r="F787" s="732" t="s">
        <v>638</v>
      </c>
      <c r="G787" s="731" t="s">
        <v>639</v>
      </c>
      <c r="H787" s="731">
        <v>104304</v>
      </c>
      <c r="I787" s="731">
        <v>4304</v>
      </c>
      <c r="J787" s="731" t="s">
        <v>1559</v>
      </c>
      <c r="K787" s="731" t="s">
        <v>1560</v>
      </c>
      <c r="L787" s="734">
        <v>270.75000000000011</v>
      </c>
      <c r="M787" s="734">
        <v>1</v>
      </c>
      <c r="N787" s="735">
        <v>270.75000000000011</v>
      </c>
    </row>
    <row r="788" spans="1:14" ht="14.45" customHeight="1" x14ac:dyDescent="0.2">
      <c r="A788" s="729" t="s">
        <v>605</v>
      </c>
      <c r="B788" s="730" t="s">
        <v>606</v>
      </c>
      <c r="C788" s="731" t="s">
        <v>629</v>
      </c>
      <c r="D788" s="732" t="s">
        <v>630</v>
      </c>
      <c r="E788" s="733">
        <v>50113001</v>
      </c>
      <c r="F788" s="732" t="s">
        <v>638</v>
      </c>
      <c r="G788" s="731" t="s">
        <v>639</v>
      </c>
      <c r="H788" s="731">
        <v>216573</v>
      </c>
      <c r="I788" s="731">
        <v>216573</v>
      </c>
      <c r="J788" s="731" t="s">
        <v>1561</v>
      </c>
      <c r="K788" s="731" t="s">
        <v>1562</v>
      </c>
      <c r="L788" s="734">
        <v>61.7</v>
      </c>
      <c r="M788" s="734">
        <v>30</v>
      </c>
      <c r="N788" s="735">
        <v>1851</v>
      </c>
    </row>
    <row r="789" spans="1:14" ht="14.45" customHeight="1" x14ac:dyDescent="0.2">
      <c r="A789" s="729" t="s">
        <v>605</v>
      </c>
      <c r="B789" s="730" t="s">
        <v>606</v>
      </c>
      <c r="C789" s="731" t="s">
        <v>629</v>
      </c>
      <c r="D789" s="732" t="s">
        <v>630</v>
      </c>
      <c r="E789" s="733">
        <v>50113001</v>
      </c>
      <c r="F789" s="732" t="s">
        <v>638</v>
      </c>
      <c r="G789" s="731" t="s">
        <v>639</v>
      </c>
      <c r="H789" s="731">
        <v>212646</v>
      </c>
      <c r="I789" s="731">
        <v>212646</v>
      </c>
      <c r="J789" s="731" t="s">
        <v>1563</v>
      </c>
      <c r="K789" s="731" t="s">
        <v>1564</v>
      </c>
      <c r="L789" s="734">
        <v>514.55999999999995</v>
      </c>
      <c r="M789" s="734">
        <v>1</v>
      </c>
      <c r="N789" s="735">
        <v>514.55999999999995</v>
      </c>
    </row>
    <row r="790" spans="1:14" ht="14.45" customHeight="1" x14ac:dyDescent="0.2">
      <c r="A790" s="729" t="s">
        <v>605</v>
      </c>
      <c r="B790" s="730" t="s">
        <v>606</v>
      </c>
      <c r="C790" s="731" t="s">
        <v>629</v>
      </c>
      <c r="D790" s="732" t="s">
        <v>630</v>
      </c>
      <c r="E790" s="733">
        <v>50113001</v>
      </c>
      <c r="F790" s="732" t="s">
        <v>638</v>
      </c>
      <c r="G790" s="731" t="s">
        <v>639</v>
      </c>
      <c r="H790" s="731">
        <v>100610</v>
      </c>
      <c r="I790" s="731">
        <v>610</v>
      </c>
      <c r="J790" s="731" t="s">
        <v>907</v>
      </c>
      <c r="K790" s="731" t="s">
        <v>908</v>
      </c>
      <c r="L790" s="734">
        <v>70.896470588235289</v>
      </c>
      <c r="M790" s="734">
        <v>34</v>
      </c>
      <c r="N790" s="735">
        <v>2410.48</v>
      </c>
    </row>
    <row r="791" spans="1:14" ht="14.45" customHeight="1" x14ac:dyDescent="0.2">
      <c r="A791" s="729" t="s">
        <v>605</v>
      </c>
      <c r="B791" s="730" t="s">
        <v>606</v>
      </c>
      <c r="C791" s="731" t="s">
        <v>629</v>
      </c>
      <c r="D791" s="732" t="s">
        <v>630</v>
      </c>
      <c r="E791" s="733">
        <v>50113001</v>
      </c>
      <c r="F791" s="732" t="s">
        <v>638</v>
      </c>
      <c r="G791" s="731" t="s">
        <v>639</v>
      </c>
      <c r="H791" s="731">
        <v>100612</v>
      </c>
      <c r="I791" s="731">
        <v>612</v>
      </c>
      <c r="J791" s="731" t="s">
        <v>909</v>
      </c>
      <c r="K791" s="731" t="s">
        <v>910</v>
      </c>
      <c r="L791" s="734">
        <v>67.58</v>
      </c>
      <c r="M791" s="734">
        <v>21</v>
      </c>
      <c r="N791" s="735">
        <v>1419.1799999999998</v>
      </c>
    </row>
    <row r="792" spans="1:14" ht="14.45" customHeight="1" x14ac:dyDescent="0.2">
      <c r="A792" s="729" t="s">
        <v>605</v>
      </c>
      <c r="B792" s="730" t="s">
        <v>606</v>
      </c>
      <c r="C792" s="731" t="s">
        <v>629</v>
      </c>
      <c r="D792" s="732" t="s">
        <v>630</v>
      </c>
      <c r="E792" s="733">
        <v>50113001</v>
      </c>
      <c r="F792" s="732" t="s">
        <v>638</v>
      </c>
      <c r="G792" s="731" t="s">
        <v>639</v>
      </c>
      <c r="H792" s="731">
        <v>171616</v>
      </c>
      <c r="I792" s="731">
        <v>171616</v>
      </c>
      <c r="J792" s="731" t="s">
        <v>1565</v>
      </c>
      <c r="K792" s="731" t="s">
        <v>1389</v>
      </c>
      <c r="L792" s="734">
        <v>223.22999999999996</v>
      </c>
      <c r="M792" s="734">
        <v>10</v>
      </c>
      <c r="N792" s="735">
        <v>2232.2999999999997</v>
      </c>
    </row>
    <row r="793" spans="1:14" ht="14.45" customHeight="1" x14ac:dyDescent="0.2">
      <c r="A793" s="729" t="s">
        <v>605</v>
      </c>
      <c r="B793" s="730" t="s">
        <v>606</v>
      </c>
      <c r="C793" s="731" t="s">
        <v>629</v>
      </c>
      <c r="D793" s="732" t="s">
        <v>630</v>
      </c>
      <c r="E793" s="733">
        <v>50113001</v>
      </c>
      <c r="F793" s="732" t="s">
        <v>638</v>
      </c>
      <c r="G793" s="731" t="s">
        <v>639</v>
      </c>
      <c r="H793" s="731">
        <v>395294</v>
      </c>
      <c r="I793" s="731">
        <v>180306</v>
      </c>
      <c r="J793" s="731" t="s">
        <v>1566</v>
      </c>
      <c r="K793" s="731" t="s">
        <v>1567</v>
      </c>
      <c r="L793" s="734">
        <v>208.43</v>
      </c>
      <c r="M793" s="734">
        <v>15</v>
      </c>
      <c r="N793" s="735">
        <v>3126.4500000000003</v>
      </c>
    </row>
    <row r="794" spans="1:14" ht="14.45" customHeight="1" x14ac:dyDescent="0.2">
      <c r="A794" s="729" t="s">
        <v>605</v>
      </c>
      <c r="B794" s="730" t="s">
        <v>606</v>
      </c>
      <c r="C794" s="731" t="s">
        <v>629</v>
      </c>
      <c r="D794" s="732" t="s">
        <v>630</v>
      </c>
      <c r="E794" s="733">
        <v>50113001</v>
      </c>
      <c r="F794" s="732" t="s">
        <v>638</v>
      </c>
      <c r="G794" s="731" t="s">
        <v>639</v>
      </c>
      <c r="H794" s="731">
        <v>395293</v>
      </c>
      <c r="I794" s="731">
        <v>180305</v>
      </c>
      <c r="J794" s="731" t="s">
        <v>1566</v>
      </c>
      <c r="K794" s="731" t="s">
        <v>1568</v>
      </c>
      <c r="L794" s="734">
        <v>123.8077142857143</v>
      </c>
      <c r="M794" s="734">
        <v>35</v>
      </c>
      <c r="N794" s="735">
        <v>4333.2700000000004</v>
      </c>
    </row>
    <row r="795" spans="1:14" ht="14.45" customHeight="1" x14ac:dyDescent="0.2">
      <c r="A795" s="729" t="s">
        <v>605</v>
      </c>
      <c r="B795" s="730" t="s">
        <v>606</v>
      </c>
      <c r="C795" s="731" t="s">
        <v>629</v>
      </c>
      <c r="D795" s="732" t="s">
        <v>630</v>
      </c>
      <c r="E795" s="733">
        <v>50113001</v>
      </c>
      <c r="F795" s="732" t="s">
        <v>638</v>
      </c>
      <c r="G795" s="731" t="s">
        <v>639</v>
      </c>
      <c r="H795" s="731">
        <v>184360</v>
      </c>
      <c r="I795" s="731">
        <v>84360</v>
      </c>
      <c r="J795" s="731" t="s">
        <v>1211</v>
      </c>
      <c r="K795" s="731" t="s">
        <v>1212</v>
      </c>
      <c r="L795" s="734">
        <v>149.49999999999997</v>
      </c>
      <c r="M795" s="734">
        <v>1</v>
      </c>
      <c r="N795" s="735">
        <v>149.49999999999997</v>
      </c>
    </row>
    <row r="796" spans="1:14" ht="14.45" customHeight="1" x14ac:dyDescent="0.2">
      <c r="A796" s="729" t="s">
        <v>605</v>
      </c>
      <c r="B796" s="730" t="s">
        <v>606</v>
      </c>
      <c r="C796" s="731" t="s">
        <v>629</v>
      </c>
      <c r="D796" s="732" t="s">
        <v>630</v>
      </c>
      <c r="E796" s="733">
        <v>50113001</v>
      </c>
      <c r="F796" s="732" t="s">
        <v>638</v>
      </c>
      <c r="G796" s="731" t="s">
        <v>639</v>
      </c>
      <c r="H796" s="731">
        <v>131215</v>
      </c>
      <c r="I796" s="731">
        <v>31215</v>
      </c>
      <c r="J796" s="731" t="s">
        <v>911</v>
      </c>
      <c r="K796" s="731" t="s">
        <v>1213</v>
      </c>
      <c r="L796" s="734">
        <v>54.684999999999988</v>
      </c>
      <c r="M796" s="734">
        <v>4</v>
      </c>
      <c r="N796" s="735">
        <v>218.73999999999995</v>
      </c>
    </row>
    <row r="797" spans="1:14" ht="14.45" customHeight="1" x14ac:dyDescent="0.2">
      <c r="A797" s="729" t="s">
        <v>605</v>
      </c>
      <c r="B797" s="730" t="s">
        <v>606</v>
      </c>
      <c r="C797" s="731" t="s">
        <v>629</v>
      </c>
      <c r="D797" s="732" t="s">
        <v>630</v>
      </c>
      <c r="E797" s="733">
        <v>50113001</v>
      </c>
      <c r="F797" s="732" t="s">
        <v>638</v>
      </c>
      <c r="G797" s="731" t="s">
        <v>639</v>
      </c>
      <c r="H797" s="731">
        <v>131385</v>
      </c>
      <c r="I797" s="731">
        <v>31385</v>
      </c>
      <c r="J797" s="731" t="s">
        <v>911</v>
      </c>
      <c r="K797" s="731" t="s">
        <v>912</v>
      </c>
      <c r="L797" s="734">
        <v>38.974999999999994</v>
      </c>
      <c r="M797" s="734">
        <v>2</v>
      </c>
      <c r="N797" s="735">
        <v>77.949999999999989</v>
      </c>
    </row>
    <row r="798" spans="1:14" ht="14.45" customHeight="1" x14ac:dyDescent="0.2">
      <c r="A798" s="729" t="s">
        <v>605</v>
      </c>
      <c r="B798" s="730" t="s">
        <v>606</v>
      </c>
      <c r="C798" s="731" t="s">
        <v>629</v>
      </c>
      <c r="D798" s="732" t="s">
        <v>630</v>
      </c>
      <c r="E798" s="733">
        <v>50113001</v>
      </c>
      <c r="F798" s="732" t="s">
        <v>638</v>
      </c>
      <c r="G798" s="731" t="s">
        <v>639</v>
      </c>
      <c r="H798" s="731">
        <v>100616</v>
      </c>
      <c r="I798" s="731">
        <v>616</v>
      </c>
      <c r="J798" s="731" t="s">
        <v>914</v>
      </c>
      <c r="K798" s="731" t="s">
        <v>1569</v>
      </c>
      <c r="L798" s="734">
        <v>118.98000000000005</v>
      </c>
      <c r="M798" s="734">
        <v>5</v>
      </c>
      <c r="N798" s="735">
        <v>594.9000000000002</v>
      </c>
    </row>
    <row r="799" spans="1:14" ht="14.45" customHeight="1" x14ac:dyDescent="0.2">
      <c r="A799" s="729" t="s">
        <v>605</v>
      </c>
      <c r="B799" s="730" t="s">
        <v>606</v>
      </c>
      <c r="C799" s="731" t="s">
        <v>629</v>
      </c>
      <c r="D799" s="732" t="s">
        <v>630</v>
      </c>
      <c r="E799" s="733">
        <v>50113001</v>
      </c>
      <c r="F799" s="732" t="s">
        <v>638</v>
      </c>
      <c r="G799" s="731" t="s">
        <v>639</v>
      </c>
      <c r="H799" s="731">
        <v>216469</v>
      </c>
      <c r="I799" s="731">
        <v>216469</v>
      </c>
      <c r="J799" s="731" t="s">
        <v>1570</v>
      </c>
      <c r="K799" s="731" t="s">
        <v>1571</v>
      </c>
      <c r="L799" s="734">
        <v>58.39</v>
      </c>
      <c r="M799" s="734">
        <v>10</v>
      </c>
      <c r="N799" s="735">
        <v>583.9</v>
      </c>
    </row>
    <row r="800" spans="1:14" ht="14.45" customHeight="1" x14ac:dyDescent="0.2">
      <c r="A800" s="729" t="s">
        <v>605</v>
      </c>
      <c r="B800" s="730" t="s">
        <v>606</v>
      </c>
      <c r="C800" s="731" t="s">
        <v>629</v>
      </c>
      <c r="D800" s="732" t="s">
        <v>630</v>
      </c>
      <c r="E800" s="733">
        <v>50113001</v>
      </c>
      <c r="F800" s="732" t="s">
        <v>638</v>
      </c>
      <c r="G800" s="731" t="s">
        <v>639</v>
      </c>
      <c r="H800" s="731">
        <v>850095</v>
      </c>
      <c r="I800" s="731">
        <v>120406</v>
      </c>
      <c r="J800" s="731" t="s">
        <v>1570</v>
      </c>
      <c r="K800" s="731" t="s">
        <v>1571</v>
      </c>
      <c r="L800" s="734">
        <v>58.390000000000008</v>
      </c>
      <c r="M800" s="734">
        <v>10</v>
      </c>
      <c r="N800" s="735">
        <v>583.90000000000009</v>
      </c>
    </row>
    <row r="801" spans="1:14" ht="14.45" customHeight="1" x14ac:dyDescent="0.2">
      <c r="A801" s="729" t="s">
        <v>605</v>
      </c>
      <c r="B801" s="730" t="s">
        <v>606</v>
      </c>
      <c r="C801" s="731" t="s">
        <v>629</v>
      </c>
      <c r="D801" s="732" t="s">
        <v>630</v>
      </c>
      <c r="E801" s="733">
        <v>50113001</v>
      </c>
      <c r="F801" s="732" t="s">
        <v>638</v>
      </c>
      <c r="G801" s="731" t="s">
        <v>639</v>
      </c>
      <c r="H801" s="731">
        <v>216470</v>
      </c>
      <c r="I801" s="731">
        <v>216470</v>
      </c>
      <c r="J801" s="731" t="s">
        <v>1572</v>
      </c>
      <c r="K801" s="731" t="s">
        <v>1573</v>
      </c>
      <c r="L801" s="734">
        <v>67.600999999999999</v>
      </c>
      <c r="M801" s="734">
        <v>80</v>
      </c>
      <c r="N801" s="735">
        <v>5408.08</v>
      </c>
    </row>
    <row r="802" spans="1:14" ht="14.45" customHeight="1" x14ac:dyDescent="0.2">
      <c r="A802" s="729" t="s">
        <v>605</v>
      </c>
      <c r="B802" s="730" t="s">
        <v>606</v>
      </c>
      <c r="C802" s="731" t="s">
        <v>629</v>
      </c>
      <c r="D802" s="732" t="s">
        <v>630</v>
      </c>
      <c r="E802" s="733">
        <v>50113001</v>
      </c>
      <c r="F802" s="732" t="s">
        <v>638</v>
      </c>
      <c r="G802" s="731" t="s">
        <v>639</v>
      </c>
      <c r="H802" s="731">
        <v>848632</v>
      </c>
      <c r="I802" s="731">
        <v>125315</v>
      </c>
      <c r="J802" s="731" t="s">
        <v>1216</v>
      </c>
      <c r="K802" s="731" t="s">
        <v>1217</v>
      </c>
      <c r="L802" s="734">
        <v>58.15</v>
      </c>
      <c r="M802" s="734">
        <v>20</v>
      </c>
      <c r="N802" s="735">
        <v>1163</v>
      </c>
    </row>
    <row r="803" spans="1:14" ht="14.45" customHeight="1" x14ac:dyDescent="0.2">
      <c r="A803" s="729" t="s">
        <v>605</v>
      </c>
      <c r="B803" s="730" t="s">
        <v>606</v>
      </c>
      <c r="C803" s="731" t="s">
        <v>629</v>
      </c>
      <c r="D803" s="732" t="s">
        <v>630</v>
      </c>
      <c r="E803" s="733">
        <v>50113001</v>
      </c>
      <c r="F803" s="732" t="s">
        <v>638</v>
      </c>
      <c r="G803" s="731" t="s">
        <v>639</v>
      </c>
      <c r="H803" s="731">
        <v>148578</v>
      </c>
      <c r="I803" s="731">
        <v>48578</v>
      </c>
      <c r="J803" s="731" t="s">
        <v>1216</v>
      </c>
      <c r="K803" s="731" t="s">
        <v>1218</v>
      </c>
      <c r="L803" s="734">
        <v>54.92</v>
      </c>
      <c r="M803" s="734">
        <v>2</v>
      </c>
      <c r="N803" s="735">
        <v>109.84</v>
      </c>
    </row>
    <row r="804" spans="1:14" ht="14.45" customHeight="1" x14ac:dyDescent="0.2">
      <c r="A804" s="729" t="s">
        <v>605</v>
      </c>
      <c r="B804" s="730" t="s">
        <v>606</v>
      </c>
      <c r="C804" s="731" t="s">
        <v>629</v>
      </c>
      <c r="D804" s="732" t="s">
        <v>630</v>
      </c>
      <c r="E804" s="733">
        <v>50113001</v>
      </c>
      <c r="F804" s="732" t="s">
        <v>638</v>
      </c>
      <c r="G804" s="731" t="s">
        <v>639</v>
      </c>
      <c r="H804" s="731">
        <v>159398</v>
      </c>
      <c r="I804" s="731">
        <v>59398</v>
      </c>
      <c r="J804" s="731" t="s">
        <v>1574</v>
      </c>
      <c r="K804" s="731" t="s">
        <v>1575</v>
      </c>
      <c r="L804" s="734">
        <v>268.26027027027033</v>
      </c>
      <c r="M804" s="734">
        <v>37</v>
      </c>
      <c r="N804" s="735">
        <v>9925.6300000000028</v>
      </c>
    </row>
    <row r="805" spans="1:14" ht="14.45" customHeight="1" x14ac:dyDescent="0.2">
      <c r="A805" s="729" t="s">
        <v>605</v>
      </c>
      <c r="B805" s="730" t="s">
        <v>606</v>
      </c>
      <c r="C805" s="731" t="s">
        <v>629</v>
      </c>
      <c r="D805" s="732" t="s">
        <v>630</v>
      </c>
      <c r="E805" s="733">
        <v>50113001</v>
      </c>
      <c r="F805" s="732" t="s">
        <v>638</v>
      </c>
      <c r="G805" s="731" t="s">
        <v>639</v>
      </c>
      <c r="H805" s="731">
        <v>216866</v>
      </c>
      <c r="I805" s="731">
        <v>216866</v>
      </c>
      <c r="J805" s="731" t="s">
        <v>1576</v>
      </c>
      <c r="K805" s="731" t="s">
        <v>1577</v>
      </c>
      <c r="L805" s="734">
        <v>157.17999999999998</v>
      </c>
      <c r="M805" s="734">
        <v>1</v>
      </c>
      <c r="N805" s="735">
        <v>157.17999999999998</v>
      </c>
    </row>
    <row r="806" spans="1:14" ht="14.45" customHeight="1" x14ac:dyDescent="0.2">
      <c r="A806" s="729" t="s">
        <v>605</v>
      </c>
      <c r="B806" s="730" t="s">
        <v>606</v>
      </c>
      <c r="C806" s="731" t="s">
        <v>629</v>
      </c>
      <c r="D806" s="732" t="s">
        <v>630</v>
      </c>
      <c r="E806" s="733">
        <v>50113001</v>
      </c>
      <c r="F806" s="732" t="s">
        <v>638</v>
      </c>
      <c r="G806" s="731" t="s">
        <v>639</v>
      </c>
      <c r="H806" s="731">
        <v>216865</v>
      </c>
      <c r="I806" s="731">
        <v>216865</v>
      </c>
      <c r="J806" s="731" t="s">
        <v>1576</v>
      </c>
      <c r="K806" s="731" t="s">
        <v>1578</v>
      </c>
      <c r="L806" s="734">
        <v>54.456666666666678</v>
      </c>
      <c r="M806" s="734">
        <v>3</v>
      </c>
      <c r="N806" s="735">
        <v>163.37000000000003</v>
      </c>
    </row>
    <row r="807" spans="1:14" ht="14.45" customHeight="1" x14ac:dyDescent="0.2">
      <c r="A807" s="729" t="s">
        <v>605</v>
      </c>
      <c r="B807" s="730" t="s">
        <v>606</v>
      </c>
      <c r="C807" s="731" t="s">
        <v>629</v>
      </c>
      <c r="D807" s="732" t="s">
        <v>630</v>
      </c>
      <c r="E807" s="733">
        <v>50113001</v>
      </c>
      <c r="F807" s="732" t="s">
        <v>638</v>
      </c>
      <c r="G807" s="731" t="s">
        <v>639</v>
      </c>
      <c r="H807" s="731">
        <v>216873</v>
      </c>
      <c r="I807" s="731">
        <v>216873</v>
      </c>
      <c r="J807" s="731" t="s">
        <v>1579</v>
      </c>
      <c r="K807" s="731" t="s">
        <v>1580</v>
      </c>
      <c r="L807" s="734">
        <v>156.44000000000003</v>
      </c>
      <c r="M807" s="734">
        <v>2</v>
      </c>
      <c r="N807" s="735">
        <v>312.88000000000005</v>
      </c>
    </row>
    <row r="808" spans="1:14" ht="14.45" customHeight="1" x14ac:dyDescent="0.2">
      <c r="A808" s="729" t="s">
        <v>605</v>
      </c>
      <c r="B808" s="730" t="s">
        <v>606</v>
      </c>
      <c r="C808" s="731" t="s">
        <v>629</v>
      </c>
      <c r="D808" s="732" t="s">
        <v>630</v>
      </c>
      <c r="E808" s="733">
        <v>50113001</v>
      </c>
      <c r="F808" s="732" t="s">
        <v>638</v>
      </c>
      <c r="G808" s="731" t="s">
        <v>652</v>
      </c>
      <c r="H808" s="731">
        <v>142761</v>
      </c>
      <c r="I808" s="731">
        <v>42761</v>
      </c>
      <c r="J808" s="731" t="s">
        <v>1581</v>
      </c>
      <c r="K808" s="731" t="s">
        <v>1582</v>
      </c>
      <c r="L808" s="734">
        <v>1226.75</v>
      </c>
      <c r="M808" s="734">
        <v>1</v>
      </c>
      <c r="N808" s="735">
        <v>1226.75</v>
      </c>
    </row>
    <row r="809" spans="1:14" ht="14.45" customHeight="1" x14ac:dyDescent="0.2">
      <c r="A809" s="729" t="s">
        <v>605</v>
      </c>
      <c r="B809" s="730" t="s">
        <v>606</v>
      </c>
      <c r="C809" s="731" t="s">
        <v>629</v>
      </c>
      <c r="D809" s="732" t="s">
        <v>630</v>
      </c>
      <c r="E809" s="733">
        <v>50113001</v>
      </c>
      <c r="F809" s="732" t="s">
        <v>638</v>
      </c>
      <c r="G809" s="731" t="s">
        <v>639</v>
      </c>
      <c r="H809" s="731">
        <v>190973</v>
      </c>
      <c r="I809" s="731">
        <v>190973</v>
      </c>
      <c r="J809" s="731" t="s">
        <v>1583</v>
      </c>
      <c r="K809" s="731" t="s">
        <v>728</v>
      </c>
      <c r="L809" s="734">
        <v>224.37</v>
      </c>
      <c r="M809" s="734">
        <v>1</v>
      </c>
      <c r="N809" s="735">
        <v>224.37</v>
      </c>
    </row>
    <row r="810" spans="1:14" ht="14.45" customHeight="1" x14ac:dyDescent="0.2">
      <c r="A810" s="729" t="s">
        <v>605</v>
      </c>
      <c r="B810" s="730" t="s">
        <v>606</v>
      </c>
      <c r="C810" s="731" t="s">
        <v>629</v>
      </c>
      <c r="D810" s="732" t="s">
        <v>630</v>
      </c>
      <c r="E810" s="733">
        <v>50113001</v>
      </c>
      <c r="F810" s="732" t="s">
        <v>638</v>
      </c>
      <c r="G810" s="731" t="s">
        <v>639</v>
      </c>
      <c r="H810" s="731">
        <v>190968</v>
      </c>
      <c r="I810" s="731">
        <v>190968</v>
      </c>
      <c r="J810" s="731" t="s">
        <v>1221</v>
      </c>
      <c r="K810" s="731" t="s">
        <v>728</v>
      </c>
      <c r="L810" s="734">
        <v>195.80999999999997</v>
      </c>
      <c r="M810" s="734">
        <v>1</v>
      </c>
      <c r="N810" s="735">
        <v>195.80999999999997</v>
      </c>
    </row>
    <row r="811" spans="1:14" ht="14.45" customHeight="1" x14ac:dyDescent="0.2">
      <c r="A811" s="729" t="s">
        <v>605</v>
      </c>
      <c r="B811" s="730" t="s">
        <v>606</v>
      </c>
      <c r="C811" s="731" t="s">
        <v>629</v>
      </c>
      <c r="D811" s="732" t="s">
        <v>630</v>
      </c>
      <c r="E811" s="733">
        <v>50113001</v>
      </c>
      <c r="F811" s="732" t="s">
        <v>638</v>
      </c>
      <c r="G811" s="731" t="s">
        <v>639</v>
      </c>
      <c r="H811" s="731">
        <v>190958</v>
      </c>
      <c r="I811" s="731">
        <v>190958</v>
      </c>
      <c r="J811" s="731" t="s">
        <v>1584</v>
      </c>
      <c r="K811" s="731" t="s">
        <v>728</v>
      </c>
      <c r="L811" s="734">
        <v>140.72000000000003</v>
      </c>
      <c r="M811" s="734">
        <v>1</v>
      </c>
      <c r="N811" s="735">
        <v>140.72000000000003</v>
      </c>
    </row>
    <row r="812" spans="1:14" ht="14.45" customHeight="1" x14ac:dyDescent="0.2">
      <c r="A812" s="729" t="s">
        <v>605</v>
      </c>
      <c r="B812" s="730" t="s">
        <v>606</v>
      </c>
      <c r="C812" s="731" t="s">
        <v>629</v>
      </c>
      <c r="D812" s="732" t="s">
        <v>630</v>
      </c>
      <c r="E812" s="733">
        <v>50113001</v>
      </c>
      <c r="F812" s="732" t="s">
        <v>638</v>
      </c>
      <c r="G812" s="731" t="s">
        <v>652</v>
      </c>
      <c r="H812" s="731">
        <v>56976</v>
      </c>
      <c r="I812" s="731">
        <v>56976</v>
      </c>
      <c r="J812" s="731" t="s">
        <v>933</v>
      </c>
      <c r="K812" s="731" t="s">
        <v>934</v>
      </c>
      <c r="L812" s="734">
        <v>12.026666666666666</v>
      </c>
      <c r="M812" s="734">
        <v>6</v>
      </c>
      <c r="N812" s="735">
        <v>72.16</v>
      </c>
    </row>
    <row r="813" spans="1:14" ht="14.45" customHeight="1" x14ac:dyDescent="0.2">
      <c r="A813" s="729" t="s">
        <v>605</v>
      </c>
      <c r="B813" s="730" t="s">
        <v>606</v>
      </c>
      <c r="C813" s="731" t="s">
        <v>629</v>
      </c>
      <c r="D813" s="732" t="s">
        <v>630</v>
      </c>
      <c r="E813" s="733">
        <v>50113001</v>
      </c>
      <c r="F813" s="732" t="s">
        <v>638</v>
      </c>
      <c r="G813" s="731" t="s">
        <v>652</v>
      </c>
      <c r="H813" s="731">
        <v>56983</v>
      </c>
      <c r="I813" s="731">
        <v>56983</v>
      </c>
      <c r="J813" s="731" t="s">
        <v>1585</v>
      </c>
      <c r="K813" s="731" t="s">
        <v>1586</v>
      </c>
      <c r="L813" s="734">
        <v>100.49000000000001</v>
      </c>
      <c r="M813" s="734">
        <v>2</v>
      </c>
      <c r="N813" s="735">
        <v>200.98000000000002</v>
      </c>
    </row>
    <row r="814" spans="1:14" ht="14.45" customHeight="1" x14ac:dyDescent="0.2">
      <c r="A814" s="729" t="s">
        <v>605</v>
      </c>
      <c r="B814" s="730" t="s">
        <v>606</v>
      </c>
      <c r="C814" s="731" t="s">
        <v>629</v>
      </c>
      <c r="D814" s="732" t="s">
        <v>630</v>
      </c>
      <c r="E814" s="733">
        <v>50113001</v>
      </c>
      <c r="F814" s="732" t="s">
        <v>638</v>
      </c>
      <c r="G814" s="731" t="s">
        <v>639</v>
      </c>
      <c r="H814" s="731">
        <v>146444</v>
      </c>
      <c r="I814" s="731">
        <v>46444</v>
      </c>
      <c r="J814" s="731" t="s">
        <v>1587</v>
      </c>
      <c r="K814" s="731" t="s">
        <v>1588</v>
      </c>
      <c r="L814" s="734">
        <v>298.36000000000007</v>
      </c>
      <c r="M814" s="734">
        <v>1</v>
      </c>
      <c r="N814" s="735">
        <v>298.36000000000007</v>
      </c>
    </row>
    <row r="815" spans="1:14" ht="14.45" customHeight="1" x14ac:dyDescent="0.2">
      <c r="A815" s="729" t="s">
        <v>605</v>
      </c>
      <c r="B815" s="730" t="s">
        <v>606</v>
      </c>
      <c r="C815" s="731" t="s">
        <v>629</v>
      </c>
      <c r="D815" s="732" t="s">
        <v>630</v>
      </c>
      <c r="E815" s="733">
        <v>50113001</v>
      </c>
      <c r="F815" s="732" t="s">
        <v>638</v>
      </c>
      <c r="G815" s="731" t="s">
        <v>639</v>
      </c>
      <c r="H815" s="731">
        <v>154094</v>
      </c>
      <c r="I815" s="731">
        <v>54094</v>
      </c>
      <c r="J815" s="731" t="s">
        <v>935</v>
      </c>
      <c r="K815" s="731" t="s">
        <v>936</v>
      </c>
      <c r="L815" s="734">
        <v>111.23999999999995</v>
      </c>
      <c r="M815" s="734">
        <v>1</v>
      </c>
      <c r="N815" s="735">
        <v>111.23999999999995</v>
      </c>
    </row>
    <row r="816" spans="1:14" ht="14.45" customHeight="1" x14ac:dyDescent="0.2">
      <c r="A816" s="729" t="s">
        <v>605</v>
      </c>
      <c r="B816" s="730" t="s">
        <v>606</v>
      </c>
      <c r="C816" s="731" t="s">
        <v>629</v>
      </c>
      <c r="D816" s="732" t="s">
        <v>630</v>
      </c>
      <c r="E816" s="733">
        <v>50113001</v>
      </c>
      <c r="F816" s="732" t="s">
        <v>638</v>
      </c>
      <c r="G816" s="731" t="s">
        <v>639</v>
      </c>
      <c r="H816" s="731">
        <v>169252</v>
      </c>
      <c r="I816" s="731">
        <v>169252</v>
      </c>
      <c r="J816" s="731" t="s">
        <v>1589</v>
      </c>
      <c r="K816" s="731" t="s">
        <v>1590</v>
      </c>
      <c r="L816" s="734">
        <v>184.62000000000009</v>
      </c>
      <c r="M816" s="734">
        <v>1</v>
      </c>
      <c r="N816" s="735">
        <v>184.62000000000009</v>
      </c>
    </row>
    <row r="817" spans="1:14" ht="14.45" customHeight="1" x14ac:dyDescent="0.2">
      <c r="A817" s="729" t="s">
        <v>605</v>
      </c>
      <c r="B817" s="730" t="s">
        <v>606</v>
      </c>
      <c r="C817" s="731" t="s">
        <v>629</v>
      </c>
      <c r="D817" s="732" t="s">
        <v>630</v>
      </c>
      <c r="E817" s="733">
        <v>50113001</v>
      </c>
      <c r="F817" s="732" t="s">
        <v>638</v>
      </c>
      <c r="G817" s="731" t="s">
        <v>652</v>
      </c>
      <c r="H817" s="731">
        <v>174681</v>
      </c>
      <c r="I817" s="731">
        <v>174681</v>
      </c>
      <c r="J817" s="731" t="s">
        <v>937</v>
      </c>
      <c r="K817" s="731" t="s">
        <v>938</v>
      </c>
      <c r="L817" s="734">
        <v>170.94999999999996</v>
      </c>
      <c r="M817" s="734">
        <v>1</v>
      </c>
      <c r="N817" s="735">
        <v>170.94999999999996</v>
      </c>
    </row>
    <row r="818" spans="1:14" ht="14.45" customHeight="1" x14ac:dyDescent="0.2">
      <c r="A818" s="729" t="s">
        <v>605</v>
      </c>
      <c r="B818" s="730" t="s">
        <v>606</v>
      </c>
      <c r="C818" s="731" t="s">
        <v>629</v>
      </c>
      <c r="D818" s="732" t="s">
        <v>630</v>
      </c>
      <c r="E818" s="733">
        <v>50113001</v>
      </c>
      <c r="F818" s="732" t="s">
        <v>638</v>
      </c>
      <c r="G818" s="731" t="s">
        <v>652</v>
      </c>
      <c r="H818" s="731">
        <v>174700</v>
      </c>
      <c r="I818" s="731">
        <v>174700</v>
      </c>
      <c r="J818" s="731" t="s">
        <v>1225</v>
      </c>
      <c r="K818" s="731" t="s">
        <v>1094</v>
      </c>
      <c r="L818" s="734">
        <v>723.18000000000006</v>
      </c>
      <c r="M818" s="734">
        <v>2</v>
      </c>
      <c r="N818" s="735">
        <v>1446.3600000000001</v>
      </c>
    </row>
    <row r="819" spans="1:14" ht="14.45" customHeight="1" x14ac:dyDescent="0.2">
      <c r="A819" s="729" t="s">
        <v>605</v>
      </c>
      <c r="B819" s="730" t="s">
        <v>606</v>
      </c>
      <c r="C819" s="731" t="s">
        <v>629</v>
      </c>
      <c r="D819" s="732" t="s">
        <v>630</v>
      </c>
      <c r="E819" s="733">
        <v>50113001</v>
      </c>
      <c r="F819" s="732" t="s">
        <v>638</v>
      </c>
      <c r="G819" s="731" t="s">
        <v>639</v>
      </c>
      <c r="H819" s="731">
        <v>114725</v>
      </c>
      <c r="I819" s="731">
        <v>14725</v>
      </c>
      <c r="J819" s="731" t="s">
        <v>1591</v>
      </c>
      <c r="K819" s="731" t="s">
        <v>1208</v>
      </c>
      <c r="L819" s="734">
        <v>66.850000000000009</v>
      </c>
      <c r="M819" s="734">
        <v>2</v>
      </c>
      <c r="N819" s="735">
        <v>133.70000000000002</v>
      </c>
    </row>
    <row r="820" spans="1:14" ht="14.45" customHeight="1" x14ac:dyDescent="0.2">
      <c r="A820" s="729" t="s">
        <v>605</v>
      </c>
      <c r="B820" s="730" t="s">
        <v>606</v>
      </c>
      <c r="C820" s="731" t="s">
        <v>629</v>
      </c>
      <c r="D820" s="732" t="s">
        <v>630</v>
      </c>
      <c r="E820" s="733">
        <v>50113001</v>
      </c>
      <c r="F820" s="732" t="s">
        <v>638</v>
      </c>
      <c r="G820" s="731" t="s">
        <v>639</v>
      </c>
      <c r="H820" s="731">
        <v>194361</v>
      </c>
      <c r="I820" s="731">
        <v>194361</v>
      </c>
      <c r="J820" s="731" t="s">
        <v>1592</v>
      </c>
      <c r="K820" s="731" t="s">
        <v>1593</v>
      </c>
      <c r="L820" s="734">
        <v>991.87000000000023</v>
      </c>
      <c r="M820" s="734">
        <v>1</v>
      </c>
      <c r="N820" s="735">
        <v>991.87000000000023</v>
      </c>
    </row>
    <row r="821" spans="1:14" ht="14.45" customHeight="1" x14ac:dyDescent="0.2">
      <c r="A821" s="729" t="s">
        <v>605</v>
      </c>
      <c r="B821" s="730" t="s">
        <v>606</v>
      </c>
      <c r="C821" s="731" t="s">
        <v>629</v>
      </c>
      <c r="D821" s="732" t="s">
        <v>630</v>
      </c>
      <c r="E821" s="733">
        <v>50113001</v>
      </c>
      <c r="F821" s="732" t="s">
        <v>638</v>
      </c>
      <c r="G821" s="731" t="s">
        <v>639</v>
      </c>
      <c r="H821" s="731">
        <v>845240</v>
      </c>
      <c r="I821" s="731">
        <v>109799</v>
      </c>
      <c r="J821" s="731" t="s">
        <v>942</v>
      </c>
      <c r="K821" s="731" t="s">
        <v>943</v>
      </c>
      <c r="L821" s="734">
        <v>80.499999999999972</v>
      </c>
      <c r="M821" s="734">
        <v>10</v>
      </c>
      <c r="N821" s="735">
        <v>804.99999999999977</v>
      </c>
    </row>
    <row r="822" spans="1:14" ht="14.45" customHeight="1" x14ac:dyDescent="0.2">
      <c r="A822" s="729" t="s">
        <v>605</v>
      </c>
      <c r="B822" s="730" t="s">
        <v>606</v>
      </c>
      <c r="C822" s="731" t="s">
        <v>629</v>
      </c>
      <c r="D822" s="732" t="s">
        <v>630</v>
      </c>
      <c r="E822" s="733">
        <v>50113001</v>
      </c>
      <c r="F822" s="732" t="s">
        <v>638</v>
      </c>
      <c r="G822" s="731" t="s">
        <v>639</v>
      </c>
      <c r="H822" s="731">
        <v>205392</v>
      </c>
      <c r="I822" s="731">
        <v>205392</v>
      </c>
      <c r="J822" s="731" t="s">
        <v>1594</v>
      </c>
      <c r="K822" s="731" t="s">
        <v>1595</v>
      </c>
      <c r="L822" s="734">
        <v>122.18</v>
      </c>
      <c r="M822" s="734">
        <v>1</v>
      </c>
      <c r="N822" s="735">
        <v>122.18</v>
      </c>
    </row>
    <row r="823" spans="1:14" ht="14.45" customHeight="1" x14ac:dyDescent="0.2">
      <c r="A823" s="729" t="s">
        <v>605</v>
      </c>
      <c r="B823" s="730" t="s">
        <v>606</v>
      </c>
      <c r="C823" s="731" t="s">
        <v>629</v>
      </c>
      <c r="D823" s="732" t="s">
        <v>630</v>
      </c>
      <c r="E823" s="733">
        <v>50113001</v>
      </c>
      <c r="F823" s="732" t="s">
        <v>638</v>
      </c>
      <c r="G823" s="731" t="s">
        <v>652</v>
      </c>
      <c r="H823" s="731">
        <v>237705</v>
      </c>
      <c r="I823" s="731">
        <v>237705</v>
      </c>
      <c r="J823" s="731" t="s">
        <v>1596</v>
      </c>
      <c r="K823" s="731" t="s">
        <v>1597</v>
      </c>
      <c r="L823" s="734">
        <v>81.099999999999994</v>
      </c>
      <c r="M823" s="734">
        <v>16</v>
      </c>
      <c r="N823" s="735">
        <v>1297.5999999999999</v>
      </c>
    </row>
    <row r="824" spans="1:14" ht="14.45" customHeight="1" x14ac:dyDescent="0.2">
      <c r="A824" s="729" t="s">
        <v>605</v>
      </c>
      <c r="B824" s="730" t="s">
        <v>606</v>
      </c>
      <c r="C824" s="731" t="s">
        <v>629</v>
      </c>
      <c r="D824" s="732" t="s">
        <v>630</v>
      </c>
      <c r="E824" s="733">
        <v>50113001</v>
      </c>
      <c r="F824" s="732" t="s">
        <v>638</v>
      </c>
      <c r="G824" s="731" t="s">
        <v>652</v>
      </c>
      <c r="H824" s="731">
        <v>231956</v>
      </c>
      <c r="I824" s="731">
        <v>231956</v>
      </c>
      <c r="J824" s="731" t="s">
        <v>945</v>
      </c>
      <c r="K824" s="731" t="s">
        <v>946</v>
      </c>
      <c r="L824" s="734">
        <v>49.77000000000001</v>
      </c>
      <c r="M824" s="734">
        <v>2</v>
      </c>
      <c r="N824" s="735">
        <v>99.54000000000002</v>
      </c>
    </row>
    <row r="825" spans="1:14" ht="14.45" customHeight="1" x14ac:dyDescent="0.2">
      <c r="A825" s="729" t="s">
        <v>605</v>
      </c>
      <c r="B825" s="730" t="s">
        <v>606</v>
      </c>
      <c r="C825" s="731" t="s">
        <v>629</v>
      </c>
      <c r="D825" s="732" t="s">
        <v>630</v>
      </c>
      <c r="E825" s="733">
        <v>50113001</v>
      </c>
      <c r="F825" s="732" t="s">
        <v>638</v>
      </c>
      <c r="G825" s="731" t="s">
        <v>639</v>
      </c>
      <c r="H825" s="731">
        <v>130434</v>
      </c>
      <c r="I825" s="731">
        <v>30434</v>
      </c>
      <c r="J825" s="731" t="s">
        <v>1230</v>
      </c>
      <c r="K825" s="731" t="s">
        <v>1598</v>
      </c>
      <c r="L825" s="734">
        <v>156.43</v>
      </c>
      <c r="M825" s="734">
        <v>1</v>
      </c>
      <c r="N825" s="735">
        <v>156.43</v>
      </c>
    </row>
    <row r="826" spans="1:14" ht="14.45" customHeight="1" x14ac:dyDescent="0.2">
      <c r="A826" s="729" t="s">
        <v>605</v>
      </c>
      <c r="B826" s="730" t="s">
        <v>606</v>
      </c>
      <c r="C826" s="731" t="s">
        <v>629</v>
      </c>
      <c r="D826" s="732" t="s">
        <v>630</v>
      </c>
      <c r="E826" s="733">
        <v>50113001</v>
      </c>
      <c r="F826" s="732" t="s">
        <v>638</v>
      </c>
      <c r="G826" s="731" t="s">
        <v>639</v>
      </c>
      <c r="H826" s="731">
        <v>221884</v>
      </c>
      <c r="I826" s="731">
        <v>221884</v>
      </c>
      <c r="J826" s="731" t="s">
        <v>1599</v>
      </c>
      <c r="K826" s="731" t="s">
        <v>1600</v>
      </c>
      <c r="L826" s="734">
        <v>1980</v>
      </c>
      <c r="M826" s="734">
        <v>1</v>
      </c>
      <c r="N826" s="735">
        <v>1980</v>
      </c>
    </row>
    <row r="827" spans="1:14" ht="14.45" customHeight="1" x14ac:dyDescent="0.2">
      <c r="A827" s="729" t="s">
        <v>605</v>
      </c>
      <c r="B827" s="730" t="s">
        <v>606</v>
      </c>
      <c r="C827" s="731" t="s">
        <v>629</v>
      </c>
      <c r="D827" s="732" t="s">
        <v>630</v>
      </c>
      <c r="E827" s="733">
        <v>50113001</v>
      </c>
      <c r="F827" s="732" t="s">
        <v>638</v>
      </c>
      <c r="G827" s="731" t="s">
        <v>639</v>
      </c>
      <c r="H827" s="731">
        <v>184785</v>
      </c>
      <c r="I827" s="731">
        <v>84785</v>
      </c>
      <c r="J827" s="731" t="s">
        <v>1601</v>
      </c>
      <c r="K827" s="731" t="s">
        <v>1602</v>
      </c>
      <c r="L827" s="734">
        <v>192.74</v>
      </c>
      <c r="M827" s="734">
        <v>3</v>
      </c>
      <c r="N827" s="735">
        <v>578.22</v>
      </c>
    </row>
    <row r="828" spans="1:14" ht="14.45" customHeight="1" x14ac:dyDescent="0.2">
      <c r="A828" s="729" t="s">
        <v>605</v>
      </c>
      <c r="B828" s="730" t="s">
        <v>606</v>
      </c>
      <c r="C828" s="731" t="s">
        <v>629</v>
      </c>
      <c r="D828" s="732" t="s">
        <v>630</v>
      </c>
      <c r="E828" s="733">
        <v>50113001</v>
      </c>
      <c r="F828" s="732" t="s">
        <v>638</v>
      </c>
      <c r="G828" s="731" t="s">
        <v>639</v>
      </c>
      <c r="H828" s="731">
        <v>840155</v>
      </c>
      <c r="I828" s="731">
        <v>0</v>
      </c>
      <c r="J828" s="731" t="s">
        <v>947</v>
      </c>
      <c r="K828" s="731" t="s">
        <v>329</v>
      </c>
      <c r="L828" s="734">
        <v>65.553333333333342</v>
      </c>
      <c r="M828" s="734">
        <v>15</v>
      </c>
      <c r="N828" s="735">
        <v>983.30000000000018</v>
      </c>
    </row>
    <row r="829" spans="1:14" ht="14.45" customHeight="1" x14ac:dyDescent="0.2">
      <c r="A829" s="729" t="s">
        <v>605</v>
      </c>
      <c r="B829" s="730" t="s">
        <v>606</v>
      </c>
      <c r="C829" s="731" t="s">
        <v>629</v>
      </c>
      <c r="D829" s="732" t="s">
        <v>630</v>
      </c>
      <c r="E829" s="733">
        <v>50113001</v>
      </c>
      <c r="F829" s="732" t="s">
        <v>638</v>
      </c>
      <c r="G829" s="731" t="s">
        <v>639</v>
      </c>
      <c r="H829" s="731">
        <v>100643</v>
      </c>
      <c r="I829" s="731">
        <v>643</v>
      </c>
      <c r="J829" s="731" t="s">
        <v>948</v>
      </c>
      <c r="K829" s="731" t="s">
        <v>949</v>
      </c>
      <c r="L829" s="734">
        <v>63.56</v>
      </c>
      <c r="M829" s="734">
        <v>3</v>
      </c>
      <c r="N829" s="735">
        <v>190.68</v>
      </c>
    </row>
    <row r="830" spans="1:14" ht="14.45" customHeight="1" x14ac:dyDescent="0.2">
      <c r="A830" s="729" t="s">
        <v>605</v>
      </c>
      <c r="B830" s="730" t="s">
        <v>606</v>
      </c>
      <c r="C830" s="731" t="s">
        <v>629</v>
      </c>
      <c r="D830" s="732" t="s">
        <v>630</v>
      </c>
      <c r="E830" s="733">
        <v>50113001</v>
      </c>
      <c r="F830" s="732" t="s">
        <v>638</v>
      </c>
      <c r="G830" s="731" t="s">
        <v>639</v>
      </c>
      <c r="H830" s="731">
        <v>100641</v>
      </c>
      <c r="I830" s="731">
        <v>641</v>
      </c>
      <c r="J830" s="731" t="s">
        <v>1231</v>
      </c>
      <c r="K830" s="731" t="s">
        <v>1232</v>
      </c>
      <c r="L830" s="734">
        <v>31.21</v>
      </c>
      <c r="M830" s="734">
        <v>8</v>
      </c>
      <c r="N830" s="735">
        <v>249.68</v>
      </c>
    </row>
    <row r="831" spans="1:14" ht="14.45" customHeight="1" x14ac:dyDescent="0.2">
      <c r="A831" s="729" t="s">
        <v>605</v>
      </c>
      <c r="B831" s="730" t="s">
        <v>606</v>
      </c>
      <c r="C831" s="731" t="s">
        <v>629</v>
      </c>
      <c r="D831" s="732" t="s">
        <v>630</v>
      </c>
      <c r="E831" s="733">
        <v>50113001</v>
      </c>
      <c r="F831" s="732" t="s">
        <v>638</v>
      </c>
      <c r="G831" s="731" t="s">
        <v>639</v>
      </c>
      <c r="H831" s="731">
        <v>990977</v>
      </c>
      <c r="I831" s="731">
        <v>0</v>
      </c>
      <c r="J831" s="731" t="s">
        <v>1603</v>
      </c>
      <c r="K831" s="731" t="s">
        <v>329</v>
      </c>
      <c r="L831" s="734">
        <v>143.66000000000003</v>
      </c>
      <c r="M831" s="734">
        <v>1</v>
      </c>
      <c r="N831" s="735">
        <v>143.66000000000003</v>
      </c>
    </row>
    <row r="832" spans="1:14" ht="14.45" customHeight="1" x14ac:dyDescent="0.2">
      <c r="A832" s="729" t="s">
        <v>605</v>
      </c>
      <c r="B832" s="730" t="s">
        <v>606</v>
      </c>
      <c r="C832" s="731" t="s">
        <v>629</v>
      </c>
      <c r="D832" s="732" t="s">
        <v>630</v>
      </c>
      <c r="E832" s="733">
        <v>50113001</v>
      </c>
      <c r="F832" s="732" t="s">
        <v>638</v>
      </c>
      <c r="G832" s="731" t="s">
        <v>639</v>
      </c>
      <c r="H832" s="731">
        <v>148675</v>
      </c>
      <c r="I832" s="731">
        <v>148675</v>
      </c>
      <c r="J832" s="731" t="s">
        <v>1604</v>
      </c>
      <c r="K832" s="731" t="s">
        <v>1605</v>
      </c>
      <c r="L832" s="734">
        <v>243.72999999999996</v>
      </c>
      <c r="M832" s="734">
        <v>1</v>
      </c>
      <c r="N832" s="735">
        <v>243.72999999999996</v>
      </c>
    </row>
    <row r="833" spans="1:14" ht="14.45" customHeight="1" x14ac:dyDescent="0.2">
      <c r="A833" s="729" t="s">
        <v>605</v>
      </c>
      <c r="B833" s="730" t="s">
        <v>606</v>
      </c>
      <c r="C833" s="731" t="s">
        <v>629</v>
      </c>
      <c r="D833" s="732" t="s">
        <v>630</v>
      </c>
      <c r="E833" s="733">
        <v>50113001</v>
      </c>
      <c r="F833" s="732" t="s">
        <v>638</v>
      </c>
      <c r="G833" s="731" t="s">
        <v>639</v>
      </c>
      <c r="H833" s="731">
        <v>168897</v>
      </c>
      <c r="I833" s="731">
        <v>168897</v>
      </c>
      <c r="J833" s="731" t="s">
        <v>1606</v>
      </c>
      <c r="K833" s="731" t="s">
        <v>1607</v>
      </c>
      <c r="L833" s="734">
        <v>1417.2</v>
      </c>
      <c r="M833" s="734">
        <v>1</v>
      </c>
      <c r="N833" s="735">
        <v>1417.2</v>
      </c>
    </row>
    <row r="834" spans="1:14" ht="14.45" customHeight="1" x14ac:dyDescent="0.2">
      <c r="A834" s="729" t="s">
        <v>605</v>
      </c>
      <c r="B834" s="730" t="s">
        <v>606</v>
      </c>
      <c r="C834" s="731" t="s">
        <v>629</v>
      </c>
      <c r="D834" s="732" t="s">
        <v>630</v>
      </c>
      <c r="E834" s="733">
        <v>50113001</v>
      </c>
      <c r="F834" s="732" t="s">
        <v>638</v>
      </c>
      <c r="G834" s="731" t="s">
        <v>639</v>
      </c>
      <c r="H834" s="731">
        <v>117926</v>
      </c>
      <c r="I834" s="731">
        <v>201609</v>
      </c>
      <c r="J834" s="731" t="s">
        <v>950</v>
      </c>
      <c r="K834" s="731" t="s">
        <v>951</v>
      </c>
      <c r="L834" s="734">
        <v>44.649729729729721</v>
      </c>
      <c r="M834" s="734">
        <v>37</v>
      </c>
      <c r="N834" s="735">
        <v>1652.0399999999997</v>
      </c>
    </row>
    <row r="835" spans="1:14" ht="14.45" customHeight="1" x14ac:dyDescent="0.2">
      <c r="A835" s="729" t="s">
        <v>605</v>
      </c>
      <c r="B835" s="730" t="s">
        <v>606</v>
      </c>
      <c r="C835" s="731" t="s">
        <v>629</v>
      </c>
      <c r="D835" s="732" t="s">
        <v>630</v>
      </c>
      <c r="E835" s="733">
        <v>50113001</v>
      </c>
      <c r="F835" s="732" t="s">
        <v>638</v>
      </c>
      <c r="G835" s="731" t="s">
        <v>652</v>
      </c>
      <c r="H835" s="731">
        <v>233366</v>
      </c>
      <c r="I835" s="731">
        <v>233366</v>
      </c>
      <c r="J835" s="731" t="s">
        <v>956</v>
      </c>
      <c r="K835" s="731" t="s">
        <v>958</v>
      </c>
      <c r="L835" s="734">
        <v>45.518235294117652</v>
      </c>
      <c r="M835" s="734">
        <v>17</v>
      </c>
      <c r="N835" s="735">
        <v>773.81000000000006</v>
      </c>
    </row>
    <row r="836" spans="1:14" ht="14.45" customHeight="1" x14ac:dyDescent="0.2">
      <c r="A836" s="729" t="s">
        <v>605</v>
      </c>
      <c r="B836" s="730" t="s">
        <v>606</v>
      </c>
      <c r="C836" s="731" t="s">
        <v>629</v>
      </c>
      <c r="D836" s="732" t="s">
        <v>630</v>
      </c>
      <c r="E836" s="733">
        <v>50113001</v>
      </c>
      <c r="F836" s="732" t="s">
        <v>638</v>
      </c>
      <c r="G836" s="731" t="s">
        <v>652</v>
      </c>
      <c r="H836" s="731">
        <v>846141</v>
      </c>
      <c r="I836" s="731">
        <v>107794</v>
      </c>
      <c r="J836" s="731" t="s">
        <v>1608</v>
      </c>
      <c r="K836" s="731" t="s">
        <v>1609</v>
      </c>
      <c r="L836" s="734">
        <v>288.94000000000005</v>
      </c>
      <c r="M836" s="734">
        <v>1</v>
      </c>
      <c r="N836" s="735">
        <v>288.94000000000005</v>
      </c>
    </row>
    <row r="837" spans="1:14" ht="14.45" customHeight="1" x14ac:dyDescent="0.2">
      <c r="A837" s="729" t="s">
        <v>605</v>
      </c>
      <c r="B837" s="730" t="s">
        <v>606</v>
      </c>
      <c r="C837" s="731" t="s">
        <v>629</v>
      </c>
      <c r="D837" s="732" t="s">
        <v>630</v>
      </c>
      <c r="E837" s="733">
        <v>50113002</v>
      </c>
      <c r="F837" s="732" t="s">
        <v>1610</v>
      </c>
      <c r="G837" s="731" t="s">
        <v>639</v>
      </c>
      <c r="H837" s="731">
        <v>149415</v>
      </c>
      <c r="I837" s="731">
        <v>49415</v>
      </c>
      <c r="J837" s="731" t="s">
        <v>1611</v>
      </c>
      <c r="K837" s="731" t="s">
        <v>1612</v>
      </c>
      <c r="L837" s="734">
        <v>1728.25</v>
      </c>
      <c r="M837" s="734">
        <v>1</v>
      </c>
      <c r="N837" s="735">
        <v>1728.25</v>
      </c>
    </row>
    <row r="838" spans="1:14" ht="14.45" customHeight="1" x14ac:dyDescent="0.2">
      <c r="A838" s="729" t="s">
        <v>605</v>
      </c>
      <c r="B838" s="730" t="s">
        <v>606</v>
      </c>
      <c r="C838" s="731" t="s">
        <v>629</v>
      </c>
      <c r="D838" s="732" t="s">
        <v>630</v>
      </c>
      <c r="E838" s="733">
        <v>50113002</v>
      </c>
      <c r="F838" s="732" t="s">
        <v>1610</v>
      </c>
      <c r="G838" s="731" t="s">
        <v>639</v>
      </c>
      <c r="H838" s="731">
        <v>157102</v>
      </c>
      <c r="I838" s="731">
        <v>157102</v>
      </c>
      <c r="J838" s="731" t="s">
        <v>1613</v>
      </c>
      <c r="K838" s="731" t="s">
        <v>1614</v>
      </c>
      <c r="L838" s="734">
        <v>3300</v>
      </c>
      <c r="M838" s="734">
        <v>15</v>
      </c>
      <c r="N838" s="735">
        <v>49500</v>
      </c>
    </row>
    <row r="839" spans="1:14" ht="14.45" customHeight="1" x14ac:dyDescent="0.2">
      <c r="A839" s="729" t="s">
        <v>605</v>
      </c>
      <c r="B839" s="730" t="s">
        <v>606</v>
      </c>
      <c r="C839" s="731" t="s">
        <v>629</v>
      </c>
      <c r="D839" s="732" t="s">
        <v>630</v>
      </c>
      <c r="E839" s="733">
        <v>50113002</v>
      </c>
      <c r="F839" s="732" t="s">
        <v>1610</v>
      </c>
      <c r="G839" s="731" t="s">
        <v>639</v>
      </c>
      <c r="H839" s="731">
        <v>500831</v>
      </c>
      <c r="I839" s="731">
        <v>157109</v>
      </c>
      <c r="J839" s="731" t="s">
        <v>1615</v>
      </c>
      <c r="K839" s="731" t="s">
        <v>1616</v>
      </c>
      <c r="L839" s="734">
        <v>3191.4666666666667</v>
      </c>
      <c r="M839" s="734">
        <v>21</v>
      </c>
      <c r="N839" s="735">
        <v>67020.800000000003</v>
      </c>
    </row>
    <row r="840" spans="1:14" ht="14.45" customHeight="1" x14ac:dyDescent="0.2">
      <c r="A840" s="729" t="s">
        <v>605</v>
      </c>
      <c r="B840" s="730" t="s">
        <v>606</v>
      </c>
      <c r="C840" s="731" t="s">
        <v>629</v>
      </c>
      <c r="D840" s="732" t="s">
        <v>630</v>
      </c>
      <c r="E840" s="733">
        <v>50113002</v>
      </c>
      <c r="F840" s="732" t="s">
        <v>1610</v>
      </c>
      <c r="G840" s="731" t="s">
        <v>639</v>
      </c>
      <c r="H840" s="731">
        <v>394774</v>
      </c>
      <c r="I840" s="731">
        <v>157118</v>
      </c>
      <c r="J840" s="731" t="s">
        <v>1617</v>
      </c>
      <c r="K840" s="731" t="s">
        <v>1616</v>
      </c>
      <c r="L840" s="734">
        <v>3380.96</v>
      </c>
      <c r="M840" s="734">
        <v>5</v>
      </c>
      <c r="N840" s="735">
        <v>16904.8</v>
      </c>
    </row>
    <row r="841" spans="1:14" ht="14.45" customHeight="1" x14ac:dyDescent="0.2">
      <c r="A841" s="729" t="s">
        <v>605</v>
      </c>
      <c r="B841" s="730" t="s">
        <v>606</v>
      </c>
      <c r="C841" s="731" t="s">
        <v>629</v>
      </c>
      <c r="D841" s="732" t="s">
        <v>630</v>
      </c>
      <c r="E841" s="733">
        <v>50113002</v>
      </c>
      <c r="F841" s="732" t="s">
        <v>1610</v>
      </c>
      <c r="G841" s="731" t="s">
        <v>639</v>
      </c>
      <c r="H841" s="731">
        <v>500716</v>
      </c>
      <c r="I841" s="731">
        <v>157112</v>
      </c>
      <c r="J841" s="731" t="s">
        <v>1618</v>
      </c>
      <c r="K841" s="731" t="s">
        <v>1616</v>
      </c>
      <c r="L841" s="734">
        <v>3209.4088888888887</v>
      </c>
      <c r="M841" s="734">
        <v>45</v>
      </c>
      <c r="N841" s="735">
        <v>144423.4</v>
      </c>
    </row>
    <row r="842" spans="1:14" ht="14.45" customHeight="1" x14ac:dyDescent="0.2">
      <c r="A842" s="729" t="s">
        <v>605</v>
      </c>
      <c r="B842" s="730" t="s">
        <v>606</v>
      </c>
      <c r="C842" s="731" t="s">
        <v>629</v>
      </c>
      <c r="D842" s="732" t="s">
        <v>630</v>
      </c>
      <c r="E842" s="733">
        <v>50113006</v>
      </c>
      <c r="F842" s="732" t="s">
        <v>962</v>
      </c>
      <c r="G842" s="731" t="s">
        <v>639</v>
      </c>
      <c r="H842" s="731">
        <v>217075</v>
      </c>
      <c r="I842" s="731">
        <v>217075</v>
      </c>
      <c r="J842" s="731" t="s">
        <v>1619</v>
      </c>
      <c r="K842" s="731" t="s">
        <v>1395</v>
      </c>
      <c r="L842" s="734">
        <v>132.57</v>
      </c>
      <c r="M842" s="734">
        <v>4</v>
      </c>
      <c r="N842" s="735">
        <v>530.28</v>
      </c>
    </row>
    <row r="843" spans="1:14" ht="14.45" customHeight="1" x14ac:dyDescent="0.2">
      <c r="A843" s="729" t="s">
        <v>605</v>
      </c>
      <c r="B843" s="730" t="s">
        <v>606</v>
      </c>
      <c r="C843" s="731" t="s">
        <v>629</v>
      </c>
      <c r="D843" s="732" t="s">
        <v>630</v>
      </c>
      <c r="E843" s="733">
        <v>50113006</v>
      </c>
      <c r="F843" s="732" t="s">
        <v>962</v>
      </c>
      <c r="G843" s="731" t="s">
        <v>639</v>
      </c>
      <c r="H843" s="731">
        <v>217076</v>
      </c>
      <c r="I843" s="731">
        <v>217076</v>
      </c>
      <c r="J843" s="731" t="s">
        <v>1620</v>
      </c>
      <c r="K843" s="731" t="s">
        <v>1395</v>
      </c>
      <c r="L843" s="734">
        <v>161.55000000000001</v>
      </c>
      <c r="M843" s="734">
        <v>9</v>
      </c>
      <c r="N843" s="735">
        <v>1453.95</v>
      </c>
    </row>
    <row r="844" spans="1:14" ht="14.45" customHeight="1" x14ac:dyDescent="0.2">
      <c r="A844" s="729" t="s">
        <v>605</v>
      </c>
      <c r="B844" s="730" t="s">
        <v>606</v>
      </c>
      <c r="C844" s="731" t="s">
        <v>629</v>
      </c>
      <c r="D844" s="732" t="s">
        <v>630</v>
      </c>
      <c r="E844" s="733">
        <v>50113006</v>
      </c>
      <c r="F844" s="732" t="s">
        <v>962</v>
      </c>
      <c r="G844" s="731" t="s">
        <v>639</v>
      </c>
      <c r="H844" s="731">
        <v>217077</v>
      </c>
      <c r="I844" s="731">
        <v>217077</v>
      </c>
      <c r="J844" s="731" t="s">
        <v>1621</v>
      </c>
      <c r="K844" s="731" t="s">
        <v>1395</v>
      </c>
      <c r="L844" s="734">
        <v>161.5625</v>
      </c>
      <c r="M844" s="734">
        <v>8</v>
      </c>
      <c r="N844" s="735">
        <v>1292.5</v>
      </c>
    </row>
    <row r="845" spans="1:14" ht="14.45" customHeight="1" x14ac:dyDescent="0.2">
      <c r="A845" s="729" t="s">
        <v>605</v>
      </c>
      <c r="B845" s="730" t="s">
        <v>606</v>
      </c>
      <c r="C845" s="731" t="s">
        <v>629</v>
      </c>
      <c r="D845" s="732" t="s">
        <v>630</v>
      </c>
      <c r="E845" s="733">
        <v>50113006</v>
      </c>
      <c r="F845" s="732" t="s">
        <v>962</v>
      </c>
      <c r="G845" s="731" t="s">
        <v>639</v>
      </c>
      <c r="H845" s="731">
        <v>33516</v>
      </c>
      <c r="I845" s="731">
        <v>33516</v>
      </c>
      <c r="J845" s="731" t="s">
        <v>1622</v>
      </c>
      <c r="K845" s="731" t="s">
        <v>1398</v>
      </c>
      <c r="L845" s="734">
        <v>32.805000000000007</v>
      </c>
      <c r="M845" s="734">
        <v>16</v>
      </c>
      <c r="N845" s="735">
        <v>524.88000000000011</v>
      </c>
    </row>
    <row r="846" spans="1:14" ht="14.45" customHeight="1" x14ac:dyDescent="0.2">
      <c r="A846" s="729" t="s">
        <v>605</v>
      </c>
      <c r="B846" s="730" t="s">
        <v>606</v>
      </c>
      <c r="C846" s="731" t="s">
        <v>629</v>
      </c>
      <c r="D846" s="732" t="s">
        <v>630</v>
      </c>
      <c r="E846" s="733">
        <v>50113006</v>
      </c>
      <c r="F846" s="732" t="s">
        <v>962</v>
      </c>
      <c r="G846" s="731" t="s">
        <v>639</v>
      </c>
      <c r="H846" s="731">
        <v>217219</v>
      </c>
      <c r="I846" s="731">
        <v>217219</v>
      </c>
      <c r="J846" s="731" t="s">
        <v>1623</v>
      </c>
      <c r="K846" s="731" t="s">
        <v>1395</v>
      </c>
      <c r="L846" s="734">
        <v>187.44000000000003</v>
      </c>
      <c r="M846" s="734">
        <v>6</v>
      </c>
      <c r="N846" s="735">
        <v>1124.6400000000001</v>
      </c>
    </row>
    <row r="847" spans="1:14" ht="14.45" customHeight="1" x14ac:dyDescent="0.2">
      <c r="A847" s="729" t="s">
        <v>605</v>
      </c>
      <c r="B847" s="730" t="s">
        <v>606</v>
      </c>
      <c r="C847" s="731" t="s">
        <v>629</v>
      </c>
      <c r="D847" s="732" t="s">
        <v>630</v>
      </c>
      <c r="E847" s="733">
        <v>50113006</v>
      </c>
      <c r="F847" s="732" t="s">
        <v>962</v>
      </c>
      <c r="G847" s="731" t="s">
        <v>639</v>
      </c>
      <c r="H847" s="731">
        <v>217218</v>
      </c>
      <c r="I847" s="731">
        <v>217218</v>
      </c>
      <c r="J847" s="731" t="s">
        <v>1624</v>
      </c>
      <c r="K847" s="731" t="s">
        <v>1395</v>
      </c>
      <c r="L847" s="734">
        <v>187.44000000000003</v>
      </c>
      <c r="M847" s="734">
        <v>4</v>
      </c>
      <c r="N847" s="735">
        <v>749.7600000000001</v>
      </c>
    </row>
    <row r="848" spans="1:14" ht="14.45" customHeight="1" x14ac:dyDescent="0.2">
      <c r="A848" s="729" t="s">
        <v>605</v>
      </c>
      <c r="B848" s="730" t="s">
        <v>606</v>
      </c>
      <c r="C848" s="731" t="s">
        <v>629</v>
      </c>
      <c r="D848" s="732" t="s">
        <v>630</v>
      </c>
      <c r="E848" s="733">
        <v>50113006</v>
      </c>
      <c r="F848" s="732" t="s">
        <v>962</v>
      </c>
      <c r="G848" s="731" t="s">
        <v>639</v>
      </c>
      <c r="H848" s="731">
        <v>217217</v>
      </c>
      <c r="I848" s="731">
        <v>217217</v>
      </c>
      <c r="J848" s="731" t="s">
        <v>1624</v>
      </c>
      <c r="K848" s="731" t="s">
        <v>1625</v>
      </c>
      <c r="L848" s="734">
        <v>127.73</v>
      </c>
      <c r="M848" s="734">
        <v>14</v>
      </c>
      <c r="N848" s="735">
        <v>1788.22</v>
      </c>
    </row>
    <row r="849" spans="1:14" ht="14.45" customHeight="1" x14ac:dyDescent="0.2">
      <c r="A849" s="729" t="s">
        <v>605</v>
      </c>
      <c r="B849" s="730" t="s">
        <v>606</v>
      </c>
      <c r="C849" s="731" t="s">
        <v>629</v>
      </c>
      <c r="D849" s="732" t="s">
        <v>630</v>
      </c>
      <c r="E849" s="733">
        <v>50113006</v>
      </c>
      <c r="F849" s="732" t="s">
        <v>962</v>
      </c>
      <c r="G849" s="731" t="s">
        <v>639</v>
      </c>
      <c r="H849" s="731">
        <v>33601</v>
      </c>
      <c r="I849" s="731">
        <v>33601</v>
      </c>
      <c r="J849" s="731" t="s">
        <v>1626</v>
      </c>
      <c r="K849" s="731" t="s">
        <v>1625</v>
      </c>
      <c r="L849" s="734">
        <v>78.510000000000005</v>
      </c>
      <c r="M849" s="734">
        <v>120</v>
      </c>
      <c r="N849" s="735">
        <v>9421.2000000000007</v>
      </c>
    </row>
    <row r="850" spans="1:14" ht="14.45" customHeight="1" x14ac:dyDescent="0.2">
      <c r="A850" s="729" t="s">
        <v>605</v>
      </c>
      <c r="B850" s="730" t="s">
        <v>606</v>
      </c>
      <c r="C850" s="731" t="s">
        <v>629</v>
      </c>
      <c r="D850" s="732" t="s">
        <v>630</v>
      </c>
      <c r="E850" s="733">
        <v>50113006</v>
      </c>
      <c r="F850" s="732" t="s">
        <v>962</v>
      </c>
      <c r="G850" s="731" t="s">
        <v>639</v>
      </c>
      <c r="H850" s="731">
        <v>990223</v>
      </c>
      <c r="I850" s="731">
        <v>0</v>
      </c>
      <c r="J850" s="731" t="s">
        <v>1627</v>
      </c>
      <c r="K850" s="731" t="s">
        <v>329</v>
      </c>
      <c r="L850" s="734">
        <v>147.34583333333333</v>
      </c>
      <c r="M850" s="734">
        <v>48</v>
      </c>
      <c r="N850" s="735">
        <v>7072.5999999999995</v>
      </c>
    </row>
    <row r="851" spans="1:14" ht="14.45" customHeight="1" x14ac:dyDescent="0.2">
      <c r="A851" s="729" t="s">
        <v>605</v>
      </c>
      <c r="B851" s="730" t="s">
        <v>606</v>
      </c>
      <c r="C851" s="731" t="s">
        <v>629</v>
      </c>
      <c r="D851" s="732" t="s">
        <v>630</v>
      </c>
      <c r="E851" s="733">
        <v>50113006</v>
      </c>
      <c r="F851" s="732" t="s">
        <v>962</v>
      </c>
      <c r="G851" s="731" t="s">
        <v>639</v>
      </c>
      <c r="H851" s="731">
        <v>33451</v>
      </c>
      <c r="I851" s="731">
        <v>33451</v>
      </c>
      <c r="J851" s="731" t="s">
        <v>1628</v>
      </c>
      <c r="K851" s="731" t="s">
        <v>1625</v>
      </c>
      <c r="L851" s="734">
        <v>64.460000000000008</v>
      </c>
      <c r="M851" s="734">
        <v>72</v>
      </c>
      <c r="N851" s="735">
        <v>4641.1200000000008</v>
      </c>
    </row>
    <row r="852" spans="1:14" ht="14.45" customHeight="1" x14ac:dyDescent="0.2">
      <c r="A852" s="729" t="s">
        <v>605</v>
      </c>
      <c r="B852" s="730" t="s">
        <v>606</v>
      </c>
      <c r="C852" s="731" t="s">
        <v>629</v>
      </c>
      <c r="D852" s="732" t="s">
        <v>630</v>
      </c>
      <c r="E852" s="733">
        <v>50113006</v>
      </c>
      <c r="F852" s="732" t="s">
        <v>962</v>
      </c>
      <c r="G852" s="731" t="s">
        <v>639</v>
      </c>
      <c r="H852" s="731">
        <v>153980</v>
      </c>
      <c r="I852" s="731">
        <v>153980</v>
      </c>
      <c r="J852" s="731" t="s">
        <v>1629</v>
      </c>
      <c r="K852" s="731" t="s">
        <v>1625</v>
      </c>
      <c r="L852" s="734">
        <v>274.21999999999997</v>
      </c>
      <c r="M852" s="734">
        <v>52</v>
      </c>
      <c r="N852" s="735">
        <v>14259.439999999999</v>
      </c>
    </row>
    <row r="853" spans="1:14" ht="14.45" customHeight="1" x14ac:dyDescent="0.2">
      <c r="A853" s="729" t="s">
        <v>605</v>
      </c>
      <c r="B853" s="730" t="s">
        <v>606</v>
      </c>
      <c r="C853" s="731" t="s">
        <v>629</v>
      </c>
      <c r="D853" s="732" t="s">
        <v>630</v>
      </c>
      <c r="E853" s="733">
        <v>50113006</v>
      </c>
      <c r="F853" s="732" t="s">
        <v>962</v>
      </c>
      <c r="G853" s="731" t="s">
        <v>639</v>
      </c>
      <c r="H853" s="731">
        <v>33525</v>
      </c>
      <c r="I853" s="731">
        <v>33525</v>
      </c>
      <c r="J853" s="731" t="s">
        <v>1630</v>
      </c>
      <c r="K853" s="731" t="s">
        <v>1625</v>
      </c>
      <c r="L853" s="734">
        <v>94.767458399950499</v>
      </c>
      <c r="M853" s="734">
        <v>300</v>
      </c>
      <c r="N853" s="735">
        <v>28430.237519985149</v>
      </c>
    </row>
    <row r="854" spans="1:14" ht="14.45" customHeight="1" x14ac:dyDescent="0.2">
      <c r="A854" s="729" t="s">
        <v>605</v>
      </c>
      <c r="B854" s="730" t="s">
        <v>606</v>
      </c>
      <c r="C854" s="731" t="s">
        <v>629</v>
      </c>
      <c r="D854" s="732" t="s">
        <v>630</v>
      </c>
      <c r="E854" s="733">
        <v>50113008</v>
      </c>
      <c r="F854" s="732" t="s">
        <v>965</v>
      </c>
      <c r="G854" s="731"/>
      <c r="H854" s="731"/>
      <c r="I854" s="731">
        <v>29980</v>
      </c>
      <c r="J854" s="731" t="s">
        <v>1631</v>
      </c>
      <c r="K854" s="731" t="s">
        <v>1632</v>
      </c>
      <c r="L854" s="734">
        <v>11517</v>
      </c>
      <c r="M854" s="734">
        <v>24</v>
      </c>
      <c r="N854" s="735">
        <v>276408</v>
      </c>
    </row>
    <row r="855" spans="1:14" ht="14.45" customHeight="1" x14ac:dyDescent="0.2">
      <c r="A855" s="729" t="s">
        <v>605</v>
      </c>
      <c r="B855" s="730" t="s">
        <v>606</v>
      </c>
      <c r="C855" s="731" t="s">
        <v>629</v>
      </c>
      <c r="D855" s="732" t="s">
        <v>630</v>
      </c>
      <c r="E855" s="733">
        <v>50113008</v>
      </c>
      <c r="F855" s="732" t="s">
        <v>965</v>
      </c>
      <c r="G855" s="731"/>
      <c r="H855" s="731"/>
      <c r="I855" s="731">
        <v>62465</v>
      </c>
      <c r="J855" s="731" t="s">
        <v>1633</v>
      </c>
      <c r="K855" s="731" t="s">
        <v>1634</v>
      </c>
      <c r="L855" s="734">
        <v>17457.19921875</v>
      </c>
      <c r="M855" s="734">
        <v>2</v>
      </c>
      <c r="N855" s="735">
        <v>34914.3984375</v>
      </c>
    </row>
    <row r="856" spans="1:14" ht="14.45" customHeight="1" x14ac:dyDescent="0.2">
      <c r="A856" s="729" t="s">
        <v>605</v>
      </c>
      <c r="B856" s="730" t="s">
        <v>606</v>
      </c>
      <c r="C856" s="731" t="s">
        <v>629</v>
      </c>
      <c r="D856" s="732" t="s">
        <v>630</v>
      </c>
      <c r="E856" s="733">
        <v>50113008</v>
      </c>
      <c r="F856" s="732" t="s">
        <v>965</v>
      </c>
      <c r="G856" s="731"/>
      <c r="H856" s="731"/>
      <c r="I856" s="731">
        <v>62464</v>
      </c>
      <c r="J856" s="731" t="s">
        <v>1633</v>
      </c>
      <c r="K856" s="731" t="s">
        <v>1635</v>
      </c>
      <c r="L856" s="734">
        <v>9158.136548913044</v>
      </c>
      <c r="M856" s="734">
        <v>23</v>
      </c>
      <c r="N856" s="735">
        <v>210637.140625</v>
      </c>
    </row>
    <row r="857" spans="1:14" ht="14.45" customHeight="1" x14ac:dyDescent="0.2">
      <c r="A857" s="729" t="s">
        <v>605</v>
      </c>
      <c r="B857" s="730" t="s">
        <v>606</v>
      </c>
      <c r="C857" s="731" t="s">
        <v>629</v>
      </c>
      <c r="D857" s="732" t="s">
        <v>630</v>
      </c>
      <c r="E857" s="733">
        <v>50113008</v>
      </c>
      <c r="F857" s="732" t="s">
        <v>965</v>
      </c>
      <c r="G857" s="731"/>
      <c r="H857" s="731"/>
      <c r="I857" s="731">
        <v>230686</v>
      </c>
      <c r="J857" s="731" t="s">
        <v>966</v>
      </c>
      <c r="K857" s="731" t="s">
        <v>967</v>
      </c>
      <c r="L857" s="734">
        <v>8610.7998934659099</v>
      </c>
      <c r="M857" s="734">
        <v>22</v>
      </c>
      <c r="N857" s="735">
        <v>189437.59765625</v>
      </c>
    </row>
    <row r="858" spans="1:14" ht="14.45" customHeight="1" x14ac:dyDescent="0.2">
      <c r="A858" s="729" t="s">
        <v>605</v>
      </c>
      <c r="B858" s="730" t="s">
        <v>606</v>
      </c>
      <c r="C858" s="731" t="s">
        <v>629</v>
      </c>
      <c r="D858" s="732" t="s">
        <v>630</v>
      </c>
      <c r="E858" s="733">
        <v>50113008</v>
      </c>
      <c r="F858" s="732" t="s">
        <v>965</v>
      </c>
      <c r="G858" s="731"/>
      <c r="H858" s="731"/>
      <c r="I858" s="731">
        <v>230687</v>
      </c>
      <c r="J858" s="731" t="s">
        <v>966</v>
      </c>
      <c r="K858" s="731" t="s">
        <v>968</v>
      </c>
      <c r="L858" s="734">
        <v>4305.3999585176989</v>
      </c>
      <c r="M858" s="734">
        <v>113</v>
      </c>
      <c r="N858" s="735">
        <v>486510.1953125</v>
      </c>
    </row>
    <row r="859" spans="1:14" ht="14.45" customHeight="1" x14ac:dyDescent="0.2">
      <c r="A859" s="729" t="s">
        <v>605</v>
      </c>
      <c r="B859" s="730" t="s">
        <v>606</v>
      </c>
      <c r="C859" s="731" t="s">
        <v>629</v>
      </c>
      <c r="D859" s="732" t="s">
        <v>630</v>
      </c>
      <c r="E859" s="733">
        <v>50113013</v>
      </c>
      <c r="F859" s="732" t="s">
        <v>969</v>
      </c>
      <c r="G859" s="731" t="s">
        <v>652</v>
      </c>
      <c r="H859" s="731">
        <v>195147</v>
      </c>
      <c r="I859" s="731">
        <v>195147</v>
      </c>
      <c r="J859" s="731" t="s">
        <v>1636</v>
      </c>
      <c r="K859" s="731" t="s">
        <v>1637</v>
      </c>
      <c r="L859" s="734">
        <v>589.32640000000004</v>
      </c>
      <c r="M859" s="734">
        <v>5</v>
      </c>
      <c r="N859" s="735">
        <v>2946.6320000000001</v>
      </c>
    </row>
    <row r="860" spans="1:14" ht="14.45" customHeight="1" x14ac:dyDescent="0.2">
      <c r="A860" s="729" t="s">
        <v>605</v>
      </c>
      <c r="B860" s="730" t="s">
        <v>606</v>
      </c>
      <c r="C860" s="731" t="s">
        <v>629</v>
      </c>
      <c r="D860" s="732" t="s">
        <v>630</v>
      </c>
      <c r="E860" s="733">
        <v>50113013</v>
      </c>
      <c r="F860" s="732" t="s">
        <v>969</v>
      </c>
      <c r="G860" s="731" t="s">
        <v>639</v>
      </c>
      <c r="H860" s="731">
        <v>203097</v>
      </c>
      <c r="I860" s="731">
        <v>203097</v>
      </c>
      <c r="J860" s="731" t="s">
        <v>972</v>
      </c>
      <c r="K860" s="731" t="s">
        <v>973</v>
      </c>
      <c r="L860" s="734">
        <v>168.25399999999999</v>
      </c>
      <c r="M860" s="734">
        <v>5</v>
      </c>
      <c r="N860" s="735">
        <v>841.27</v>
      </c>
    </row>
    <row r="861" spans="1:14" ht="14.45" customHeight="1" x14ac:dyDescent="0.2">
      <c r="A861" s="729" t="s">
        <v>605</v>
      </c>
      <c r="B861" s="730" t="s">
        <v>606</v>
      </c>
      <c r="C861" s="731" t="s">
        <v>629</v>
      </c>
      <c r="D861" s="732" t="s">
        <v>630</v>
      </c>
      <c r="E861" s="733">
        <v>50113013</v>
      </c>
      <c r="F861" s="732" t="s">
        <v>969</v>
      </c>
      <c r="G861" s="731" t="s">
        <v>639</v>
      </c>
      <c r="H861" s="731">
        <v>172972</v>
      </c>
      <c r="I861" s="731">
        <v>72972</v>
      </c>
      <c r="J861" s="731" t="s">
        <v>974</v>
      </c>
      <c r="K861" s="731" t="s">
        <v>975</v>
      </c>
      <c r="L861" s="734">
        <v>203.72000000000006</v>
      </c>
      <c r="M861" s="734">
        <v>151.79999999999998</v>
      </c>
      <c r="N861" s="735">
        <v>30924.696000000004</v>
      </c>
    </row>
    <row r="862" spans="1:14" ht="14.45" customHeight="1" x14ac:dyDescent="0.2">
      <c r="A862" s="729" t="s">
        <v>605</v>
      </c>
      <c r="B862" s="730" t="s">
        <v>606</v>
      </c>
      <c r="C862" s="731" t="s">
        <v>629</v>
      </c>
      <c r="D862" s="732" t="s">
        <v>630</v>
      </c>
      <c r="E862" s="733">
        <v>50113013</v>
      </c>
      <c r="F862" s="732" t="s">
        <v>969</v>
      </c>
      <c r="G862" s="731" t="s">
        <v>652</v>
      </c>
      <c r="H862" s="731">
        <v>105951</v>
      </c>
      <c r="I862" s="731">
        <v>5951</v>
      </c>
      <c r="J862" s="731" t="s">
        <v>976</v>
      </c>
      <c r="K862" s="731" t="s">
        <v>977</v>
      </c>
      <c r="L862" s="734">
        <v>113.75</v>
      </c>
      <c r="M862" s="734">
        <v>3</v>
      </c>
      <c r="N862" s="735">
        <v>341.25</v>
      </c>
    </row>
    <row r="863" spans="1:14" ht="14.45" customHeight="1" x14ac:dyDescent="0.2">
      <c r="A863" s="729" t="s">
        <v>605</v>
      </c>
      <c r="B863" s="730" t="s">
        <v>606</v>
      </c>
      <c r="C863" s="731" t="s">
        <v>629</v>
      </c>
      <c r="D863" s="732" t="s">
        <v>630</v>
      </c>
      <c r="E863" s="733">
        <v>50113013</v>
      </c>
      <c r="F863" s="732" t="s">
        <v>969</v>
      </c>
      <c r="G863" s="731" t="s">
        <v>639</v>
      </c>
      <c r="H863" s="731">
        <v>201961</v>
      </c>
      <c r="I863" s="731">
        <v>201961</v>
      </c>
      <c r="J863" s="731" t="s">
        <v>978</v>
      </c>
      <c r="K863" s="731" t="s">
        <v>979</v>
      </c>
      <c r="L863" s="734">
        <v>310.77000000000004</v>
      </c>
      <c r="M863" s="734">
        <v>4</v>
      </c>
      <c r="N863" s="735">
        <v>1243.0800000000002</v>
      </c>
    </row>
    <row r="864" spans="1:14" ht="14.45" customHeight="1" x14ac:dyDescent="0.2">
      <c r="A864" s="729" t="s">
        <v>605</v>
      </c>
      <c r="B864" s="730" t="s">
        <v>606</v>
      </c>
      <c r="C864" s="731" t="s">
        <v>629</v>
      </c>
      <c r="D864" s="732" t="s">
        <v>630</v>
      </c>
      <c r="E864" s="733">
        <v>50113013</v>
      </c>
      <c r="F864" s="732" t="s">
        <v>969</v>
      </c>
      <c r="G864" s="731" t="s">
        <v>639</v>
      </c>
      <c r="H864" s="731">
        <v>136083</v>
      </c>
      <c r="I864" s="731">
        <v>136083</v>
      </c>
      <c r="J864" s="731" t="s">
        <v>980</v>
      </c>
      <c r="K864" s="731" t="s">
        <v>981</v>
      </c>
      <c r="L864" s="734">
        <v>487.96288869258154</v>
      </c>
      <c r="M864" s="734">
        <v>113.19999999999968</v>
      </c>
      <c r="N864" s="735">
        <v>55237.39900000007</v>
      </c>
    </row>
    <row r="865" spans="1:14" ht="14.45" customHeight="1" x14ac:dyDescent="0.2">
      <c r="A865" s="729" t="s">
        <v>605</v>
      </c>
      <c r="B865" s="730" t="s">
        <v>606</v>
      </c>
      <c r="C865" s="731" t="s">
        <v>629</v>
      </c>
      <c r="D865" s="732" t="s">
        <v>630</v>
      </c>
      <c r="E865" s="733">
        <v>50113013</v>
      </c>
      <c r="F865" s="732" t="s">
        <v>969</v>
      </c>
      <c r="G865" s="731" t="s">
        <v>639</v>
      </c>
      <c r="H865" s="731">
        <v>498791</v>
      </c>
      <c r="I865" s="731">
        <v>9999999</v>
      </c>
      <c r="J865" s="731" t="s">
        <v>982</v>
      </c>
      <c r="K865" s="731" t="s">
        <v>983</v>
      </c>
      <c r="L865" s="734">
        <v>1316.8650000000011</v>
      </c>
      <c r="M865" s="734">
        <v>17.599999999999994</v>
      </c>
      <c r="N865" s="735">
        <v>23176.824000000011</v>
      </c>
    </row>
    <row r="866" spans="1:14" ht="14.45" customHeight="1" x14ac:dyDescent="0.2">
      <c r="A866" s="729" t="s">
        <v>605</v>
      </c>
      <c r="B866" s="730" t="s">
        <v>606</v>
      </c>
      <c r="C866" s="731" t="s">
        <v>629</v>
      </c>
      <c r="D866" s="732" t="s">
        <v>630</v>
      </c>
      <c r="E866" s="733">
        <v>50113013</v>
      </c>
      <c r="F866" s="732" t="s">
        <v>969</v>
      </c>
      <c r="G866" s="731" t="s">
        <v>652</v>
      </c>
      <c r="H866" s="731">
        <v>164831</v>
      </c>
      <c r="I866" s="731">
        <v>64831</v>
      </c>
      <c r="J866" s="731" t="s">
        <v>984</v>
      </c>
      <c r="K866" s="731" t="s">
        <v>985</v>
      </c>
      <c r="L866" s="734">
        <v>196.02</v>
      </c>
      <c r="M866" s="734">
        <v>4</v>
      </c>
      <c r="N866" s="735">
        <v>784.08</v>
      </c>
    </row>
    <row r="867" spans="1:14" ht="14.45" customHeight="1" x14ac:dyDescent="0.2">
      <c r="A867" s="729" t="s">
        <v>605</v>
      </c>
      <c r="B867" s="730" t="s">
        <v>606</v>
      </c>
      <c r="C867" s="731" t="s">
        <v>629</v>
      </c>
      <c r="D867" s="732" t="s">
        <v>630</v>
      </c>
      <c r="E867" s="733">
        <v>50113013</v>
      </c>
      <c r="F867" s="732" t="s">
        <v>969</v>
      </c>
      <c r="G867" s="731" t="s">
        <v>639</v>
      </c>
      <c r="H867" s="731">
        <v>193922</v>
      </c>
      <c r="I867" s="731">
        <v>93922</v>
      </c>
      <c r="J867" s="731" t="s">
        <v>1245</v>
      </c>
      <c r="K867" s="731" t="s">
        <v>1246</v>
      </c>
      <c r="L867" s="734">
        <v>447.58666666666664</v>
      </c>
      <c r="M867" s="734">
        <v>3</v>
      </c>
      <c r="N867" s="735">
        <v>1342.76</v>
      </c>
    </row>
    <row r="868" spans="1:14" ht="14.45" customHeight="1" x14ac:dyDescent="0.2">
      <c r="A868" s="729" t="s">
        <v>605</v>
      </c>
      <c r="B868" s="730" t="s">
        <v>606</v>
      </c>
      <c r="C868" s="731" t="s">
        <v>629</v>
      </c>
      <c r="D868" s="732" t="s">
        <v>630</v>
      </c>
      <c r="E868" s="733">
        <v>50113013</v>
      </c>
      <c r="F868" s="732" t="s">
        <v>969</v>
      </c>
      <c r="G868" s="731" t="s">
        <v>639</v>
      </c>
      <c r="H868" s="731">
        <v>111706</v>
      </c>
      <c r="I868" s="731">
        <v>11706</v>
      </c>
      <c r="J868" s="731" t="s">
        <v>988</v>
      </c>
      <c r="K868" s="731" t="s">
        <v>989</v>
      </c>
      <c r="L868" s="734">
        <v>525.46258064516132</v>
      </c>
      <c r="M868" s="734">
        <v>31</v>
      </c>
      <c r="N868" s="735">
        <v>16289.34</v>
      </c>
    </row>
    <row r="869" spans="1:14" ht="14.45" customHeight="1" x14ac:dyDescent="0.2">
      <c r="A869" s="729" t="s">
        <v>605</v>
      </c>
      <c r="B869" s="730" t="s">
        <v>606</v>
      </c>
      <c r="C869" s="731" t="s">
        <v>629</v>
      </c>
      <c r="D869" s="732" t="s">
        <v>630</v>
      </c>
      <c r="E869" s="733">
        <v>50113013</v>
      </c>
      <c r="F869" s="732" t="s">
        <v>969</v>
      </c>
      <c r="G869" s="731" t="s">
        <v>639</v>
      </c>
      <c r="H869" s="731">
        <v>131654</v>
      </c>
      <c r="I869" s="731">
        <v>131654</v>
      </c>
      <c r="J869" s="731" t="s">
        <v>990</v>
      </c>
      <c r="K869" s="731" t="s">
        <v>991</v>
      </c>
      <c r="L869" s="734">
        <v>545.84619047619037</v>
      </c>
      <c r="M869" s="734">
        <v>10.5</v>
      </c>
      <c r="N869" s="735">
        <v>5731.3849999999993</v>
      </c>
    </row>
    <row r="870" spans="1:14" ht="14.45" customHeight="1" x14ac:dyDescent="0.2">
      <c r="A870" s="729" t="s">
        <v>605</v>
      </c>
      <c r="B870" s="730" t="s">
        <v>606</v>
      </c>
      <c r="C870" s="731" t="s">
        <v>629</v>
      </c>
      <c r="D870" s="732" t="s">
        <v>630</v>
      </c>
      <c r="E870" s="733">
        <v>50113013</v>
      </c>
      <c r="F870" s="732" t="s">
        <v>969</v>
      </c>
      <c r="G870" s="731" t="s">
        <v>639</v>
      </c>
      <c r="H870" s="731">
        <v>131656</v>
      </c>
      <c r="I870" s="731">
        <v>131656</v>
      </c>
      <c r="J870" s="731" t="s">
        <v>1638</v>
      </c>
      <c r="K870" s="731" t="s">
        <v>1639</v>
      </c>
      <c r="L870" s="734">
        <v>811.9</v>
      </c>
      <c r="M870" s="734">
        <v>3</v>
      </c>
      <c r="N870" s="735">
        <v>2435.6999999999998</v>
      </c>
    </row>
    <row r="871" spans="1:14" ht="14.45" customHeight="1" x14ac:dyDescent="0.2">
      <c r="A871" s="729" t="s">
        <v>605</v>
      </c>
      <c r="B871" s="730" t="s">
        <v>606</v>
      </c>
      <c r="C871" s="731" t="s">
        <v>629</v>
      </c>
      <c r="D871" s="732" t="s">
        <v>630</v>
      </c>
      <c r="E871" s="733">
        <v>50113013</v>
      </c>
      <c r="F871" s="732" t="s">
        <v>969</v>
      </c>
      <c r="G871" s="731" t="s">
        <v>652</v>
      </c>
      <c r="H871" s="731">
        <v>182977</v>
      </c>
      <c r="I871" s="731">
        <v>182977</v>
      </c>
      <c r="J871" s="731" t="s">
        <v>1640</v>
      </c>
      <c r="K871" s="731" t="s">
        <v>987</v>
      </c>
      <c r="L871" s="734">
        <v>140.03</v>
      </c>
      <c r="M871" s="734">
        <v>2</v>
      </c>
      <c r="N871" s="735">
        <v>280.06</v>
      </c>
    </row>
    <row r="872" spans="1:14" ht="14.45" customHeight="1" x14ac:dyDescent="0.2">
      <c r="A872" s="729" t="s">
        <v>605</v>
      </c>
      <c r="B872" s="730" t="s">
        <v>606</v>
      </c>
      <c r="C872" s="731" t="s">
        <v>629</v>
      </c>
      <c r="D872" s="732" t="s">
        <v>630</v>
      </c>
      <c r="E872" s="733">
        <v>50113013</v>
      </c>
      <c r="F872" s="732" t="s">
        <v>969</v>
      </c>
      <c r="G872" s="731" t="s">
        <v>639</v>
      </c>
      <c r="H872" s="731">
        <v>162187</v>
      </c>
      <c r="I872" s="731">
        <v>162187</v>
      </c>
      <c r="J872" s="731" t="s">
        <v>994</v>
      </c>
      <c r="K872" s="731" t="s">
        <v>995</v>
      </c>
      <c r="L872" s="734">
        <v>671</v>
      </c>
      <c r="M872" s="734">
        <v>10.3</v>
      </c>
      <c r="N872" s="735">
        <v>6911.3</v>
      </c>
    </row>
    <row r="873" spans="1:14" ht="14.45" customHeight="1" x14ac:dyDescent="0.2">
      <c r="A873" s="729" t="s">
        <v>605</v>
      </c>
      <c r="B873" s="730" t="s">
        <v>606</v>
      </c>
      <c r="C873" s="731" t="s">
        <v>629</v>
      </c>
      <c r="D873" s="732" t="s">
        <v>630</v>
      </c>
      <c r="E873" s="733">
        <v>50113013</v>
      </c>
      <c r="F873" s="732" t="s">
        <v>969</v>
      </c>
      <c r="G873" s="731" t="s">
        <v>652</v>
      </c>
      <c r="H873" s="731">
        <v>849887</v>
      </c>
      <c r="I873" s="731">
        <v>129834</v>
      </c>
      <c r="J873" s="731" t="s">
        <v>996</v>
      </c>
      <c r="K873" s="731" t="s">
        <v>997</v>
      </c>
      <c r="L873" s="734">
        <v>150.70000000000002</v>
      </c>
      <c r="M873" s="734">
        <v>13.200000000000001</v>
      </c>
      <c r="N873" s="735">
        <v>1989.2400000000002</v>
      </c>
    </row>
    <row r="874" spans="1:14" ht="14.45" customHeight="1" x14ac:dyDescent="0.2">
      <c r="A874" s="729" t="s">
        <v>605</v>
      </c>
      <c r="B874" s="730" t="s">
        <v>606</v>
      </c>
      <c r="C874" s="731" t="s">
        <v>629</v>
      </c>
      <c r="D874" s="732" t="s">
        <v>630</v>
      </c>
      <c r="E874" s="733">
        <v>50113013</v>
      </c>
      <c r="F874" s="732" t="s">
        <v>969</v>
      </c>
      <c r="G874" s="731" t="s">
        <v>652</v>
      </c>
      <c r="H874" s="731">
        <v>849655</v>
      </c>
      <c r="I874" s="731">
        <v>129836</v>
      </c>
      <c r="J874" s="731" t="s">
        <v>998</v>
      </c>
      <c r="K874" s="731" t="s">
        <v>997</v>
      </c>
      <c r="L874" s="734">
        <v>263.99999999999989</v>
      </c>
      <c r="M874" s="734">
        <v>33.600000000000009</v>
      </c>
      <c r="N874" s="735">
        <v>8870.3999999999978</v>
      </c>
    </row>
    <row r="875" spans="1:14" ht="14.45" customHeight="1" x14ac:dyDescent="0.2">
      <c r="A875" s="729" t="s">
        <v>605</v>
      </c>
      <c r="B875" s="730" t="s">
        <v>606</v>
      </c>
      <c r="C875" s="731" t="s">
        <v>629</v>
      </c>
      <c r="D875" s="732" t="s">
        <v>630</v>
      </c>
      <c r="E875" s="733">
        <v>50113013</v>
      </c>
      <c r="F875" s="732" t="s">
        <v>969</v>
      </c>
      <c r="G875" s="731" t="s">
        <v>639</v>
      </c>
      <c r="H875" s="731">
        <v>218400</v>
      </c>
      <c r="I875" s="731">
        <v>218400</v>
      </c>
      <c r="J875" s="731" t="s">
        <v>1249</v>
      </c>
      <c r="K875" s="731" t="s">
        <v>1250</v>
      </c>
      <c r="L875" s="734">
        <v>685.17799999999988</v>
      </c>
      <c r="M875" s="734">
        <v>15</v>
      </c>
      <c r="N875" s="735">
        <v>10277.669999999998</v>
      </c>
    </row>
    <row r="876" spans="1:14" ht="14.45" customHeight="1" x14ac:dyDescent="0.2">
      <c r="A876" s="729" t="s">
        <v>605</v>
      </c>
      <c r="B876" s="730" t="s">
        <v>606</v>
      </c>
      <c r="C876" s="731" t="s">
        <v>629</v>
      </c>
      <c r="D876" s="732" t="s">
        <v>630</v>
      </c>
      <c r="E876" s="733">
        <v>50113013</v>
      </c>
      <c r="F876" s="732" t="s">
        <v>969</v>
      </c>
      <c r="G876" s="731" t="s">
        <v>639</v>
      </c>
      <c r="H876" s="731">
        <v>102427</v>
      </c>
      <c r="I876" s="731">
        <v>2427</v>
      </c>
      <c r="J876" s="731" t="s">
        <v>1003</v>
      </c>
      <c r="K876" s="731" t="s">
        <v>1004</v>
      </c>
      <c r="L876" s="734">
        <v>91.38600000000001</v>
      </c>
      <c r="M876" s="734">
        <v>5</v>
      </c>
      <c r="N876" s="735">
        <v>456.93000000000006</v>
      </c>
    </row>
    <row r="877" spans="1:14" ht="14.45" customHeight="1" x14ac:dyDescent="0.2">
      <c r="A877" s="729" t="s">
        <v>605</v>
      </c>
      <c r="B877" s="730" t="s">
        <v>606</v>
      </c>
      <c r="C877" s="731" t="s">
        <v>629</v>
      </c>
      <c r="D877" s="732" t="s">
        <v>630</v>
      </c>
      <c r="E877" s="733">
        <v>50113013</v>
      </c>
      <c r="F877" s="732" t="s">
        <v>969</v>
      </c>
      <c r="G877" s="731" t="s">
        <v>639</v>
      </c>
      <c r="H877" s="731">
        <v>148262</v>
      </c>
      <c r="I877" s="731">
        <v>48262</v>
      </c>
      <c r="J877" s="731" t="s">
        <v>1005</v>
      </c>
      <c r="K877" s="731" t="s">
        <v>1007</v>
      </c>
      <c r="L877" s="734">
        <v>37.793333333333337</v>
      </c>
      <c r="M877" s="734">
        <v>6</v>
      </c>
      <c r="N877" s="735">
        <v>226.76000000000002</v>
      </c>
    </row>
    <row r="878" spans="1:14" ht="14.45" customHeight="1" x14ac:dyDescent="0.2">
      <c r="A878" s="729" t="s">
        <v>605</v>
      </c>
      <c r="B878" s="730" t="s">
        <v>606</v>
      </c>
      <c r="C878" s="731" t="s">
        <v>629</v>
      </c>
      <c r="D878" s="732" t="s">
        <v>630</v>
      </c>
      <c r="E878" s="733">
        <v>50113013</v>
      </c>
      <c r="F878" s="732" t="s">
        <v>969</v>
      </c>
      <c r="G878" s="731" t="s">
        <v>639</v>
      </c>
      <c r="H878" s="731">
        <v>101066</v>
      </c>
      <c r="I878" s="731">
        <v>1066</v>
      </c>
      <c r="J878" s="731" t="s">
        <v>1005</v>
      </c>
      <c r="K878" s="731" t="s">
        <v>1006</v>
      </c>
      <c r="L878" s="734">
        <v>57.268333333333338</v>
      </c>
      <c r="M878" s="734">
        <v>12</v>
      </c>
      <c r="N878" s="735">
        <v>687.22</v>
      </c>
    </row>
    <row r="879" spans="1:14" ht="14.45" customHeight="1" x14ac:dyDescent="0.2">
      <c r="A879" s="729" t="s">
        <v>605</v>
      </c>
      <c r="B879" s="730" t="s">
        <v>606</v>
      </c>
      <c r="C879" s="731" t="s">
        <v>629</v>
      </c>
      <c r="D879" s="732" t="s">
        <v>630</v>
      </c>
      <c r="E879" s="733">
        <v>50113013</v>
      </c>
      <c r="F879" s="732" t="s">
        <v>969</v>
      </c>
      <c r="G879" s="731" t="s">
        <v>639</v>
      </c>
      <c r="H879" s="731">
        <v>847476</v>
      </c>
      <c r="I879" s="731">
        <v>112782</v>
      </c>
      <c r="J879" s="731" t="s">
        <v>1641</v>
      </c>
      <c r="K879" s="731" t="s">
        <v>1642</v>
      </c>
      <c r="L879" s="734">
        <v>717.02345454545457</v>
      </c>
      <c r="M879" s="734">
        <v>2.75</v>
      </c>
      <c r="N879" s="735">
        <v>1971.8145</v>
      </c>
    </row>
    <row r="880" spans="1:14" ht="14.45" customHeight="1" x14ac:dyDescent="0.2">
      <c r="A880" s="729" t="s">
        <v>605</v>
      </c>
      <c r="B880" s="730" t="s">
        <v>606</v>
      </c>
      <c r="C880" s="731" t="s">
        <v>629</v>
      </c>
      <c r="D880" s="732" t="s">
        <v>630</v>
      </c>
      <c r="E880" s="733">
        <v>50113013</v>
      </c>
      <c r="F880" s="732" t="s">
        <v>969</v>
      </c>
      <c r="G880" s="731" t="s">
        <v>639</v>
      </c>
      <c r="H880" s="731">
        <v>394618</v>
      </c>
      <c r="I880" s="731">
        <v>112786</v>
      </c>
      <c r="J880" s="731" t="s">
        <v>1008</v>
      </c>
      <c r="K880" s="731" t="s">
        <v>1009</v>
      </c>
      <c r="L880" s="734">
        <v>335.03</v>
      </c>
      <c r="M880" s="734">
        <v>0.5</v>
      </c>
      <c r="N880" s="735">
        <v>167.51499999999999</v>
      </c>
    </row>
    <row r="881" spans="1:14" ht="14.45" customHeight="1" x14ac:dyDescent="0.2">
      <c r="A881" s="729" t="s">
        <v>605</v>
      </c>
      <c r="B881" s="730" t="s">
        <v>606</v>
      </c>
      <c r="C881" s="731" t="s">
        <v>629</v>
      </c>
      <c r="D881" s="732" t="s">
        <v>630</v>
      </c>
      <c r="E881" s="733">
        <v>50113013</v>
      </c>
      <c r="F881" s="732" t="s">
        <v>969</v>
      </c>
      <c r="G881" s="731" t="s">
        <v>639</v>
      </c>
      <c r="H881" s="731">
        <v>96414</v>
      </c>
      <c r="I881" s="731">
        <v>96414</v>
      </c>
      <c r="J881" s="731" t="s">
        <v>1010</v>
      </c>
      <c r="K881" s="731" t="s">
        <v>1011</v>
      </c>
      <c r="L881" s="734">
        <v>59.2</v>
      </c>
      <c r="M881" s="734">
        <v>5</v>
      </c>
      <c r="N881" s="735">
        <v>296</v>
      </c>
    </row>
    <row r="882" spans="1:14" ht="14.45" customHeight="1" x14ac:dyDescent="0.2">
      <c r="A882" s="729" t="s">
        <v>605</v>
      </c>
      <c r="B882" s="730" t="s">
        <v>606</v>
      </c>
      <c r="C882" s="731" t="s">
        <v>629</v>
      </c>
      <c r="D882" s="732" t="s">
        <v>630</v>
      </c>
      <c r="E882" s="733">
        <v>50113013</v>
      </c>
      <c r="F882" s="732" t="s">
        <v>969</v>
      </c>
      <c r="G882" s="731" t="s">
        <v>639</v>
      </c>
      <c r="H882" s="731">
        <v>235812</v>
      </c>
      <c r="I882" s="731">
        <v>235812</v>
      </c>
      <c r="J882" s="731" t="s">
        <v>1643</v>
      </c>
      <c r="K882" s="731" t="s">
        <v>1644</v>
      </c>
      <c r="L882" s="734">
        <v>247.39399999999995</v>
      </c>
      <c r="M882" s="734">
        <v>120</v>
      </c>
      <c r="N882" s="735">
        <v>29687.279999999995</v>
      </c>
    </row>
    <row r="883" spans="1:14" ht="14.45" customHeight="1" x14ac:dyDescent="0.2">
      <c r="A883" s="729" t="s">
        <v>605</v>
      </c>
      <c r="B883" s="730" t="s">
        <v>606</v>
      </c>
      <c r="C883" s="731" t="s">
        <v>629</v>
      </c>
      <c r="D883" s="732" t="s">
        <v>630</v>
      </c>
      <c r="E883" s="733">
        <v>50113013</v>
      </c>
      <c r="F883" s="732" t="s">
        <v>969</v>
      </c>
      <c r="G883" s="731" t="s">
        <v>652</v>
      </c>
      <c r="H883" s="731">
        <v>216704</v>
      </c>
      <c r="I883" s="731">
        <v>216704</v>
      </c>
      <c r="J883" s="731" t="s">
        <v>1012</v>
      </c>
      <c r="K883" s="731" t="s">
        <v>1013</v>
      </c>
      <c r="L883" s="734">
        <v>1111</v>
      </c>
      <c r="M883" s="734">
        <v>1</v>
      </c>
      <c r="N883" s="735">
        <v>1111</v>
      </c>
    </row>
    <row r="884" spans="1:14" ht="14.45" customHeight="1" x14ac:dyDescent="0.2">
      <c r="A884" s="729" t="s">
        <v>605</v>
      </c>
      <c r="B884" s="730" t="s">
        <v>606</v>
      </c>
      <c r="C884" s="731" t="s">
        <v>629</v>
      </c>
      <c r="D884" s="732" t="s">
        <v>630</v>
      </c>
      <c r="E884" s="733">
        <v>50113013</v>
      </c>
      <c r="F884" s="732" t="s">
        <v>969</v>
      </c>
      <c r="G884" s="731" t="s">
        <v>295</v>
      </c>
      <c r="H884" s="731">
        <v>134595</v>
      </c>
      <c r="I884" s="731">
        <v>134595</v>
      </c>
      <c r="J884" s="731" t="s">
        <v>1253</v>
      </c>
      <c r="K884" s="731" t="s">
        <v>1254</v>
      </c>
      <c r="L884" s="734">
        <v>416.78</v>
      </c>
      <c r="M884" s="734">
        <v>12.3</v>
      </c>
      <c r="N884" s="735">
        <v>5126.3940000000002</v>
      </c>
    </row>
    <row r="885" spans="1:14" ht="14.45" customHeight="1" x14ac:dyDescent="0.2">
      <c r="A885" s="729" t="s">
        <v>605</v>
      </c>
      <c r="B885" s="730" t="s">
        <v>606</v>
      </c>
      <c r="C885" s="731" t="s">
        <v>629</v>
      </c>
      <c r="D885" s="732" t="s">
        <v>630</v>
      </c>
      <c r="E885" s="733">
        <v>50113013</v>
      </c>
      <c r="F885" s="732" t="s">
        <v>969</v>
      </c>
      <c r="G885" s="731" t="s">
        <v>652</v>
      </c>
      <c r="H885" s="731">
        <v>173750</v>
      </c>
      <c r="I885" s="731">
        <v>173750</v>
      </c>
      <c r="J885" s="731" t="s">
        <v>1016</v>
      </c>
      <c r="K885" s="731" t="s">
        <v>1017</v>
      </c>
      <c r="L885" s="734">
        <v>799.83487179487179</v>
      </c>
      <c r="M885" s="734">
        <v>39</v>
      </c>
      <c r="N885" s="735">
        <v>31193.559999999998</v>
      </c>
    </row>
    <row r="886" spans="1:14" ht="14.45" customHeight="1" x14ac:dyDescent="0.2">
      <c r="A886" s="729" t="s">
        <v>605</v>
      </c>
      <c r="B886" s="730" t="s">
        <v>606</v>
      </c>
      <c r="C886" s="731" t="s">
        <v>629</v>
      </c>
      <c r="D886" s="732" t="s">
        <v>630</v>
      </c>
      <c r="E886" s="733">
        <v>50113013</v>
      </c>
      <c r="F886" s="732" t="s">
        <v>969</v>
      </c>
      <c r="G886" s="731" t="s">
        <v>329</v>
      </c>
      <c r="H886" s="731">
        <v>156835</v>
      </c>
      <c r="I886" s="731">
        <v>156835</v>
      </c>
      <c r="J886" s="731" t="s">
        <v>1018</v>
      </c>
      <c r="K886" s="731" t="s">
        <v>1019</v>
      </c>
      <c r="L886" s="734">
        <v>715</v>
      </c>
      <c r="M886" s="734">
        <v>8</v>
      </c>
      <c r="N886" s="735">
        <v>5720</v>
      </c>
    </row>
    <row r="887" spans="1:14" ht="14.45" customHeight="1" x14ac:dyDescent="0.2">
      <c r="A887" s="729" t="s">
        <v>605</v>
      </c>
      <c r="B887" s="730" t="s">
        <v>606</v>
      </c>
      <c r="C887" s="731" t="s">
        <v>629</v>
      </c>
      <c r="D887" s="732" t="s">
        <v>630</v>
      </c>
      <c r="E887" s="733">
        <v>50113013</v>
      </c>
      <c r="F887" s="732" t="s">
        <v>969</v>
      </c>
      <c r="G887" s="731" t="s">
        <v>652</v>
      </c>
      <c r="H887" s="731">
        <v>224407</v>
      </c>
      <c r="I887" s="731">
        <v>224407</v>
      </c>
      <c r="J887" s="731" t="s">
        <v>1020</v>
      </c>
      <c r="K887" s="731" t="s">
        <v>1021</v>
      </c>
      <c r="L887" s="734">
        <v>188.46000000000004</v>
      </c>
      <c r="M887" s="734">
        <v>32</v>
      </c>
      <c r="N887" s="735">
        <v>6030.7200000000012</v>
      </c>
    </row>
    <row r="888" spans="1:14" ht="14.45" customHeight="1" x14ac:dyDescent="0.2">
      <c r="A888" s="729" t="s">
        <v>605</v>
      </c>
      <c r="B888" s="730" t="s">
        <v>606</v>
      </c>
      <c r="C888" s="731" t="s">
        <v>629</v>
      </c>
      <c r="D888" s="732" t="s">
        <v>630</v>
      </c>
      <c r="E888" s="733">
        <v>50113013</v>
      </c>
      <c r="F888" s="732" t="s">
        <v>969</v>
      </c>
      <c r="G888" s="731" t="s">
        <v>652</v>
      </c>
      <c r="H888" s="731">
        <v>242332</v>
      </c>
      <c r="I888" s="731">
        <v>242332</v>
      </c>
      <c r="J888" s="731" t="s">
        <v>1020</v>
      </c>
      <c r="K888" s="731" t="s">
        <v>1255</v>
      </c>
      <c r="L888" s="734">
        <v>376.91999999999996</v>
      </c>
      <c r="M888" s="734">
        <v>2</v>
      </c>
      <c r="N888" s="735">
        <v>753.83999999999992</v>
      </c>
    </row>
    <row r="889" spans="1:14" ht="14.45" customHeight="1" x14ac:dyDescent="0.2">
      <c r="A889" s="729" t="s">
        <v>605</v>
      </c>
      <c r="B889" s="730" t="s">
        <v>606</v>
      </c>
      <c r="C889" s="731" t="s">
        <v>629</v>
      </c>
      <c r="D889" s="732" t="s">
        <v>630</v>
      </c>
      <c r="E889" s="733">
        <v>50113013</v>
      </c>
      <c r="F889" s="732" t="s">
        <v>969</v>
      </c>
      <c r="G889" s="731" t="s">
        <v>639</v>
      </c>
      <c r="H889" s="731">
        <v>155636</v>
      </c>
      <c r="I889" s="731">
        <v>55636</v>
      </c>
      <c r="J889" s="731" t="s">
        <v>1645</v>
      </c>
      <c r="K889" s="731" t="s">
        <v>1646</v>
      </c>
      <c r="L889" s="734">
        <v>52.61</v>
      </c>
      <c r="M889" s="734">
        <v>1</v>
      </c>
      <c r="N889" s="735">
        <v>52.61</v>
      </c>
    </row>
    <row r="890" spans="1:14" ht="14.45" customHeight="1" x14ac:dyDescent="0.2">
      <c r="A890" s="729" t="s">
        <v>605</v>
      </c>
      <c r="B890" s="730" t="s">
        <v>606</v>
      </c>
      <c r="C890" s="731" t="s">
        <v>629</v>
      </c>
      <c r="D890" s="732" t="s">
        <v>630</v>
      </c>
      <c r="E890" s="733">
        <v>50113013</v>
      </c>
      <c r="F890" s="732" t="s">
        <v>969</v>
      </c>
      <c r="G890" s="731" t="s">
        <v>639</v>
      </c>
      <c r="H890" s="731">
        <v>207116</v>
      </c>
      <c r="I890" s="731">
        <v>207116</v>
      </c>
      <c r="J890" s="731" t="s">
        <v>1647</v>
      </c>
      <c r="K890" s="731" t="s">
        <v>1648</v>
      </c>
      <c r="L890" s="734">
        <v>419.10000000000008</v>
      </c>
      <c r="M890" s="734">
        <v>12</v>
      </c>
      <c r="N890" s="735">
        <v>5029.2000000000007</v>
      </c>
    </row>
    <row r="891" spans="1:14" ht="14.45" customHeight="1" x14ac:dyDescent="0.2">
      <c r="A891" s="729" t="s">
        <v>605</v>
      </c>
      <c r="B891" s="730" t="s">
        <v>606</v>
      </c>
      <c r="C891" s="731" t="s">
        <v>629</v>
      </c>
      <c r="D891" s="732" t="s">
        <v>630</v>
      </c>
      <c r="E891" s="733">
        <v>50113013</v>
      </c>
      <c r="F891" s="732" t="s">
        <v>969</v>
      </c>
      <c r="G891" s="731" t="s">
        <v>639</v>
      </c>
      <c r="H891" s="731">
        <v>101076</v>
      </c>
      <c r="I891" s="731">
        <v>1076</v>
      </c>
      <c r="J891" s="731" t="s">
        <v>1022</v>
      </c>
      <c r="K891" s="731" t="s">
        <v>861</v>
      </c>
      <c r="L891" s="734">
        <v>77.99499999999999</v>
      </c>
      <c r="M891" s="734">
        <v>4</v>
      </c>
      <c r="N891" s="735">
        <v>311.97999999999996</v>
      </c>
    </row>
    <row r="892" spans="1:14" ht="14.45" customHeight="1" x14ac:dyDescent="0.2">
      <c r="A892" s="729" t="s">
        <v>605</v>
      </c>
      <c r="B892" s="730" t="s">
        <v>606</v>
      </c>
      <c r="C892" s="731" t="s">
        <v>629</v>
      </c>
      <c r="D892" s="732" t="s">
        <v>630</v>
      </c>
      <c r="E892" s="733">
        <v>50113013</v>
      </c>
      <c r="F892" s="732" t="s">
        <v>969</v>
      </c>
      <c r="G892" s="731" t="s">
        <v>639</v>
      </c>
      <c r="H892" s="731">
        <v>498890</v>
      </c>
      <c r="I892" s="731">
        <v>9999999</v>
      </c>
      <c r="J892" s="731" t="s">
        <v>1256</v>
      </c>
      <c r="K892" s="731" t="s">
        <v>1257</v>
      </c>
      <c r="L892" s="734">
        <v>2112</v>
      </c>
      <c r="M892" s="734">
        <v>1.67</v>
      </c>
      <c r="N892" s="735">
        <v>3527.04</v>
      </c>
    </row>
    <row r="893" spans="1:14" ht="14.45" customHeight="1" x14ac:dyDescent="0.2">
      <c r="A893" s="729" t="s">
        <v>605</v>
      </c>
      <c r="B893" s="730" t="s">
        <v>606</v>
      </c>
      <c r="C893" s="731" t="s">
        <v>629</v>
      </c>
      <c r="D893" s="732" t="s">
        <v>630</v>
      </c>
      <c r="E893" s="733">
        <v>50113013</v>
      </c>
      <c r="F893" s="732" t="s">
        <v>969</v>
      </c>
      <c r="G893" s="731" t="s">
        <v>639</v>
      </c>
      <c r="H893" s="731">
        <v>113424</v>
      </c>
      <c r="I893" s="731">
        <v>9999999</v>
      </c>
      <c r="J893" s="731" t="s">
        <v>1649</v>
      </c>
      <c r="K893" s="731" t="s">
        <v>1259</v>
      </c>
      <c r="L893" s="734">
        <v>2278.75</v>
      </c>
      <c r="M893" s="734">
        <v>1</v>
      </c>
      <c r="N893" s="735">
        <v>2278.75</v>
      </c>
    </row>
    <row r="894" spans="1:14" ht="14.45" customHeight="1" x14ac:dyDescent="0.2">
      <c r="A894" s="729" t="s">
        <v>605</v>
      </c>
      <c r="B894" s="730" t="s">
        <v>606</v>
      </c>
      <c r="C894" s="731" t="s">
        <v>629</v>
      </c>
      <c r="D894" s="732" t="s">
        <v>630</v>
      </c>
      <c r="E894" s="733">
        <v>50113013</v>
      </c>
      <c r="F894" s="732" t="s">
        <v>969</v>
      </c>
      <c r="G894" s="731" t="s">
        <v>652</v>
      </c>
      <c r="H894" s="731">
        <v>113453</v>
      </c>
      <c r="I894" s="731">
        <v>113453</v>
      </c>
      <c r="J894" s="731" t="s">
        <v>1650</v>
      </c>
      <c r="K894" s="731" t="s">
        <v>1651</v>
      </c>
      <c r="L894" s="734">
        <v>1482.2826666666665</v>
      </c>
      <c r="M894" s="734">
        <v>15</v>
      </c>
      <c r="N894" s="735">
        <v>22234.239999999998</v>
      </c>
    </row>
    <row r="895" spans="1:14" ht="14.45" customHeight="1" x14ac:dyDescent="0.2">
      <c r="A895" s="729" t="s">
        <v>605</v>
      </c>
      <c r="B895" s="730" t="s">
        <v>606</v>
      </c>
      <c r="C895" s="731" t="s">
        <v>629</v>
      </c>
      <c r="D895" s="732" t="s">
        <v>630</v>
      </c>
      <c r="E895" s="733">
        <v>50113013</v>
      </c>
      <c r="F895" s="732" t="s">
        <v>969</v>
      </c>
      <c r="G895" s="731" t="s">
        <v>329</v>
      </c>
      <c r="H895" s="731">
        <v>141263</v>
      </c>
      <c r="I895" s="731">
        <v>141263</v>
      </c>
      <c r="J895" s="731" t="s">
        <v>1652</v>
      </c>
      <c r="K895" s="731" t="s">
        <v>1653</v>
      </c>
      <c r="L895" s="734">
        <v>138.73666666666668</v>
      </c>
      <c r="M895" s="734">
        <v>60</v>
      </c>
      <c r="N895" s="735">
        <v>8324.2000000000007</v>
      </c>
    </row>
    <row r="896" spans="1:14" ht="14.45" customHeight="1" x14ac:dyDescent="0.2">
      <c r="A896" s="729" t="s">
        <v>605</v>
      </c>
      <c r="B896" s="730" t="s">
        <v>606</v>
      </c>
      <c r="C896" s="731" t="s">
        <v>629</v>
      </c>
      <c r="D896" s="732" t="s">
        <v>630</v>
      </c>
      <c r="E896" s="733">
        <v>50113013</v>
      </c>
      <c r="F896" s="732" t="s">
        <v>969</v>
      </c>
      <c r="G896" s="731" t="s">
        <v>639</v>
      </c>
      <c r="H896" s="731">
        <v>502239</v>
      </c>
      <c r="I896" s="731">
        <v>9999999</v>
      </c>
      <c r="J896" s="731" t="s">
        <v>1258</v>
      </c>
      <c r="K896" s="731" t="s">
        <v>1259</v>
      </c>
      <c r="L896" s="734">
        <v>1170</v>
      </c>
      <c r="M896" s="734">
        <v>5.5</v>
      </c>
      <c r="N896" s="735">
        <v>6435</v>
      </c>
    </row>
    <row r="897" spans="1:14" ht="14.45" customHeight="1" x14ac:dyDescent="0.2">
      <c r="A897" s="729" t="s">
        <v>605</v>
      </c>
      <c r="B897" s="730" t="s">
        <v>606</v>
      </c>
      <c r="C897" s="731" t="s">
        <v>629</v>
      </c>
      <c r="D897" s="732" t="s">
        <v>630</v>
      </c>
      <c r="E897" s="733">
        <v>50113013</v>
      </c>
      <c r="F897" s="732" t="s">
        <v>969</v>
      </c>
      <c r="G897" s="731" t="s">
        <v>329</v>
      </c>
      <c r="H897" s="731">
        <v>201030</v>
      </c>
      <c r="I897" s="731">
        <v>201030</v>
      </c>
      <c r="J897" s="731" t="s">
        <v>1260</v>
      </c>
      <c r="K897" s="731" t="s">
        <v>1261</v>
      </c>
      <c r="L897" s="734">
        <v>33.400000000000006</v>
      </c>
      <c r="M897" s="734">
        <v>579</v>
      </c>
      <c r="N897" s="735">
        <v>19338.600000000002</v>
      </c>
    </row>
    <row r="898" spans="1:14" ht="14.45" customHeight="1" x14ac:dyDescent="0.2">
      <c r="A898" s="729" t="s">
        <v>605</v>
      </c>
      <c r="B898" s="730" t="s">
        <v>606</v>
      </c>
      <c r="C898" s="731" t="s">
        <v>629</v>
      </c>
      <c r="D898" s="732" t="s">
        <v>630</v>
      </c>
      <c r="E898" s="733">
        <v>50113013</v>
      </c>
      <c r="F898" s="732" t="s">
        <v>969</v>
      </c>
      <c r="G898" s="731" t="s">
        <v>639</v>
      </c>
      <c r="H898" s="731">
        <v>155862</v>
      </c>
      <c r="I898" s="731">
        <v>155862</v>
      </c>
      <c r="J898" s="731" t="s">
        <v>1654</v>
      </c>
      <c r="K898" s="731" t="s">
        <v>1655</v>
      </c>
      <c r="L898" s="734">
        <v>735.87</v>
      </c>
      <c r="M898" s="734">
        <v>1.8</v>
      </c>
      <c r="N898" s="735">
        <v>1324.566</v>
      </c>
    </row>
    <row r="899" spans="1:14" ht="14.45" customHeight="1" x14ac:dyDescent="0.2">
      <c r="A899" s="729" t="s">
        <v>605</v>
      </c>
      <c r="B899" s="730" t="s">
        <v>606</v>
      </c>
      <c r="C899" s="731" t="s">
        <v>629</v>
      </c>
      <c r="D899" s="732" t="s">
        <v>630</v>
      </c>
      <c r="E899" s="733">
        <v>50113013</v>
      </c>
      <c r="F899" s="732" t="s">
        <v>969</v>
      </c>
      <c r="G899" s="731" t="s">
        <v>639</v>
      </c>
      <c r="H899" s="731">
        <v>106264</v>
      </c>
      <c r="I899" s="731">
        <v>6264</v>
      </c>
      <c r="J899" s="731" t="s">
        <v>1262</v>
      </c>
      <c r="K899" s="731" t="s">
        <v>1263</v>
      </c>
      <c r="L899" s="734">
        <v>31.649999999999991</v>
      </c>
      <c r="M899" s="734">
        <v>3</v>
      </c>
      <c r="N899" s="735">
        <v>94.949999999999974</v>
      </c>
    </row>
    <row r="900" spans="1:14" ht="14.45" customHeight="1" x14ac:dyDescent="0.2">
      <c r="A900" s="729" t="s">
        <v>605</v>
      </c>
      <c r="B900" s="730" t="s">
        <v>606</v>
      </c>
      <c r="C900" s="731" t="s">
        <v>629</v>
      </c>
      <c r="D900" s="732" t="s">
        <v>630</v>
      </c>
      <c r="E900" s="733">
        <v>50113013</v>
      </c>
      <c r="F900" s="732" t="s">
        <v>969</v>
      </c>
      <c r="G900" s="731" t="s">
        <v>652</v>
      </c>
      <c r="H900" s="731">
        <v>206563</v>
      </c>
      <c r="I900" s="731">
        <v>206563</v>
      </c>
      <c r="J900" s="731" t="s">
        <v>1023</v>
      </c>
      <c r="K900" s="731" t="s">
        <v>1024</v>
      </c>
      <c r="L900" s="734">
        <v>19.180456769983689</v>
      </c>
      <c r="M900" s="734">
        <v>613</v>
      </c>
      <c r="N900" s="735">
        <v>11757.62</v>
      </c>
    </row>
    <row r="901" spans="1:14" ht="14.45" customHeight="1" x14ac:dyDescent="0.2">
      <c r="A901" s="729" t="s">
        <v>605</v>
      </c>
      <c r="B901" s="730" t="s">
        <v>606</v>
      </c>
      <c r="C901" s="731" t="s">
        <v>629</v>
      </c>
      <c r="D901" s="732" t="s">
        <v>630</v>
      </c>
      <c r="E901" s="733">
        <v>50113013</v>
      </c>
      <c r="F901" s="732" t="s">
        <v>969</v>
      </c>
      <c r="G901" s="731" t="s">
        <v>639</v>
      </c>
      <c r="H901" s="731">
        <v>225175</v>
      </c>
      <c r="I901" s="731">
        <v>225175</v>
      </c>
      <c r="J901" s="731" t="s">
        <v>1025</v>
      </c>
      <c r="K901" s="731" t="s">
        <v>1656</v>
      </c>
      <c r="L901" s="734">
        <v>45.61</v>
      </c>
      <c r="M901" s="734">
        <v>7</v>
      </c>
      <c r="N901" s="735">
        <v>319.27</v>
      </c>
    </row>
    <row r="902" spans="1:14" ht="14.45" customHeight="1" x14ac:dyDescent="0.2">
      <c r="A902" s="729" t="s">
        <v>605</v>
      </c>
      <c r="B902" s="730" t="s">
        <v>606</v>
      </c>
      <c r="C902" s="731" t="s">
        <v>629</v>
      </c>
      <c r="D902" s="732" t="s">
        <v>630</v>
      </c>
      <c r="E902" s="733">
        <v>50113013</v>
      </c>
      <c r="F902" s="732" t="s">
        <v>969</v>
      </c>
      <c r="G902" s="731" t="s">
        <v>639</v>
      </c>
      <c r="H902" s="731">
        <v>225174</v>
      </c>
      <c r="I902" s="731">
        <v>225174</v>
      </c>
      <c r="J902" s="731" t="s">
        <v>1025</v>
      </c>
      <c r="K902" s="731" t="s">
        <v>1026</v>
      </c>
      <c r="L902" s="734">
        <v>42.989999999999995</v>
      </c>
      <c r="M902" s="734">
        <v>4</v>
      </c>
      <c r="N902" s="735">
        <v>171.95999999999998</v>
      </c>
    </row>
    <row r="903" spans="1:14" ht="14.45" customHeight="1" x14ac:dyDescent="0.2">
      <c r="A903" s="729" t="s">
        <v>605</v>
      </c>
      <c r="B903" s="730" t="s">
        <v>606</v>
      </c>
      <c r="C903" s="731" t="s">
        <v>629</v>
      </c>
      <c r="D903" s="732" t="s">
        <v>630</v>
      </c>
      <c r="E903" s="733">
        <v>50113013</v>
      </c>
      <c r="F903" s="732" t="s">
        <v>969</v>
      </c>
      <c r="G903" s="731" t="s">
        <v>652</v>
      </c>
      <c r="H903" s="731">
        <v>126127</v>
      </c>
      <c r="I903" s="731">
        <v>26127</v>
      </c>
      <c r="J903" s="731" t="s">
        <v>1027</v>
      </c>
      <c r="K903" s="731" t="s">
        <v>1028</v>
      </c>
      <c r="L903" s="734">
        <v>2237.7299999999996</v>
      </c>
      <c r="M903" s="734">
        <v>5</v>
      </c>
      <c r="N903" s="735">
        <v>11188.649999999998</v>
      </c>
    </row>
    <row r="904" spans="1:14" ht="14.45" customHeight="1" x14ac:dyDescent="0.2">
      <c r="A904" s="729" t="s">
        <v>605</v>
      </c>
      <c r="B904" s="730" t="s">
        <v>606</v>
      </c>
      <c r="C904" s="731" t="s">
        <v>629</v>
      </c>
      <c r="D904" s="732" t="s">
        <v>630</v>
      </c>
      <c r="E904" s="733">
        <v>50113013</v>
      </c>
      <c r="F904" s="732" t="s">
        <v>969</v>
      </c>
      <c r="G904" s="731" t="s">
        <v>652</v>
      </c>
      <c r="H904" s="731">
        <v>166269</v>
      </c>
      <c r="I904" s="731">
        <v>166269</v>
      </c>
      <c r="J904" s="731" t="s">
        <v>1029</v>
      </c>
      <c r="K904" s="731" t="s">
        <v>1030</v>
      </c>
      <c r="L904" s="734">
        <v>52.880000000000017</v>
      </c>
      <c r="M904" s="734">
        <v>70</v>
      </c>
      <c r="N904" s="735">
        <v>3701.6000000000013</v>
      </c>
    </row>
    <row r="905" spans="1:14" ht="14.45" customHeight="1" x14ac:dyDescent="0.2">
      <c r="A905" s="729" t="s">
        <v>605</v>
      </c>
      <c r="B905" s="730" t="s">
        <v>606</v>
      </c>
      <c r="C905" s="731" t="s">
        <v>629</v>
      </c>
      <c r="D905" s="732" t="s">
        <v>630</v>
      </c>
      <c r="E905" s="733">
        <v>50113013</v>
      </c>
      <c r="F905" s="732" t="s">
        <v>969</v>
      </c>
      <c r="G905" s="731" t="s">
        <v>652</v>
      </c>
      <c r="H905" s="731">
        <v>166265</v>
      </c>
      <c r="I905" s="731">
        <v>166265</v>
      </c>
      <c r="J905" s="731" t="s">
        <v>1266</v>
      </c>
      <c r="K905" s="731" t="s">
        <v>1267</v>
      </c>
      <c r="L905" s="734">
        <v>33.39</v>
      </c>
      <c r="M905" s="734">
        <v>10</v>
      </c>
      <c r="N905" s="735">
        <v>333.9</v>
      </c>
    </row>
    <row r="906" spans="1:14" ht="14.45" customHeight="1" x14ac:dyDescent="0.2">
      <c r="A906" s="729" t="s">
        <v>605</v>
      </c>
      <c r="B906" s="730" t="s">
        <v>606</v>
      </c>
      <c r="C906" s="731" t="s">
        <v>629</v>
      </c>
      <c r="D906" s="732" t="s">
        <v>630</v>
      </c>
      <c r="E906" s="733">
        <v>50113013</v>
      </c>
      <c r="F906" s="732" t="s">
        <v>969</v>
      </c>
      <c r="G906" s="731" t="s">
        <v>329</v>
      </c>
      <c r="H906" s="731">
        <v>103708</v>
      </c>
      <c r="I906" s="731">
        <v>3708</v>
      </c>
      <c r="J906" s="731" t="s">
        <v>1657</v>
      </c>
      <c r="K906" s="731" t="s">
        <v>1658</v>
      </c>
      <c r="L906" s="734">
        <v>1134.8799999999999</v>
      </c>
      <c r="M906" s="734">
        <v>1.2000000000000002</v>
      </c>
      <c r="N906" s="735">
        <v>1361.856</v>
      </c>
    </row>
    <row r="907" spans="1:14" ht="14.45" customHeight="1" x14ac:dyDescent="0.2">
      <c r="A907" s="729" t="s">
        <v>605</v>
      </c>
      <c r="B907" s="730" t="s">
        <v>606</v>
      </c>
      <c r="C907" s="731" t="s">
        <v>629</v>
      </c>
      <c r="D907" s="732" t="s">
        <v>630</v>
      </c>
      <c r="E907" s="733">
        <v>50113014</v>
      </c>
      <c r="F907" s="732" t="s">
        <v>1033</v>
      </c>
      <c r="G907" s="731" t="s">
        <v>652</v>
      </c>
      <c r="H907" s="731">
        <v>164407</v>
      </c>
      <c r="I907" s="731">
        <v>164407</v>
      </c>
      <c r="J907" s="731" t="s">
        <v>1268</v>
      </c>
      <c r="K907" s="731" t="s">
        <v>1659</v>
      </c>
      <c r="L907" s="734">
        <v>638.00001549144281</v>
      </c>
      <c r="M907" s="734">
        <v>3</v>
      </c>
      <c r="N907" s="735">
        <v>1914.0000464743284</v>
      </c>
    </row>
    <row r="908" spans="1:14" ht="14.45" customHeight="1" x14ac:dyDescent="0.2">
      <c r="A908" s="729" t="s">
        <v>605</v>
      </c>
      <c r="B908" s="730" t="s">
        <v>606</v>
      </c>
      <c r="C908" s="731" t="s">
        <v>629</v>
      </c>
      <c r="D908" s="732" t="s">
        <v>630</v>
      </c>
      <c r="E908" s="733">
        <v>50113014</v>
      </c>
      <c r="F908" s="732" t="s">
        <v>1033</v>
      </c>
      <c r="G908" s="731" t="s">
        <v>652</v>
      </c>
      <c r="H908" s="731">
        <v>164401</v>
      </c>
      <c r="I908" s="731">
        <v>164401</v>
      </c>
      <c r="J908" s="731" t="s">
        <v>1268</v>
      </c>
      <c r="K908" s="731" t="s">
        <v>1269</v>
      </c>
      <c r="L908" s="734">
        <v>319</v>
      </c>
      <c r="M908" s="734">
        <v>28</v>
      </c>
      <c r="N908" s="735">
        <v>8932</v>
      </c>
    </row>
    <row r="909" spans="1:14" ht="14.45" customHeight="1" x14ac:dyDescent="0.2">
      <c r="A909" s="729" t="s">
        <v>605</v>
      </c>
      <c r="B909" s="730" t="s">
        <v>606</v>
      </c>
      <c r="C909" s="731" t="s">
        <v>632</v>
      </c>
      <c r="D909" s="732" t="s">
        <v>633</v>
      </c>
      <c r="E909" s="733">
        <v>50113001</v>
      </c>
      <c r="F909" s="732" t="s">
        <v>638</v>
      </c>
      <c r="G909" s="731" t="s">
        <v>639</v>
      </c>
      <c r="H909" s="731">
        <v>847132</v>
      </c>
      <c r="I909" s="731">
        <v>137238</v>
      </c>
      <c r="J909" s="731" t="s">
        <v>1660</v>
      </c>
      <c r="K909" s="731" t="s">
        <v>1661</v>
      </c>
      <c r="L909" s="734">
        <v>639.69000000000005</v>
      </c>
      <c r="M909" s="734">
        <v>1</v>
      </c>
      <c r="N909" s="735">
        <v>639.69000000000005</v>
      </c>
    </row>
    <row r="910" spans="1:14" ht="14.45" customHeight="1" x14ac:dyDescent="0.2">
      <c r="A910" s="729" t="s">
        <v>605</v>
      </c>
      <c r="B910" s="730" t="s">
        <v>606</v>
      </c>
      <c r="C910" s="731" t="s">
        <v>632</v>
      </c>
      <c r="D910" s="732" t="s">
        <v>633</v>
      </c>
      <c r="E910" s="733">
        <v>50113001</v>
      </c>
      <c r="F910" s="732" t="s">
        <v>638</v>
      </c>
      <c r="G910" s="731" t="s">
        <v>639</v>
      </c>
      <c r="H910" s="731">
        <v>100362</v>
      </c>
      <c r="I910" s="731">
        <v>362</v>
      </c>
      <c r="J910" s="731" t="s">
        <v>644</v>
      </c>
      <c r="K910" s="731" t="s">
        <v>645</v>
      </c>
      <c r="L910" s="734">
        <v>72.535000000000011</v>
      </c>
      <c r="M910" s="734">
        <v>40</v>
      </c>
      <c r="N910" s="735">
        <v>2901.4000000000005</v>
      </c>
    </row>
    <row r="911" spans="1:14" ht="14.45" customHeight="1" x14ac:dyDescent="0.2">
      <c r="A911" s="729" t="s">
        <v>605</v>
      </c>
      <c r="B911" s="730" t="s">
        <v>606</v>
      </c>
      <c r="C911" s="731" t="s">
        <v>632</v>
      </c>
      <c r="D911" s="732" t="s">
        <v>633</v>
      </c>
      <c r="E911" s="733">
        <v>50113001</v>
      </c>
      <c r="F911" s="732" t="s">
        <v>638</v>
      </c>
      <c r="G911" s="731" t="s">
        <v>639</v>
      </c>
      <c r="H911" s="731">
        <v>208456</v>
      </c>
      <c r="I911" s="731">
        <v>208456</v>
      </c>
      <c r="J911" s="731" t="s">
        <v>1662</v>
      </c>
      <c r="K911" s="731" t="s">
        <v>1663</v>
      </c>
      <c r="L911" s="734">
        <v>738.54000000000019</v>
      </c>
      <c r="M911" s="734">
        <v>11.2</v>
      </c>
      <c r="N911" s="735">
        <v>8271.648000000001</v>
      </c>
    </row>
    <row r="912" spans="1:14" ht="14.45" customHeight="1" x14ac:dyDescent="0.2">
      <c r="A912" s="729" t="s">
        <v>605</v>
      </c>
      <c r="B912" s="730" t="s">
        <v>606</v>
      </c>
      <c r="C912" s="731" t="s">
        <v>632</v>
      </c>
      <c r="D912" s="732" t="s">
        <v>633</v>
      </c>
      <c r="E912" s="733">
        <v>50113001</v>
      </c>
      <c r="F912" s="732" t="s">
        <v>638</v>
      </c>
      <c r="G912" s="731" t="s">
        <v>639</v>
      </c>
      <c r="H912" s="731">
        <v>116320</v>
      </c>
      <c r="I912" s="731">
        <v>16320</v>
      </c>
      <c r="J912" s="731" t="s">
        <v>1664</v>
      </c>
      <c r="K912" s="731" t="s">
        <v>1665</v>
      </c>
      <c r="L912" s="734">
        <v>122.16333333333334</v>
      </c>
      <c r="M912" s="734">
        <v>6</v>
      </c>
      <c r="N912" s="735">
        <v>732.98</v>
      </c>
    </row>
    <row r="913" spans="1:14" ht="14.45" customHeight="1" x14ac:dyDescent="0.2">
      <c r="A913" s="729" t="s">
        <v>605</v>
      </c>
      <c r="B913" s="730" t="s">
        <v>606</v>
      </c>
      <c r="C913" s="731" t="s">
        <v>632</v>
      </c>
      <c r="D913" s="732" t="s">
        <v>633</v>
      </c>
      <c r="E913" s="733">
        <v>50113001</v>
      </c>
      <c r="F913" s="732" t="s">
        <v>638</v>
      </c>
      <c r="G913" s="731" t="s">
        <v>639</v>
      </c>
      <c r="H913" s="731">
        <v>16321</v>
      </c>
      <c r="I913" s="731">
        <v>16321</v>
      </c>
      <c r="J913" s="731" t="s">
        <v>1664</v>
      </c>
      <c r="K913" s="731" t="s">
        <v>1666</v>
      </c>
      <c r="L913" s="734">
        <v>242.85</v>
      </c>
      <c r="M913" s="734">
        <v>1</v>
      </c>
      <c r="N913" s="735">
        <v>242.85</v>
      </c>
    </row>
    <row r="914" spans="1:14" ht="14.45" customHeight="1" x14ac:dyDescent="0.2">
      <c r="A914" s="729" t="s">
        <v>605</v>
      </c>
      <c r="B914" s="730" t="s">
        <v>606</v>
      </c>
      <c r="C914" s="731" t="s">
        <v>632</v>
      </c>
      <c r="D914" s="732" t="s">
        <v>633</v>
      </c>
      <c r="E914" s="733">
        <v>50113001</v>
      </c>
      <c r="F914" s="732" t="s">
        <v>638</v>
      </c>
      <c r="G914" s="731" t="s">
        <v>639</v>
      </c>
      <c r="H914" s="731">
        <v>212884</v>
      </c>
      <c r="I914" s="731">
        <v>212884</v>
      </c>
      <c r="J914" s="731" t="s">
        <v>1275</v>
      </c>
      <c r="K914" s="731" t="s">
        <v>1276</v>
      </c>
      <c r="L914" s="734">
        <v>47.120000000000005</v>
      </c>
      <c r="M914" s="734">
        <v>38</v>
      </c>
      <c r="N914" s="735">
        <v>1790.5600000000002</v>
      </c>
    </row>
    <row r="915" spans="1:14" ht="14.45" customHeight="1" x14ac:dyDescent="0.2">
      <c r="A915" s="729" t="s">
        <v>605</v>
      </c>
      <c r="B915" s="730" t="s">
        <v>606</v>
      </c>
      <c r="C915" s="731" t="s">
        <v>632</v>
      </c>
      <c r="D915" s="732" t="s">
        <v>633</v>
      </c>
      <c r="E915" s="733">
        <v>50113001</v>
      </c>
      <c r="F915" s="732" t="s">
        <v>638</v>
      </c>
      <c r="G915" s="731" t="s">
        <v>639</v>
      </c>
      <c r="H915" s="731">
        <v>241571</v>
      </c>
      <c r="I915" s="731">
        <v>241571</v>
      </c>
      <c r="J915" s="731" t="s">
        <v>1275</v>
      </c>
      <c r="K915" s="731" t="s">
        <v>1276</v>
      </c>
      <c r="L915" s="734">
        <v>0</v>
      </c>
      <c r="M915" s="734">
        <v>0</v>
      </c>
      <c r="N915" s="735">
        <v>0</v>
      </c>
    </row>
    <row r="916" spans="1:14" ht="14.45" customHeight="1" x14ac:dyDescent="0.2">
      <c r="A916" s="729" t="s">
        <v>605</v>
      </c>
      <c r="B916" s="730" t="s">
        <v>606</v>
      </c>
      <c r="C916" s="731" t="s">
        <v>632</v>
      </c>
      <c r="D916" s="732" t="s">
        <v>633</v>
      </c>
      <c r="E916" s="733">
        <v>50113001</v>
      </c>
      <c r="F916" s="732" t="s">
        <v>638</v>
      </c>
      <c r="G916" s="731" t="s">
        <v>639</v>
      </c>
      <c r="H916" s="731">
        <v>139968</v>
      </c>
      <c r="I916" s="731">
        <v>139968</v>
      </c>
      <c r="J916" s="731" t="s">
        <v>1333</v>
      </c>
      <c r="K916" s="731" t="s">
        <v>1334</v>
      </c>
      <c r="L916" s="734">
        <v>69.635970149253723</v>
      </c>
      <c r="M916" s="734">
        <v>134</v>
      </c>
      <c r="N916" s="735">
        <v>9331.2199999999993</v>
      </c>
    </row>
    <row r="917" spans="1:14" ht="14.45" customHeight="1" x14ac:dyDescent="0.2">
      <c r="A917" s="729" t="s">
        <v>605</v>
      </c>
      <c r="B917" s="730" t="s">
        <v>606</v>
      </c>
      <c r="C917" s="731" t="s">
        <v>632</v>
      </c>
      <c r="D917" s="732" t="s">
        <v>633</v>
      </c>
      <c r="E917" s="733">
        <v>50113001</v>
      </c>
      <c r="F917" s="732" t="s">
        <v>638</v>
      </c>
      <c r="G917" s="731" t="s">
        <v>652</v>
      </c>
      <c r="H917" s="731">
        <v>190044</v>
      </c>
      <c r="I917" s="731">
        <v>90044</v>
      </c>
      <c r="J917" s="731" t="s">
        <v>1277</v>
      </c>
      <c r="K917" s="731" t="s">
        <v>1278</v>
      </c>
      <c r="L917" s="734">
        <v>37.189999999999991</v>
      </c>
      <c r="M917" s="734">
        <v>13</v>
      </c>
      <c r="N917" s="735">
        <v>483.46999999999991</v>
      </c>
    </row>
    <row r="918" spans="1:14" ht="14.45" customHeight="1" x14ac:dyDescent="0.2">
      <c r="A918" s="729" t="s">
        <v>605</v>
      </c>
      <c r="B918" s="730" t="s">
        <v>606</v>
      </c>
      <c r="C918" s="731" t="s">
        <v>632</v>
      </c>
      <c r="D918" s="732" t="s">
        <v>633</v>
      </c>
      <c r="E918" s="733">
        <v>50113001</v>
      </c>
      <c r="F918" s="732" t="s">
        <v>638</v>
      </c>
      <c r="G918" s="731" t="s">
        <v>639</v>
      </c>
      <c r="H918" s="731">
        <v>920200</v>
      </c>
      <c r="I918" s="731">
        <v>15877</v>
      </c>
      <c r="J918" s="731" t="s">
        <v>1667</v>
      </c>
      <c r="K918" s="731" t="s">
        <v>329</v>
      </c>
      <c r="L918" s="734">
        <v>252.97796479399193</v>
      </c>
      <c r="M918" s="734">
        <v>4</v>
      </c>
      <c r="N918" s="735">
        <v>1011.9118591759677</v>
      </c>
    </row>
    <row r="919" spans="1:14" ht="14.45" customHeight="1" x14ac:dyDescent="0.2">
      <c r="A919" s="729" t="s">
        <v>605</v>
      </c>
      <c r="B919" s="730" t="s">
        <v>606</v>
      </c>
      <c r="C919" s="731" t="s">
        <v>632</v>
      </c>
      <c r="D919" s="732" t="s">
        <v>633</v>
      </c>
      <c r="E919" s="733">
        <v>50113001</v>
      </c>
      <c r="F919" s="732" t="s">
        <v>638</v>
      </c>
      <c r="G919" s="731" t="s">
        <v>639</v>
      </c>
      <c r="H919" s="731">
        <v>920235</v>
      </c>
      <c r="I919" s="731">
        <v>15880</v>
      </c>
      <c r="J919" s="731" t="s">
        <v>734</v>
      </c>
      <c r="K919" s="731" t="s">
        <v>329</v>
      </c>
      <c r="L919" s="734">
        <v>163.57000000000002</v>
      </c>
      <c r="M919" s="734">
        <v>4</v>
      </c>
      <c r="N919" s="735">
        <v>654.28000000000009</v>
      </c>
    </row>
    <row r="920" spans="1:14" ht="14.45" customHeight="1" x14ac:dyDescent="0.2">
      <c r="A920" s="729" t="s">
        <v>605</v>
      </c>
      <c r="B920" s="730" t="s">
        <v>606</v>
      </c>
      <c r="C920" s="731" t="s">
        <v>632</v>
      </c>
      <c r="D920" s="732" t="s">
        <v>633</v>
      </c>
      <c r="E920" s="733">
        <v>50113001</v>
      </c>
      <c r="F920" s="732" t="s">
        <v>638</v>
      </c>
      <c r="G920" s="731" t="s">
        <v>639</v>
      </c>
      <c r="H920" s="731">
        <v>229191</v>
      </c>
      <c r="I920" s="731">
        <v>229191</v>
      </c>
      <c r="J920" s="731" t="s">
        <v>743</v>
      </c>
      <c r="K920" s="731" t="s">
        <v>744</v>
      </c>
      <c r="L920" s="734">
        <v>141.21000000000004</v>
      </c>
      <c r="M920" s="734">
        <v>1</v>
      </c>
      <c r="N920" s="735">
        <v>141.21000000000004</v>
      </c>
    </row>
    <row r="921" spans="1:14" ht="14.45" customHeight="1" x14ac:dyDescent="0.2">
      <c r="A921" s="729" t="s">
        <v>605</v>
      </c>
      <c r="B921" s="730" t="s">
        <v>606</v>
      </c>
      <c r="C921" s="731" t="s">
        <v>632</v>
      </c>
      <c r="D921" s="732" t="s">
        <v>633</v>
      </c>
      <c r="E921" s="733">
        <v>50113001</v>
      </c>
      <c r="F921" s="732" t="s">
        <v>638</v>
      </c>
      <c r="G921" s="731" t="s">
        <v>639</v>
      </c>
      <c r="H921" s="731">
        <v>198880</v>
      </c>
      <c r="I921" s="731">
        <v>98880</v>
      </c>
      <c r="J921" s="731" t="s">
        <v>1414</v>
      </c>
      <c r="K921" s="731" t="s">
        <v>1417</v>
      </c>
      <c r="L921" s="734">
        <v>201.30000006487759</v>
      </c>
      <c r="M921" s="734">
        <v>176</v>
      </c>
      <c r="N921" s="735">
        <v>35428.800011418454</v>
      </c>
    </row>
    <row r="922" spans="1:14" ht="14.45" customHeight="1" x14ac:dyDescent="0.2">
      <c r="A922" s="729" t="s">
        <v>605</v>
      </c>
      <c r="B922" s="730" t="s">
        <v>606</v>
      </c>
      <c r="C922" s="731" t="s">
        <v>632</v>
      </c>
      <c r="D922" s="732" t="s">
        <v>633</v>
      </c>
      <c r="E922" s="733">
        <v>50113001</v>
      </c>
      <c r="F922" s="732" t="s">
        <v>638</v>
      </c>
      <c r="G922" s="731" t="s">
        <v>639</v>
      </c>
      <c r="H922" s="731">
        <v>51366</v>
      </c>
      <c r="I922" s="731">
        <v>51366</v>
      </c>
      <c r="J922" s="731" t="s">
        <v>782</v>
      </c>
      <c r="K922" s="731" t="s">
        <v>783</v>
      </c>
      <c r="L922" s="734">
        <v>171.6</v>
      </c>
      <c r="M922" s="734">
        <v>14</v>
      </c>
      <c r="N922" s="735">
        <v>2402.4</v>
      </c>
    </row>
    <row r="923" spans="1:14" ht="14.45" customHeight="1" x14ac:dyDescent="0.2">
      <c r="A923" s="729" t="s">
        <v>605</v>
      </c>
      <c r="B923" s="730" t="s">
        <v>606</v>
      </c>
      <c r="C923" s="731" t="s">
        <v>632</v>
      </c>
      <c r="D923" s="732" t="s">
        <v>633</v>
      </c>
      <c r="E923" s="733">
        <v>50113001</v>
      </c>
      <c r="F923" s="732" t="s">
        <v>638</v>
      </c>
      <c r="G923" s="731" t="s">
        <v>639</v>
      </c>
      <c r="H923" s="731">
        <v>207899</v>
      </c>
      <c r="I923" s="731">
        <v>207899</v>
      </c>
      <c r="J923" s="731" t="s">
        <v>1140</v>
      </c>
      <c r="K923" s="731" t="s">
        <v>1141</v>
      </c>
      <c r="L923" s="734">
        <v>68.719999999999985</v>
      </c>
      <c r="M923" s="734">
        <v>2</v>
      </c>
      <c r="N923" s="735">
        <v>137.43999999999997</v>
      </c>
    </row>
    <row r="924" spans="1:14" ht="14.45" customHeight="1" x14ac:dyDescent="0.2">
      <c r="A924" s="729" t="s">
        <v>605</v>
      </c>
      <c r="B924" s="730" t="s">
        <v>606</v>
      </c>
      <c r="C924" s="731" t="s">
        <v>632</v>
      </c>
      <c r="D924" s="732" t="s">
        <v>633</v>
      </c>
      <c r="E924" s="733">
        <v>50113001</v>
      </c>
      <c r="F924" s="732" t="s">
        <v>638</v>
      </c>
      <c r="G924" s="731" t="s">
        <v>639</v>
      </c>
      <c r="H924" s="731">
        <v>207897</v>
      </c>
      <c r="I924" s="731">
        <v>207897</v>
      </c>
      <c r="J924" s="731" t="s">
        <v>1140</v>
      </c>
      <c r="K924" s="731" t="s">
        <v>1668</v>
      </c>
      <c r="L924" s="734">
        <v>44.606666666666662</v>
      </c>
      <c r="M924" s="734">
        <v>3</v>
      </c>
      <c r="N924" s="735">
        <v>133.82</v>
      </c>
    </row>
    <row r="925" spans="1:14" ht="14.45" customHeight="1" x14ac:dyDescent="0.2">
      <c r="A925" s="729" t="s">
        <v>605</v>
      </c>
      <c r="B925" s="730" t="s">
        <v>606</v>
      </c>
      <c r="C925" s="731" t="s">
        <v>632</v>
      </c>
      <c r="D925" s="732" t="s">
        <v>633</v>
      </c>
      <c r="E925" s="733">
        <v>50113001</v>
      </c>
      <c r="F925" s="732" t="s">
        <v>638</v>
      </c>
      <c r="G925" s="731" t="s">
        <v>639</v>
      </c>
      <c r="H925" s="731">
        <v>241991</v>
      </c>
      <c r="I925" s="731">
        <v>241991</v>
      </c>
      <c r="J925" s="731" t="s">
        <v>1669</v>
      </c>
      <c r="K925" s="731" t="s">
        <v>1670</v>
      </c>
      <c r="L925" s="734">
        <v>44.66</v>
      </c>
      <c r="M925" s="734">
        <v>1</v>
      </c>
      <c r="N925" s="735">
        <v>44.66</v>
      </c>
    </row>
    <row r="926" spans="1:14" ht="14.45" customHeight="1" x14ac:dyDescent="0.2">
      <c r="A926" s="729" t="s">
        <v>605</v>
      </c>
      <c r="B926" s="730" t="s">
        <v>606</v>
      </c>
      <c r="C926" s="731" t="s">
        <v>632</v>
      </c>
      <c r="D926" s="732" t="s">
        <v>633</v>
      </c>
      <c r="E926" s="733">
        <v>50113001</v>
      </c>
      <c r="F926" s="732" t="s">
        <v>638</v>
      </c>
      <c r="G926" s="731" t="s">
        <v>639</v>
      </c>
      <c r="H926" s="731">
        <v>502225</v>
      </c>
      <c r="I926" s="731">
        <v>0</v>
      </c>
      <c r="J926" s="731" t="s">
        <v>1671</v>
      </c>
      <c r="K926" s="731" t="s">
        <v>1672</v>
      </c>
      <c r="L926" s="734">
        <v>246.1</v>
      </c>
      <c r="M926" s="734">
        <v>1</v>
      </c>
      <c r="N926" s="735">
        <v>246.1</v>
      </c>
    </row>
    <row r="927" spans="1:14" ht="14.45" customHeight="1" x14ac:dyDescent="0.2">
      <c r="A927" s="729" t="s">
        <v>605</v>
      </c>
      <c r="B927" s="730" t="s">
        <v>606</v>
      </c>
      <c r="C927" s="731" t="s">
        <v>632</v>
      </c>
      <c r="D927" s="732" t="s">
        <v>633</v>
      </c>
      <c r="E927" s="733">
        <v>50113001</v>
      </c>
      <c r="F927" s="732" t="s">
        <v>638</v>
      </c>
      <c r="G927" s="731" t="s">
        <v>639</v>
      </c>
      <c r="H927" s="731">
        <v>396574</v>
      </c>
      <c r="I927" s="731">
        <v>0</v>
      </c>
      <c r="J927" s="731" t="s">
        <v>1673</v>
      </c>
      <c r="K927" s="731" t="s">
        <v>1674</v>
      </c>
      <c r="L927" s="734">
        <v>137.62</v>
      </c>
      <c r="M927" s="734">
        <v>14</v>
      </c>
      <c r="N927" s="735">
        <v>1926.68</v>
      </c>
    </row>
    <row r="928" spans="1:14" ht="14.45" customHeight="1" x14ac:dyDescent="0.2">
      <c r="A928" s="729" t="s">
        <v>605</v>
      </c>
      <c r="B928" s="730" t="s">
        <v>606</v>
      </c>
      <c r="C928" s="731" t="s">
        <v>632</v>
      </c>
      <c r="D928" s="732" t="s">
        <v>633</v>
      </c>
      <c r="E928" s="733">
        <v>50113001</v>
      </c>
      <c r="F928" s="732" t="s">
        <v>638</v>
      </c>
      <c r="G928" s="731" t="s">
        <v>639</v>
      </c>
      <c r="H928" s="731">
        <v>930444</v>
      </c>
      <c r="I928" s="731">
        <v>0</v>
      </c>
      <c r="J928" s="731" t="s">
        <v>1675</v>
      </c>
      <c r="K928" s="731" t="s">
        <v>329</v>
      </c>
      <c r="L928" s="734">
        <v>48.424494840035699</v>
      </c>
      <c r="M928" s="734">
        <v>3</v>
      </c>
      <c r="N928" s="735">
        <v>145.2734845201071</v>
      </c>
    </row>
    <row r="929" spans="1:14" ht="14.45" customHeight="1" x14ac:dyDescent="0.2">
      <c r="A929" s="729" t="s">
        <v>605</v>
      </c>
      <c r="B929" s="730" t="s">
        <v>606</v>
      </c>
      <c r="C929" s="731" t="s">
        <v>632</v>
      </c>
      <c r="D929" s="732" t="s">
        <v>633</v>
      </c>
      <c r="E929" s="733">
        <v>50113001</v>
      </c>
      <c r="F929" s="732" t="s">
        <v>638</v>
      </c>
      <c r="G929" s="731" t="s">
        <v>639</v>
      </c>
      <c r="H929" s="731">
        <v>844940</v>
      </c>
      <c r="I929" s="731">
        <v>0</v>
      </c>
      <c r="J929" s="731" t="s">
        <v>1676</v>
      </c>
      <c r="K929" s="731" t="s">
        <v>329</v>
      </c>
      <c r="L929" s="734">
        <v>112.6643384783045</v>
      </c>
      <c r="M929" s="734">
        <v>43</v>
      </c>
      <c r="N929" s="735">
        <v>4844.5665545670936</v>
      </c>
    </row>
    <row r="930" spans="1:14" ht="14.45" customHeight="1" x14ac:dyDescent="0.2">
      <c r="A930" s="729" t="s">
        <v>605</v>
      </c>
      <c r="B930" s="730" t="s">
        <v>606</v>
      </c>
      <c r="C930" s="731" t="s">
        <v>632</v>
      </c>
      <c r="D930" s="732" t="s">
        <v>633</v>
      </c>
      <c r="E930" s="733">
        <v>50113001</v>
      </c>
      <c r="F930" s="732" t="s">
        <v>638</v>
      </c>
      <c r="G930" s="731" t="s">
        <v>639</v>
      </c>
      <c r="H930" s="731">
        <v>900512</v>
      </c>
      <c r="I930" s="731">
        <v>0</v>
      </c>
      <c r="J930" s="731" t="s">
        <v>1677</v>
      </c>
      <c r="K930" s="731" t="s">
        <v>329</v>
      </c>
      <c r="L930" s="734">
        <v>178.24232643192045</v>
      </c>
      <c r="M930" s="734">
        <v>1</v>
      </c>
      <c r="N930" s="735">
        <v>178.24232643192045</v>
      </c>
    </row>
    <row r="931" spans="1:14" ht="14.45" customHeight="1" x14ac:dyDescent="0.2">
      <c r="A931" s="729" t="s">
        <v>605</v>
      </c>
      <c r="B931" s="730" t="s">
        <v>606</v>
      </c>
      <c r="C931" s="731" t="s">
        <v>632</v>
      </c>
      <c r="D931" s="732" t="s">
        <v>633</v>
      </c>
      <c r="E931" s="733">
        <v>50113001</v>
      </c>
      <c r="F931" s="732" t="s">
        <v>638</v>
      </c>
      <c r="G931" s="731" t="s">
        <v>639</v>
      </c>
      <c r="H931" s="731">
        <v>930589</v>
      </c>
      <c r="I931" s="731">
        <v>0</v>
      </c>
      <c r="J931" s="731" t="s">
        <v>1678</v>
      </c>
      <c r="K931" s="731" t="s">
        <v>329</v>
      </c>
      <c r="L931" s="734">
        <v>229.10666584090794</v>
      </c>
      <c r="M931" s="734">
        <v>1</v>
      </c>
      <c r="N931" s="735">
        <v>229.10666584090794</v>
      </c>
    </row>
    <row r="932" spans="1:14" ht="14.45" customHeight="1" x14ac:dyDescent="0.2">
      <c r="A932" s="729" t="s">
        <v>605</v>
      </c>
      <c r="B932" s="730" t="s">
        <v>606</v>
      </c>
      <c r="C932" s="731" t="s">
        <v>632</v>
      </c>
      <c r="D932" s="732" t="s">
        <v>633</v>
      </c>
      <c r="E932" s="733">
        <v>50113001</v>
      </c>
      <c r="F932" s="732" t="s">
        <v>638</v>
      </c>
      <c r="G932" s="731" t="s">
        <v>639</v>
      </c>
      <c r="H932" s="731">
        <v>930759</v>
      </c>
      <c r="I932" s="731">
        <v>0</v>
      </c>
      <c r="J932" s="731" t="s">
        <v>1679</v>
      </c>
      <c r="K932" s="731" t="s">
        <v>329</v>
      </c>
      <c r="L932" s="734">
        <v>155.36516693080165</v>
      </c>
      <c r="M932" s="734">
        <v>1</v>
      </c>
      <c r="N932" s="735">
        <v>155.36516693080165</v>
      </c>
    </row>
    <row r="933" spans="1:14" ht="14.45" customHeight="1" x14ac:dyDescent="0.2">
      <c r="A933" s="729" t="s">
        <v>605</v>
      </c>
      <c r="B933" s="730" t="s">
        <v>606</v>
      </c>
      <c r="C933" s="731" t="s">
        <v>632</v>
      </c>
      <c r="D933" s="732" t="s">
        <v>633</v>
      </c>
      <c r="E933" s="733">
        <v>50113001</v>
      </c>
      <c r="F933" s="732" t="s">
        <v>638</v>
      </c>
      <c r="G933" s="731" t="s">
        <v>639</v>
      </c>
      <c r="H933" s="731">
        <v>900441</v>
      </c>
      <c r="I933" s="731">
        <v>0</v>
      </c>
      <c r="J933" s="731" t="s">
        <v>1680</v>
      </c>
      <c r="K933" s="731" t="s">
        <v>1681</v>
      </c>
      <c r="L933" s="734">
        <v>381.20869348799033</v>
      </c>
      <c r="M933" s="734">
        <v>62</v>
      </c>
      <c r="N933" s="735">
        <v>23634.938996255401</v>
      </c>
    </row>
    <row r="934" spans="1:14" ht="14.45" customHeight="1" x14ac:dyDescent="0.2">
      <c r="A934" s="729" t="s">
        <v>605</v>
      </c>
      <c r="B934" s="730" t="s">
        <v>606</v>
      </c>
      <c r="C934" s="731" t="s">
        <v>632</v>
      </c>
      <c r="D934" s="732" t="s">
        <v>633</v>
      </c>
      <c r="E934" s="733">
        <v>50113001</v>
      </c>
      <c r="F934" s="732" t="s">
        <v>638</v>
      </c>
      <c r="G934" s="731" t="s">
        <v>639</v>
      </c>
      <c r="H934" s="731">
        <v>921176</v>
      </c>
      <c r="I934" s="731">
        <v>0</v>
      </c>
      <c r="J934" s="731" t="s">
        <v>1682</v>
      </c>
      <c r="K934" s="731" t="s">
        <v>329</v>
      </c>
      <c r="L934" s="734">
        <v>280.09799952086911</v>
      </c>
      <c r="M934" s="734">
        <v>1</v>
      </c>
      <c r="N934" s="735">
        <v>280.09799952086911</v>
      </c>
    </row>
    <row r="935" spans="1:14" ht="14.45" customHeight="1" x14ac:dyDescent="0.2">
      <c r="A935" s="729" t="s">
        <v>605</v>
      </c>
      <c r="B935" s="730" t="s">
        <v>606</v>
      </c>
      <c r="C935" s="731" t="s">
        <v>632</v>
      </c>
      <c r="D935" s="732" t="s">
        <v>633</v>
      </c>
      <c r="E935" s="733">
        <v>50113001</v>
      </c>
      <c r="F935" s="732" t="s">
        <v>638</v>
      </c>
      <c r="G935" s="731" t="s">
        <v>639</v>
      </c>
      <c r="H935" s="731">
        <v>900321</v>
      </c>
      <c r="I935" s="731">
        <v>0</v>
      </c>
      <c r="J935" s="731" t="s">
        <v>1683</v>
      </c>
      <c r="K935" s="731" t="s">
        <v>329</v>
      </c>
      <c r="L935" s="734">
        <v>307.2456172241678</v>
      </c>
      <c r="M935" s="734">
        <v>13</v>
      </c>
      <c r="N935" s="735">
        <v>3994.1930239141811</v>
      </c>
    </row>
    <row r="936" spans="1:14" ht="14.45" customHeight="1" x14ac:dyDescent="0.2">
      <c r="A936" s="729" t="s">
        <v>605</v>
      </c>
      <c r="B936" s="730" t="s">
        <v>606</v>
      </c>
      <c r="C936" s="731" t="s">
        <v>632</v>
      </c>
      <c r="D936" s="732" t="s">
        <v>633</v>
      </c>
      <c r="E936" s="733">
        <v>50113001</v>
      </c>
      <c r="F936" s="732" t="s">
        <v>638</v>
      </c>
      <c r="G936" s="731" t="s">
        <v>639</v>
      </c>
      <c r="H936" s="731">
        <v>920117</v>
      </c>
      <c r="I936" s="731">
        <v>0</v>
      </c>
      <c r="J936" s="731" t="s">
        <v>1684</v>
      </c>
      <c r="K936" s="731" t="s">
        <v>1685</v>
      </c>
      <c r="L936" s="734">
        <v>102.85294701218088</v>
      </c>
      <c r="M936" s="734">
        <v>7</v>
      </c>
      <c r="N936" s="735">
        <v>719.97062908526618</v>
      </c>
    </row>
    <row r="937" spans="1:14" ht="14.45" customHeight="1" x14ac:dyDescent="0.2">
      <c r="A937" s="729" t="s">
        <v>605</v>
      </c>
      <c r="B937" s="730" t="s">
        <v>606</v>
      </c>
      <c r="C937" s="731" t="s">
        <v>632</v>
      </c>
      <c r="D937" s="732" t="s">
        <v>633</v>
      </c>
      <c r="E937" s="733">
        <v>50113001</v>
      </c>
      <c r="F937" s="732" t="s">
        <v>638</v>
      </c>
      <c r="G937" s="731" t="s">
        <v>639</v>
      </c>
      <c r="H937" s="731">
        <v>900007</v>
      </c>
      <c r="I937" s="731">
        <v>0</v>
      </c>
      <c r="J937" s="731" t="s">
        <v>1686</v>
      </c>
      <c r="K937" s="731" t="s">
        <v>329</v>
      </c>
      <c r="L937" s="734">
        <v>69.464329671117682</v>
      </c>
      <c r="M937" s="734">
        <v>752</v>
      </c>
      <c r="N937" s="735">
        <v>52237.175912680497</v>
      </c>
    </row>
    <row r="938" spans="1:14" ht="14.45" customHeight="1" x14ac:dyDescent="0.2">
      <c r="A938" s="729" t="s">
        <v>605</v>
      </c>
      <c r="B938" s="730" t="s">
        <v>606</v>
      </c>
      <c r="C938" s="731" t="s">
        <v>632</v>
      </c>
      <c r="D938" s="732" t="s">
        <v>633</v>
      </c>
      <c r="E938" s="733">
        <v>50113001</v>
      </c>
      <c r="F938" s="732" t="s">
        <v>638</v>
      </c>
      <c r="G938" s="731" t="s">
        <v>639</v>
      </c>
      <c r="H938" s="731">
        <v>930241</v>
      </c>
      <c r="I938" s="731">
        <v>0</v>
      </c>
      <c r="J938" s="731" t="s">
        <v>1687</v>
      </c>
      <c r="K938" s="731" t="s">
        <v>329</v>
      </c>
      <c r="L938" s="734">
        <v>941.32375025332715</v>
      </c>
      <c r="M938" s="734">
        <v>30</v>
      </c>
      <c r="N938" s="735">
        <v>28239.712507599816</v>
      </c>
    </row>
    <row r="939" spans="1:14" ht="14.45" customHeight="1" x14ac:dyDescent="0.2">
      <c r="A939" s="729" t="s">
        <v>605</v>
      </c>
      <c r="B939" s="730" t="s">
        <v>606</v>
      </c>
      <c r="C939" s="731" t="s">
        <v>632</v>
      </c>
      <c r="D939" s="732" t="s">
        <v>633</v>
      </c>
      <c r="E939" s="733">
        <v>50113001</v>
      </c>
      <c r="F939" s="732" t="s">
        <v>638</v>
      </c>
      <c r="G939" s="731" t="s">
        <v>639</v>
      </c>
      <c r="H939" s="731">
        <v>921564</v>
      </c>
      <c r="I939" s="731">
        <v>0</v>
      </c>
      <c r="J939" s="731" t="s">
        <v>1688</v>
      </c>
      <c r="K939" s="731" t="s">
        <v>329</v>
      </c>
      <c r="L939" s="734">
        <v>121.84010611638132</v>
      </c>
      <c r="M939" s="734">
        <v>17</v>
      </c>
      <c r="N939" s="735">
        <v>2071.2818039784825</v>
      </c>
    </row>
    <row r="940" spans="1:14" ht="14.45" customHeight="1" x14ac:dyDescent="0.2">
      <c r="A940" s="729" t="s">
        <v>605</v>
      </c>
      <c r="B940" s="730" t="s">
        <v>606</v>
      </c>
      <c r="C940" s="731" t="s">
        <v>632</v>
      </c>
      <c r="D940" s="732" t="s">
        <v>633</v>
      </c>
      <c r="E940" s="733">
        <v>50113001</v>
      </c>
      <c r="F940" s="732" t="s">
        <v>638</v>
      </c>
      <c r="G940" s="731" t="s">
        <v>639</v>
      </c>
      <c r="H940" s="731">
        <v>500988</v>
      </c>
      <c r="I940" s="731">
        <v>0</v>
      </c>
      <c r="J940" s="731" t="s">
        <v>1689</v>
      </c>
      <c r="K940" s="731" t="s">
        <v>329</v>
      </c>
      <c r="L940" s="734">
        <v>127.41770157643566</v>
      </c>
      <c r="M940" s="734">
        <v>3</v>
      </c>
      <c r="N940" s="735">
        <v>382.25310472930698</v>
      </c>
    </row>
    <row r="941" spans="1:14" ht="14.45" customHeight="1" x14ac:dyDescent="0.2">
      <c r="A941" s="729" t="s">
        <v>605</v>
      </c>
      <c r="B941" s="730" t="s">
        <v>606</v>
      </c>
      <c r="C941" s="731" t="s">
        <v>632</v>
      </c>
      <c r="D941" s="732" t="s">
        <v>633</v>
      </c>
      <c r="E941" s="733">
        <v>50113001</v>
      </c>
      <c r="F941" s="732" t="s">
        <v>638</v>
      </c>
      <c r="G941" s="731" t="s">
        <v>639</v>
      </c>
      <c r="H941" s="731">
        <v>100502</v>
      </c>
      <c r="I941" s="731">
        <v>502</v>
      </c>
      <c r="J941" s="731" t="s">
        <v>839</v>
      </c>
      <c r="K941" s="731" t="s">
        <v>840</v>
      </c>
      <c r="L941" s="734">
        <v>268.94</v>
      </c>
      <c r="M941" s="734">
        <v>9</v>
      </c>
      <c r="N941" s="735">
        <v>2420.46</v>
      </c>
    </row>
    <row r="942" spans="1:14" ht="14.45" customHeight="1" x14ac:dyDescent="0.2">
      <c r="A942" s="729" t="s">
        <v>605</v>
      </c>
      <c r="B942" s="730" t="s">
        <v>606</v>
      </c>
      <c r="C942" s="731" t="s">
        <v>632</v>
      </c>
      <c r="D942" s="732" t="s">
        <v>633</v>
      </c>
      <c r="E942" s="733">
        <v>50113001</v>
      </c>
      <c r="F942" s="732" t="s">
        <v>638</v>
      </c>
      <c r="G942" s="731" t="s">
        <v>639</v>
      </c>
      <c r="H942" s="731">
        <v>200863</v>
      </c>
      <c r="I942" s="731">
        <v>200863</v>
      </c>
      <c r="J942" s="731" t="s">
        <v>862</v>
      </c>
      <c r="K942" s="731" t="s">
        <v>863</v>
      </c>
      <c r="L942" s="734">
        <v>84.218823529411779</v>
      </c>
      <c r="M942" s="734">
        <v>17</v>
      </c>
      <c r="N942" s="735">
        <v>1431.7200000000003</v>
      </c>
    </row>
    <row r="943" spans="1:14" ht="14.45" customHeight="1" x14ac:dyDescent="0.2">
      <c r="A943" s="729" t="s">
        <v>605</v>
      </c>
      <c r="B943" s="730" t="s">
        <v>606</v>
      </c>
      <c r="C943" s="731" t="s">
        <v>632</v>
      </c>
      <c r="D943" s="732" t="s">
        <v>633</v>
      </c>
      <c r="E943" s="733">
        <v>50113001</v>
      </c>
      <c r="F943" s="732" t="s">
        <v>638</v>
      </c>
      <c r="G943" s="731" t="s">
        <v>639</v>
      </c>
      <c r="H943" s="731">
        <v>207820</v>
      </c>
      <c r="I943" s="731">
        <v>207820</v>
      </c>
      <c r="J943" s="731" t="s">
        <v>868</v>
      </c>
      <c r="K943" s="731" t="s">
        <v>869</v>
      </c>
      <c r="L943" s="734">
        <v>31.150000000000006</v>
      </c>
      <c r="M943" s="734">
        <v>1</v>
      </c>
      <c r="N943" s="735">
        <v>31.150000000000006</v>
      </c>
    </row>
    <row r="944" spans="1:14" ht="14.45" customHeight="1" x14ac:dyDescent="0.2">
      <c r="A944" s="729" t="s">
        <v>605</v>
      </c>
      <c r="B944" s="730" t="s">
        <v>606</v>
      </c>
      <c r="C944" s="731" t="s">
        <v>632</v>
      </c>
      <c r="D944" s="732" t="s">
        <v>633</v>
      </c>
      <c r="E944" s="733">
        <v>50113001</v>
      </c>
      <c r="F944" s="732" t="s">
        <v>638</v>
      </c>
      <c r="G944" s="731" t="s">
        <v>639</v>
      </c>
      <c r="H944" s="731">
        <v>207819</v>
      </c>
      <c r="I944" s="731">
        <v>207819</v>
      </c>
      <c r="J944" s="731" t="s">
        <v>870</v>
      </c>
      <c r="K944" s="731" t="s">
        <v>871</v>
      </c>
      <c r="L944" s="734">
        <v>22.300000000000004</v>
      </c>
      <c r="M944" s="734">
        <v>1</v>
      </c>
      <c r="N944" s="735">
        <v>22.300000000000004</v>
      </c>
    </row>
    <row r="945" spans="1:14" ht="14.45" customHeight="1" x14ac:dyDescent="0.2">
      <c r="A945" s="729" t="s">
        <v>605</v>
      </c>
      <c r="B945" s="730" t="s">
        <v>606</v>
      </c>
      <c r="C945" s="731" t="s">
        <v>632</v>
      </c>
      <c r="D945" s="732" t="s">
        <v>633</v>
      </c>
      <c r="E945" s="733">
        <v>50113001</v>
      </c>
      <c r="F945" s="732" t="s">
        <v>638</v>
      </c>
      <c r="G945" s="731" t="s">
        <v>639</v>
      </c>
      <c r="H945" s="731">
        <v>113441</v>
      </c>
      <c r="I945" s="731">
        <v>13441</v>
      </c>
      <c r="J945" s="731" t="s">
        <v>1547</v>
      </c>
      <c r="K945" s="731" t="s">
        <v>1417</v>
      </c>
      <c r="L945" s="734">
        <v>246.5</v>
      </c>
      <c r="M945" s="734">
        <v>134</v>
      </c>
      <c r="N945" s="735">
        <v>33031</v>
      </c>
    </row>
    <row r="946" spans="1:14" ht="14.45" customHeight="1" x14ac:dyDescent="0.2">
      <c r="A946" s="729" t="s">
        <v>605</v>
      </c>
      <c r="B946" s="730" t="s">
        <v>606</v>
      </c>
      <c r="C946" s="731" t="s">
        <v>632</v>
      </c>
      <c r="D946" s="732" t="s">
        <v>633</v>
      </c>
      <c r="E946" s="733">
        <v>50113001</v>
      </c>
      <c r="F946" s="732" t="s">
        <v>638</v>
      </c>
      <c r="G946" s="731" t="s">
        <v>639</v>
      </c>
      <c r="H946" s="731">
        <v>208646</v>
      </c>
      <c r="I946" s="731">
        <v>208646</v>
      </c>
      <c r="J946" s="731" t="s">
        <v>1550</v>
      </c>
      <c r="K946" s="731" t="s">
        <v>1690</v>
      </c>
      <c r="L946" s="734">
        <v>68.382873563218411</v>
      </c>
      <c r="M946" s="734">
        <v>87</v>
      </c>
      <c r="N946" s="735">
        <v>5949.3100000000013</v>
      </c>
    </row>
    <row r="947" spans="1:14" ht="14.45" customHeight="1" x14ac:dyDescent="0.2">
      <c r="A947" s="729" t="s">
        <v>605</v>
      </c>
      <c r="B947" s="730" t="s">
        <v>606</v>
      </c>
      <c r="C947" s="731" t="s">
        <v>632</v>
      </c>
      <c r="D947" s="732" t="s">
        <v>633</v>
      </c>
      <c r="E947" s="733">
        <v>50113001</v>
      </c>
      <c r="F947" s="732" t="s">
        <v>638</v>
      </c>
      <c r="G947" s="731" t="s">
        <v>639</v>
      </c>
      <c r="H947" s="731">
        <v>192414</v>
      </c>
      <c r="I947" s="731">
        <v>92414</v>
      </c>
      <c r="J947" s="731" t="s">
        <v>896</v>
      </c>
      <c r="K947" s="731" t="s">
        <v>897</v>
      </c>
      <c r="L947" s="734">
        <v>63.13</v>
      </c>
      <c r="M947" s="734">
        <v>1</v>
      </c>
      <c r="N947" s="735">
        <v>63.13</v>
      </c>
    </row>
    <row r="948" spans="1:14" ht="14.45" customHeight="1" x14ac:dyDescent="0.2">
      <c r="A948" s="729" t="s">
        <v>605</v>
      </c>
      <c r="B948" s="730" t="s">
        <v>606</v>
      </c>
      <c r="C948" s="731" t="s">
        <v>632</v>
      </c>
      <c r="D948" s="732" t="s">
        <v>633</v>
      </c>
      <c r="E948" s="733">
        <v>50113001</v>
      </c>
      <c r="F948" s="732" t="s">
        <v>638</v>
      </c>
      <c r="G948" s="731" t="s">
        <v>639</v>
      </c>
      <c r="H948" s="731">
        <v>128178</v>
      </c>
      <c r="I948" s="731">
        <v>28178</v>
      </c>
      <c r="J948" s="731" t="s">
        <v>1691</v>
      </c>
      <c r="K948" s="731" t="s">
        <v>1692</v>
      </c>
      <c r="L948" s="734">
        <v>1292.5199999999993</v>
      </c>
      <c r="M948" s="734">
        <v>47</v>
      </c>
      <c r="N948" s="735">
        <v>60748.439999999966</v>
      </c>
    </row>
    <row r="949" spans="1:14" ht="14.45" customHeight="1" x14ac:dyDescent="0.2">
      <c r="A949" s="729" t="s">
        <v>605</v>
      </c>
      <c r="B949" s="730" t="s">
        <v>606</v>
      </c>
      <c r="C949" s="731" t="s">
        <v>632</v>
      </c>
      <c r="D949" s="732" t="s">
        <v>633</v>
      </c>
      <c r="E949" s="733">
        <v>50113001</v>
      </c>
      <c r="F949" s="732" t="s">
        <v>638</v>
      </c>
      <c r="G949" s="731" t="s">
        <v>639</v>
      </c>
      <c r="H949" s="731">
        <v>153346</v>
      </c>
      <c r="I949" s="731">
        <v>153346</v>
      </c>
      <c r="J949" s="731" t="s">
        <v>1693</v>
      </c>
      <c r="K949" s="731" t="s">
        <v>1694</v>
      </c>
      <c r="L949" s="734">
        <v>2803.9</v>
      </c>
      <c r="M949" s="734">
        <v>107</v>
      </c>
      <c r="N949" s="735">
        <v>300017.3</v>
      </c>
    </row>
    <row r="950" spans="1:14" ht="14.45" customHeight="1" x14ac:dyDescent="0.2">
      <c r="A950" s="729" t="s">
        <v>605</v>
      </c>
      <c r="B950" s="730" t="s">
        <v>606</v>
      </c>
      <c r="C950" s="731" t="s">
        <v>632</v>
      </c>
      <c r="D950" s="732" t="s">
        <v>633</v>
      </c>
      <c r="E950" s="733">
        <v>50113001</v>
      </c>
      <c r="F950" s="732" t="s">
        <v>638</v>
      </c>
      <c r="G950" s="731" t="s">
        <v>639</v>
      </c>
      <c r="H950" s="731">
        <v>153347</v>
      </c>
      <c r="I950" s="731">
        <v>153347</v>
      </c>
      <c r="J950" s="731" t="s">
        <v>1693</v>
      </c>
      <c r="K950" s="731" t="s">
        <v>1695</v>
      </c>
      <c r="L950" s="734">
        <v>5003.8999999999996</v>
      </c>
      <c r="M950" s="734">
        <v>200</v>
      </c>
      <c r="N950" s="735">
        <v>1000779.9999999999</v>
      </c>
    </row>
    <row r="951" spans="1:14" ht="14.45" customHeight="1" x14ac:dyDescent="0.2">
      <c r="A951" s="729" t="s">
        <v>605</v>
      </c>
      <c r="B951" s="730" t="s">
        <v>606</v>
      </c>
      <c r="C951" s="731" t="s">
        <v>632</v>
      </c>
      <c r="D951" s="732" t="s">
        <v>633</v>
      </c>
      <c r="E951" s="733">
        <v>50113001</v>
      </c>
      <c r="F951" s="732" t="s">
        <v>638</v>
      </c>
      <c r="G951" s="731" t="s">
        <v>639</v>
      </c>
      <c r="H951" s="731">
        <v>501924</v>
      </c>
      <c r="I951" s="731">
        <v>9999999</v>
      </c>
      <c r="J951" s="731" t="s">
        <v>1696</v>
      </c>
      <c r="K951" s="731" t="s">
        <v>1697</v>
      </c>
      <c r="L951" s="734">
        <v>14850</v>
      </c>
      <c r="M951" s="734">
        <v>1</v>
      </c>
      <c r="N951" s="735">
        <v>14850</v>
      </c>
    </row>
    <row r="952" spans="1:14" ht="14.45" customHeight="1" x14ac:dyDescent="0.2">
      <c r="A952" s="729" t="s">
        <v>605</v>
      </c>
      <c r="B952" s="730" t="s">
        <v>606</v>
      </c>
      <c r="C952" s="731" t="s">
        <v>632</v>
      </c>
      <c r="D952" s="732" t="s">
        <v>633</v>
      </c>
      <c r="E952" s="733">
        <v>50113009</v>
      </c>
      <c r="F952" s="732" t="s">
        <v>1698</v>
      </c>
      <c r="G952" s="731" t="s">
        <v>639</v>
      </c>
      <c r="H952" s="731">
        <v>29817</v>
      </c>
      <c r="I952" s="731">
        <v>29817</v>
      </c>
      <c r="J952" s="731" t="s">
        <v>1699</v>
      </c>
      <c r="K952" s="731" t="s">
        <v>1700</v>
      </c>
      <c r="L952" s="734">
        <v>29337.885714285716</v>
      </c>
      <c r="M952" s="734">
        <v>35</v>
      </c>
      <c r="N952" s="735">
        <v>1026826</v>
      </c>
    </row>
    <row r="953" spans="1:14" ht="14.45" customHeight="1" x14ac:dyDescent="0.2">
      <c r="A953" s="729" t="s">
        <v>605</v>
      </c>
      <c r="B953" s="730" t="s">
        <v>606</v>
      </c>
      <c r="C953" s="731" t="s">
        <v>632</v>
      </c>
      <c r="D953" s="732" t="s">
        <v>633</v>
      </c>
      <c r="E953" s="733">
        <v>50113009</v>
      </c>
      <c r="F953" s="732" t="s">
        <v>1698</v>
      </c>
      <c r="G953" s="731" t="s">
        <v>639</v>
      </c>
      <c r="H953" s="731">
        <v>117038</v>
      </c>
      <c r="I953" s="731">
        <v>17038</v>
      </c>
      <c r="J953" s="731" t="s">
        <v>1701</v>
      </c>
      <c r="K953" s="731" t="s">
        <v>1702</v>
      </c>
      <c r="L953" s="734">
        <v>4430.5</v>
      </c>
      <c r="M953" s="734">
        <v>1</v>
      </c>
      <c r="N953" s="735">
        <v>4430.5</v>
      </c>
    </row>
    <row r="954" spans="1:14" ht="14.45" customHeight="1" thickBot="1" x14ac:dyDescent="0.25">
      <c r="A954" s="736" t="s">
        <v>605</v>
      </c>
      <c r="B954" s="737" t="s">
        <v>606</v>
      </c>
      <c r="C954" s="738" t="s">
        <v>632</v>
      </c>
      <c r="D954" s="739" t="s">
        <v>633</v>
      </c>
      <c r="E954" s="740">
        <v>50113013</v>
      </c>
      <c r="F954" s="739" t="s">
        <v>969</v>
      </c>
      <c r="G954" s="738" t="s">
        <v>639</v>
      </c>
      <c r="H954" s="738">
        <v>101066</v>
      </c>
      <c r="I954" s="738">
        <v>1066</v>
      </c>
      <c r="J954" s="738" t="s">
        <v>1005</v>
      </c>
      <c r="K954" s="738" t="s">
        <v>1006</v>
      </c>
      <c r="L954" s="741">
        <v>57.2542857142857</v>
      </c>
      <c r="M954" s="741">
        <v>28</v>
      </c>
      <c r="N954" s="742">
        <v>1603.1199999999997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95B3BFBF-F5D5-4AA4-A335-ADF98AC7463C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9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1703</v>
      </c>
      <c r="B5" s="727">
        <v>2656.1259999999997</v>
      </c>
      <c r="C5" s="747">
        <v>2.6731648599925047E-2</v>
      </c>
      <c r="D5" s="727">
        <v>96706.469990710699</v>
      </c>
      <c r="E5" s="747">
        <v>0.97326835140007495</v>
      </c>
      <c r="F5" s="728">
        <v>99362.595990710703</v>
      </c>
    </row>
    <row r="6" spans="1:6" ht="14.45" customHeight="1" x14ac:dyDescent="0.2">
      <c r="A6" s="758" t="s">
        <v>1704</v>
      </c>
      <c r="B6" s="734">
        <v>19071.13</v>
      </c>
      <c r="C6" s="748">
        <v>0.10997438181589418</v>
      </c>
      <c r="D6" s="734">
        <v>154343.16599419419</v>
      </c>
      <c r="E6" s="748">
        <v>0.89002561818410575</v>
      </c>
      <c r="F6" s="735">
        <v>173414.2959941942</v>
      </c>
    </row>
    <row r="7" spans="1:6" ht="14.45" customHeight="1" x14ac:dyDescent="0.2">
      <c r="A7" s="758" t="s">
        <v>1705</v>
      </c>
      <c r="B7" s="734"/>
      <c r="C7" s="748">
        <v>0</v>
      </c>
      <c r="D7" s="734">
        <v>4353.8879999999999</v>
      </c>
      <c r="E7" s="748">
        <v>1</v>
      </c>
      <c r="F7" s="735">
        <v>4353.8879999999999</v>
      </c>
    </row>
    <row r="8" spans="1:6" ht="14.45" customHeight="1" x14ac:dyDescent="0.2">
      <c r="A8" s="758" t="s">
        <v>1706</v>
      </c>
      <c r="B8" s="734">
        <v>107390.18</v>
      </c>
      <c r="C8" s="748">
        <v>0.17337327703452973</v>
      </c>
      <c r="D8" s="734">
        <v>512025.80980454019</v>
      </c>
      <c r="E8" s="748">
        <v>0.82662672296547024</v>
      </c>
      <c r="F8" s="735">
        <v>619415.98980454018</v>
      </c>
    </row>
    <row r="9" spans="1:6" ht="14.45" customHeight="1" thickBot="1" x14ac:dyDescent="0.25">
      <c r="A9" s="759" t="s">
        <v>1707</v>
      </c>
      <c r="B9" s="750"/>
      <c r="C9" s="751">
        <v>0</v>
      </c>
      <c r="D9" s="750">
        <v>483.46999999999991</v>
      </c>
      <c r="E9" s="751">
        <v>1</v>
      </c>
      <c r="F9" s="752">
        <v>483.46999999999991</v>
      </c>
    </row>
    <row r="10" spans="1:6" ht="14.45" customHeight="1" thickBot="1" x14ac:dyDescent="0.25">
      <c r="A10" s="753" t="s">
        <v>3</v>
      </c>
      <c r="B10" s="754">
        <v>129117.43599999999</v>
      </c>
      <c r="C10" s="755">
        <v>0.14393877739317576</v>
      </c>
      <c r="D10" s="754">
        <v>767912.80378944508</v>
      </c>
      <c r="E10" s="755">
        <v>0.85606122260682438</v>
      </c>
      <c r="F10" s="756">
        <v>897030.23978944495</v>
      </c>
    </row>
    <row r="11" spans="1:6" ht="14.45" customHeight="1" thickBot="1" x14ac:dyDescent="0.25"/>
    <row r="12" spans="1:6" ht="14.45" customHeight="1" x14ac:dyDescent="0.2">
      <c r="A12" s="757" t="s">
        <v>1708</v>
      </c>
      <c r="B12" s="727"/>
      <c r="C12" s="747">
        <v>0</v>
      </c>
      <c r="D12" s="727">
        <v>32562.42</v>
      </c>
      <c r="E12" s="747">
        <v>1</v>
      </c>
      <c r="F12" s="728">
        <v>32562.42</v>
      </c>
    </row>
    <row r="13" spans="1:6" ht="14.45" customHeight="1" x14ac:dyDescent="0.2">
      <c r="A13" s="758" t="s">
        <v>1709</v>
      </c>
      <c r="B13" s="734"/>
      <c r="C13" s="748">
        <v>0</v>
      </c>
      <c r="D13" s="734">
        <v>1917.2999448478768</v>
      </c>
      <c r="E13" s="748">
        <v>1</v>
      </c>
      <c r="F13" s="735">
        <v>1917.2999448478768</v>
      </c>
    </row>
    <row r="14" spans="1:6" ht="14.45" customHeight="1" x14ac:dyDescent="0.2">
      <c r="A14" s="758" t="s">
        <v>1710</v>
      </c>
      <c r="B14" s="734"/>
      <c r="C14" s="748">
        <v>0</v>
      </c>
      <c r="D14" s="734">
        <v>340.83000000000004</v>
      </c>
      <c r="E14" s="748">
        <v>1</v>
      </c>
      <c r="F14" s="735">
        <v>340.83000000000004</v>
      </c>
    </row>
    <row r="15" spans="1:6" ht="14.45" customHeight="1" x14ac:dyDescent="0.2">
      <c r="A15" s="758" t="s">
        <v>1711</v>
      </c>
      <c r="B15" s="734"/>
      <c r="C15" s="748">
        <v>0</v>
      </c>
      <c r="D15" s="734">
        <v>23.22</v>
      </c>
      <c r="E15" s="748">
        <v>1</v>
      </c>
      <c r="F15" s="735">
        <v>23.22</v>
      </c>
    </row>
    <row r="16" spans="1:6" ht="14.45" customHeight="1" x14ac:dyDescent="0.2">
      <c r="A16" s="758" t="s">
        <v>1712</v>
      </c>
      <c r="B16" s="734">
        <v>107.28999999999996</v>
      </c>
      <c r="C16" s="748">
        <v>1</v>
      </c>
      <c r="D16" s="734"/>
      <c r="E16" s="748">
        <v>0</v>
      </c>
      <c r="F16" s="735">
        <v>107.28999999999996</v>
      </c>
    </row>
    <row r="17" spans="1:6" ht="14.45" customHeight="1" x14ac:dyDescent="0.2">
      <c r="A17" s="758" t="s">
        <v>1713</v>
      </c>
      <c r="B17" s="734"/>
      <c r="C17" s="748">
        <v>0</v>
      </c>
      <c r="D17" s="734">
        <v>111.11999999999998</v>
      </c>
      <c r="E17" s="748">
        <v>1</v>
      </c>
      <c r="F17" s="735">
        <v>111.11999999999998</v>
      </c>
    </row>
    <row r="18" spans="1:6" ht="14.45" customHeight="1" x14ac:dyDescent="0.2">
      <c r="A18" s="758" t="s">
        <v>1714</v>
      </c>
      <c r="B18" s="734"/>
      <c r="C18" s="748">
        <v>0</v>
      </c>
      <c r="D18" s="734">
        <v>175941.07000000004</v>
      </c>
      <c r="E18" s="748">
        <v>1</v>
      </c>
      <c r="F18" s="735">
        <v>175941.07000000004</v>
      </c>
    </row>
    <row r="19" spans="1:6" ht="14.45" customHeight="1" x14ac:dyDescent="0.2">
      <c r="A19" s="758" t="s">
        <v>1715</v>
      </c>
      <c r="B19" s="734"/>
      <c r="C19" s="748">
        <v>0</v>
      </c>
      <c r="D19" s="734">
        <v>475.46000000000004</v>
      </c>
      <c r="E19" s="748">
        <v>1</v>
      </c>
      <c r="F19" s="735">
        <v>475.46000000000004</v>
      </c>
    </row>
    <row r="20" spans="1:6" ht="14.45" customHeight="1" x14ac:dyDescent="0.2">
      <c r="A20" s="758" t="s">
        <v>1716</v>
      </c>
      <c r="B20" s="734"/>
      <c r="C20" s="748">
        <v>0</v>
      </c>
      <c r="D20" s="734">
        <v>2920.11</v>
      </c>
      <c r="E20" s="748">
        <v>1</v>
      </c>
      <c r="F20" s="735">
        <v>2920.11</v>
      </c>
    </row>
    <row r="21" spans="1:6" ht="14.45" customHeight="1" x14ac:dyDescent="0.2">
      <c r="A21" s="758" t="s">
        <v>1717</v>
      </c>
      <c r="B21" s="734"/>
      <c r="C21" s="748">
        <v>0</v>
      </c>
      <c r="D21" s="734">
        <v>235.21000000000004</v>
      </c>
      <c r="E21" s="748">
        <v>1</v>
      </c>
      <c r="F21" s="735">
        <v>235.21000000000004</v>
      </c>
    </row>
    <row r="22" spans="1:6" ht="14.45" customHeight="1" x14ac:dyDescent="0.2">
      <c r="A22" s="758" t="s">
        <v>1718</v>
      </c>
      <c r="B22" s="734"/>
      <c r="C22" s="748">
        <v>0</v>
      </c>
      <c r="D22" s="734">
        <v>288.94000000000005</v>
      </c>
      <c r="E22" s="748">
        <v>1</v>
      </c>
      <c r="F22" s="735">
        <v>288.94000000000005</v>
      </c>
    </row>
    <row r="23" spans="1:6" ht="14.45" customHeight="1" x14ac:dyDescent="0.2">
      <c r="A23" s="758" t="s">
        <v>1719</v>
      </c>
      <c r="B23" s="734">
        <v>55264.270000000004</v>
      </c>
      <c r="C23" s="748">
        <v>1</v>
      </c>
      <c r="D23" s="734"/>
      <c r="E23" s="748">
        <v>0</v>
      </c>
      <c r="F23" s="735">
        <v>55264.270000000004</v>
      </c>
    </row>
    <row r="24" spans="1:6" ht="14.45" customHeight="1" x14ac:dyDescent="0.2">
      <c r="A24" s="758" t="s">
        <v>1720</v>
      </c>
      <c r="B24" s="734"/>
      <c r="C24" s="748">
        <v>0</v>
      </c>
      <c r="D24" s="734">
        <v>1605.85</v>
      </c>
      <c r="E24" s="748">
        <v>1</v>
      </c>
      <c r="F24" s="735">
        <v>1605.85</v>
      </c>
    </row>
    <row r="25" spans="1:6" ht="14.45" customHeight="1" x14ac:dyDescent="0.2">
      <c r="A25" s="758" t="s">
        <v>1721</v>
      </c>
      <c r="B25" s="734"/>
      <c r="C25" s="748">
        <v>0</v>
      </c>
      <c r="D25" s="734">
        <v>793.38</v>
      </c>
      <c r="E25" s="748">
        <v>1</v>
      </c>
      <c r="F25" s="735">
        <v>793.38</v>
      </c>
    </row>
    <row r="26" spans="1:6" ht="14.45" customHeight="1" x14ac:dyDescent="0.2">
      <c r="A26" s="758" t="s">
        <v>1722</v>
      </c>
      <c r="B26" s="734"/>
      <c r="C26" s="748">
        <v>0</v>
      </c>
      <c r="D26" s="734">
        <v>3028.93</v>
      </c>
      <c r="E26" s="748">
        <v>1</v>
      </c>
      <c r="F26" s="735">
        <v>3028.93</v>
      </c>
    </row>
    <row r="27" spans="1:6" ht="14.45" customHeight="1" x14ac:dyDescent="0.2">
      <c r="A27" s="758" t="s">
        <v>1723</v>
      </c>
      <c r="B27" s="734"/>
      <c r="C27" s="748">
        <v>0</v>
      </c>
      <c r="D27" s="734">
        <v>488.70000000000005</v>
      </c>
      <c r="E27" s="748">
        <v>1</v>
      </c>
      <c r="F27" s="735">
        <v>488.70000000000005</v>
      </c>
    </row>
    <row r="28" spans="1:6" ht="14.45" customHeight="1" x14ac:dyDescent="0.2">
      <c r="A28" s="758" t="s">
        <v>1724</v>
      </c>
      <c r="B28" s="734"/>
      <c r="C28" s="748">
        <v>0</v>
      </c>
      <c r="D28" s="734">
        <v>38.620000000000005</v>
      </c>
      <c r="E28" s="748">
        <v>1</v>
      </c>
      <c r="F28" s="735">
        <v>38.620000000000005</v>
      </c>
    </row>
    <row r="29" spans="1:6" ht="14.45" customHeight="1" x14ac:dyDescent="0.2">
      <c r="A29" s="758" t="s">
        <v>1725</v>
      </c>
      <c r="B29" s="734"/>
      <c r="C29" s="748">
        <v>0</v>
      </c>
      <c r="D29" s="734">
        <v>61.099999999999994</v>
      </c>
      <c r="E29" s="748">
        <v>1</v>
      </c>
      <c r="F29" s="735">
        <v>61.099999999999994</v>
      </c>
    </row>
    <row r="30" spans="1:6" ht="14.45" customHeight="1" x14ac:dyDescent="0.2">
      <c r="A30" s="758" t="s">
        <v>1726</v>
      </c>
      <c r="B30" s="734"/>
      <c r="C30" s="748">
        <v>0</v>
      </c>
      <c r="D30" s="734">
        <v>83.640000000000015</v>
      </c>
      <c r="E30" s="748">
        <v>1</v>
      </c>
      <c r="F30" s="735">
        <v>83.640000000000015</v>
      </c>
    </row>
    <row r="31" spans="1:6" ht="14.45" customHeight="1" x14ac:dyDescent="0.2">
      <c r="A31" s="758" t="s">
        <v>1727</v>
      </c>
      <c r="B31" s="734"/>
      <c r="C31" s="748">
        <v>0</v>
      </c>
      <c r="D31" s="734">
        <v>588.36</v>
      </c>
      <c r="E31" s="748">
        <v>1</v>
      </c>
      <c r="F31" s="735">
        <v>588.36</v>
      </c>
    </row>
    <row r="32" spans="1:6" ht="14.45" customHeight="1" x14ac:dyDescent="0.2">
      <c r="A32" s="758" t="s">
        <v>1728</v>
      </c>
      <c r="B32" s="734"/>
      <c r="C32" s="748">
        <v>0</v>
      </c>
      <c r="D32" s="734">
        <v>360.11</v>
      </c>
      <c r="E32" s="748">
        <v>1</v>
      </c>
      <c r="F32" s="735">
        <v>360.11</v>
      </c>
    </row>
    <row r="33" spans="1:6" ht="14.45" customHeight="1" x14ac:dyDescent="0.2">
      <c r="A33" s="758" t="s">
        <v>1729</v>
      </c>
      <c r="B33" s="734">
        <v>195.31000000000006</v>
      </c>
      <c r="C33" s="748">
        <v>1</v>
      </c>
      <c r="D33" s="734"/>
      <c r="E33" s="748">
        <v>0</v>
      </c>
      <c r="F33" s="735">
        <v>195.31000000000006</v>
      </c>
    </row>
    <row r="34" spans="1:6" ht="14.45" customHeight="1" x14ac:dyDescent="0.2">
      <c r="A34" s="758" t="s">
        <v>1730</v>
      </c>
      <c r="B34" s="734"/>
      <c r="C34" s="748">
        <v>0</v>
      </c>
      <c r="D34" s="734">
        <v>762.75</v>
      </c>
      <c r="E34" s="748">
        <v>1</v>
      </c>
      <c r="F34" s="735">
        <v>762.75</v>
      </c>
    </row>
    <row r="35" spans="1:6" ht="14.45" customHeight="1" x14ac:dyDescent="0.2">
      <c r="A35" s="758" t="s">
        <v>1731</v>
      </c>
      <c r="B35" s="734"/>
      <c r="C35" s="748">
        <v>0</v>
      </c>
      <c r="D35" s="734">
        <v>36.580000000000005</v>
      </c>
      <c r="E35" s="748">
        <v>1</v>
      </c>
      <c r="F35" s="735">
        <v>36.580000000000005</v>
      </c>
    </row>
    <row r="36" spans="1:6" ht="14.45" customHeight="1" x14ac:dyDescent="0.2">
      <c r="A36" s="758" t="s">
        <v>1732</v>
      </c>
      <c r="B36" s="734"/>
      <c r="C36" s="748">
        <v>0</v>
      </c>
      <c r="D36" s="734">
        <v>19.010000000000002</v>
      </c>
      <c r="E36" s="748">
        <v>1</v>
      </c>
      <c r="F36" s="735">
        <v>19.010000000000002</v>
      </c>
    </row>
    <row r="37" spans="1:6" ht="14.45" customHeight="1" x14ac:dyDescent="0.2">
      <c r="A37" s="758" t="s">
        <v>1733</v>
      </c>
      <c r="B37" s="734">
        <v>213.24</v>
      </c>
      <c r="C37" s="748">
        <v>0.34840860074504937</v>
      </c>
      <c r="D37" s="734">
        <v>398.8</v>
      </c>
      <c r="E37" s="748">
        <v>0.65159139925495069</v>
      </c>
      <c r="F37" s="735">
        <v>612.04</v>
      </c>
    </row>
    <row r="38" spans="1:6" ht="14.45" customHeight="1" x14ac:dyDescent="0.2">
      <c r="A38" s="758" t="s">
        <v>1734</v>
      </c>
      <c r="B38" s="734"/>
      <c r="C38" s="748">
        <v>0</v>
      </c>
      <c r="D38" s="734">
        <v>491.82</v>
      </c>
      <c r="E38" s="748">
        <v>1</v>
      </c>
      <c r="F38" s="735">
        <v>491.82</v>
      </c>
    </row>
    <row r="39" spans="1:6" ht="14.45" customHeight="1" x14ac:dyDescent="0.2">
      <c r="A39" s="758" t="s">
        <v>1735</v>
      </c>
      <c r="B39" s="734"/>
      <c r="C39" s="748">
        <v>0</v>
      </c>
      <c r="D39" s="734">
        <v>120.65</v>
      </c>
      <c r="E39" s="748">
        <v>1</v>
      </c>
      <c r="F39" s="735">
        <v>120.65</v>
      </c>
    </row>
    <row r="40" spans="1:6" ht="14.45" customHeight="1" x14ac:dyDescent="0.2">
      <c r="A40" s="758" t="s">
        <v>1736</v>
      </c>
      <c r="B40" s="734"/>
      <c r="C40" s="748">
        <v>0</v>
      </c>
      <c r="D40" s="734">
        <v>74.430000000000007</v>
      </c>
      <c r="E40" s="748">
        <v>1</v>
      </c>
      <c r="F40" s="735">
        <v>74.430000000000007</v>
      </c>
    </row>
    <row r="41" spans="1:6" ht="14.45" customHeight="1" x14ac:dyDescent="0.2">
      <c r="A41" s="758" t="s">
        <v>1737</v>
      </c>
      <c r="B41" s="734"/>
      <c r="C41" s="748">
        <v>0</v>
      </c>
      <c r="D41" s="734">
        <v>27893.780000000006</v>
      </c>
      <c r="E41" s="748">
        <v>1</v>
      </c>
      <c r="F41" s="735">
        <v>27893.780000000006</v>
      </c>
    </row>
    <row r="42" spans="1:6" ht="14.45" customHeight="1" x14ac:dyDescent="0.2">
      <c r="A42" s="758" t="s">
        <v>1738</v>
      </c>
      <c r="B42" s="734"/>
      <c r="C42" s="748">
        <v>0</v>
      </c>
      <c r="D42" s="734">
        <v>11636.196</v>
      </c>
      <c r="E42" s="748">
        <v>1</v>
      </c>
      <c r="F42" s="735">
        <v>11636.196</v>
      </c>
    </row>
    <row r="43" spans="1:6" ht="14.45" customHeight="1" x14ac:dyDescent="0.2">
      <c r="A43" s="758" t="s">
        <v>1739</v>
      </c>
      <c r="B43" s="734">
        <v>26556</v>
      </c>
      <c r="C43" s="748">
        <v>1</v>
      </c>
      <c r="D43" s="734"/>
      <c r="E43" s="748">
        <v>0</v>
      </c>
      <c r="F43" s="735">
        <v>26556</v>
      </c>
    </row>
    <row r="44" spans="1:6" ht="14.45" customHeight="1" x14ac:dyDescent="0.2">
      <c r="A44" s="758" t="s">
        <v>1740</v>
      </c>
      <c r="B44" s="734"/>
      <c r="C44" s="748">
        <v>0</v>
      </c>
      <c r="D44" s="734">
        <v>1176.1200000000001</v>
      </c>
      <c r="E44" s="748">
        <v>1</v>
      </c>
      <c r="F44" s="735">
        <v>1176.1200000000001</v>
      </c>
    </row>
    <row r="45" spans="1:6" ht="14.45" customHeight="1" x14ac:dyDescent="0.2">
      <c r="A45" s="758" t="s">
        <v>1741</v>
      </c>
      <c r="B45" s="734">
        <v>20941.8</v>
      </c>
      <c r="C45" s="748">
        <v>0.54777070730109845</v>
      </c>
      <c r="D45" s="734">
        <v>17289.159999999996</v>
      </c>
      <c r="E45" s="748">
        <v>0.45222929269890161</v>
      </c>
      <c r="F45" s="735">
        <v>38230.959999999992</v>
      </c>
    </row>
    <row r="46" spans="1:6" ht="14.45" customHeight="1" x14ac:dyDescent="0.2">
      <c r="A46" s="758" t="s">
        <v>1742</v>
      </c>
      <c r="B46" s="734"/>
      <c r="C46" s="748">
        <v>0</v>
      </c>
      <c r="D46" s="734">
        <v>280.06</v>
      </c>
      <c r="E46" s="748">
        <v>1</v>
      </c>
      <c r="F46" s="735">
        <v>280.06</v>
      </c>
    </row>
    <row r="47" spans="1:6" ht="14.45" customHeight="1" x14ac:dyDescent="0.2">
      <c r="A47" s="758" t="s">
        <v>1743</v>
      </c>
      <c r="B47" s="734">
        <v>9295</v>
      </c>
      <c r="C47" s="748">
        <v>0.16392245718264295</v>
      </c>
      <c r="D47" s="734">
        <v>47408.639999999999</v>
      </c>
      <c r="E47" s="748">
        <v>0.83607754281735702</v>
      </c>
      <c r="F47" s="735">
        <v>56703.64</v>
      </c>
    </row>
    <row r="48" spans="1:6" ht="14.45" customHeight="1" x14ac:dyDescent="0.2">
      <c r="A48" s="758" t="s">
        <v>1744</v>
      </c>
      <c r="B48" s="734"/>
      <c r="C48" s="748">
        <v>0</v>
      </c>
      <c r="D48" s="734">
        <v>20438.000000000004</v>
      </c>
      <c r="E48" s="748">
        <v>1</v>
      </c>
      <c r="F48" s="735">
        <v>20438.000000000004</v>
      </c>
    </row>
    <row r="49" spans="1:6" ht="14.45" customHeight="1" x14ac:dyDescent="0.2">
      <c r="A49" s="758" t="s">
        <v>1745</v>
      </c>
      <c r="B49" s="734"/>
      <c r="C49" s="748">
        <v>0</v>
      </c>
      <c r="D49" s="734">
        <v>2946.6320000000001</v>
      </c>
      <c r="E49" s="748">
        <v>1</v>
      </c>
      <c r="F49" s="735">
        <v>2946.6320000000001</v>
      </c>
    </row>
    <row r="50" spans="1:6" ht="14.45" customHeight="1" x14ac:dyDescent="0.2">
      <c r="A50" s="758" t="s">
        <v>1746</v>
      </c>
      <c r="B50" s="734"/>
      <c r="C50" s="748">
        <v>0</v>
      </c>
      <c r="D50" s="734">
        <v>99.260000000000034</v>
      </c>
      <c r="E50" s="748">
        <v>1</v>
      </c>
      <c r="F50" s="735">
        <v>99.260000000000034</v>
      </c>
    </row>
    <row r="51" spans="1:6" ht="14.45" customHeight="1" x14ac:dyDescent="0.2">
      <c r="A51" s="758" t="s">
        <v>1747</v>
      </c>
      <c r="B51" s="734"/>
      <c r="C51" s="748">
        <v>0</v>
      </c>
      <c r="D51" s="734">
        <v>8282.42</v>
      </c>
      <c r="E51" s="748">
        <v>1</v>
      </c>
      <c r="F51" s="735">
        <v>8282.42</v>
      </c>
    </row>
    <row r="52" spans="1:6" ht="14.45" customHeight="1" x14ac:dyDescent="0.2">
      <c r="A52" s="758" t="s">
        <v>1748</v>
      </c>
      <c r="B52" s="734"/>
      <c r="C52" s="748">
        <v>0</v>
      </c>
      <c r="D52" s="734">
        <v>9159.155999999999</v>
      </c>
      <c r="E52" s="748">
        <v>1</v>
      </c>
      <c r="F52" s="735">
        <v>9159.155999999999</v>
      </c>
    </row>
    <row r="53" spans="1:6" ht="14.45" customHeight="1" x14ac:dyDescent="0.2">
      <c r="A53" s="758" t="s">
        <v>1749</v>
      </c>
      <c r="B53" s="734">
        <v>1361.8560000000002</v>
      </c>
      <c r="C53" s="748">
        <v>3.2864671848475628E-2</v>
      </c>
      <c r="D53" s="734">
        <v>40076.44</v>
      </c>
      <c r="E53" s="748">
        <v>0.96713532815152436</v>
      </c>
      <c r="F53" s="735">
        <v>41438.296000000002</v>
      </c>
    </row>
    <row r="54" spans="1:6" ht="14.45" customHeight="1" x14ac:dyDescent="0.2">
      <c r="A54" s="758" t="s">
        <v>1750</v>
      </c>
      <c r="B54" s="734"/>
      <c r="C54" s="748">
        <v>0</v>
      </c>
      <c r="D54" s="734">
        <v>13647.920046474328</v>
      </c>
      <c r="E54" s="748">
        <v>1</v>
      </c>
      <c r="F54" s="735">
        <v>13647.920046474328</v>
      </c>
    </row>
    <row r="55" spans="1:6" ht="14.45" customHeight="1" x14ac:dyDescent="0.2">
      <c r="A55" s="758" t="s">
        <v>1751</v>
      </c>
      <c r="B55" s="734">
        <v>174.23</v>
      </c>
      <c r="C55" s="748">
        <v>1</v>
      </c>
      <c r="D55" s="734"/>
      <c r="E55" s="748">
        <v>0</v>
      </c>
      <c r="F55" s="735">
        <v>174.23</v>
      </c>
    </row>
    <row r="56" spans="1:6" ht="14.45" customHeight="1" x14ac:dyDescent="0.2">
      <c r="A56" s="758" t="s">
        <v>1752</v>
      </c>
      <c r="B56" s="734"/>
      <c r="C56" s="748">
        <v>0</v>
      </c>
      <c r="D56" s="734">
        <v>167.20000000000005</v>
      </c>
      <c r="E56" s="748">
        <v>1</v>
      </c>
      <c r="F56" s="735">
        <v>167.20000000000005</v>
      </c>
    </row>
    <row r="57" spans="1:6" ht="14.45" customHeight="1" x14ac:dyDescent="0.2">
      <c r="A57" s="758" t="s">
        <v>1753</v>
      </c>
      <c r="B57" s="734"/>
      <c r="C57" s="748">
        <v>0</v>
      </c>
      <c r="D57" s="734">
        <v>40436.00060585593</v>
      </c>
      <c r="E57" s="748">
        <v>1</v>
      </c>
      <c r="F57" s="735">
        <v>40436.00060585593</v>
      </c>
    </row>
    <row r="58" spans="1:6" ht="14.45" customHeight="1" x14ac:dyDescent="0.2">
      <c r="A58" s="758" t="s">
        <v>1754</v>
      </c>
      <c r="B58" s="734"/>
      <c r="C58" s="748">
        <v>0</v>
      </c>
      <c r="D58" s="734">
        <v>395.79</v>
      </c>
      <c r="E58" s="748">
        <v>1</v>
      </c>
      <c r="F58" s="735">
        <v>395.79</v>
      </c>
    </row>
    <row r="59" spans="1:6" ht="14.45" customHeight="1" x14ac:dyDescent="0.2">
      <c r="A59" s="758" t="s">
        <v>1755</v>
      </c>
      <c r="B59" s="734"/>
      <c r="C59" s="748">
        <v>0</v>
      </c>
      <c r="D59" s="734">
        <v>1226.75</v>
      </c>
      <c r="E59" s="748">
        <v>1</v>
      </c>
      <c r="F59" s="735">
        <v>1226.75</v>
      </c>
    </row>
    <row r="60" spans="1:6" ht="14.45" customHeight="1" x14ac:dyDescent="0.2">
      <c r="A60" s="758" t="s">
        <v>1756</v>
      </c>
      <c r="B60" s="734"/>
      <c r="C60" s="748">
        <v>0</v>
      </c>
      <c r="D60" s="734">
        <v>28067.648984905056</v>
      </c>
      <c r="E60" s="748">
        <v>1</v>
      </c>
      <c r="F60" s="735">
        <v>28067.648984905056</v>
      </c>
    </row>
    <row r="61" spans="1:6" ht="14.45" customHeight="1" x14ac:dyDescent="0.2">
      <c r="A61" s="758" t="s">
        <v>1757</v>
      </c>
      <c r="B61" s="734"/>
      <c r="C61" s="748">
        <v>0</v>
      </c>
      <c r="D61" s="734">
        <v>1694</v>
      </c>
      <c r="E61" s="748">
        <v>1</v>
      </c>
      <c r="F61" s="735">
        <v>1694</v>
      </c>
    </row>
    <row r="62" spans="1:6" ht="14.45" customHeight="1" x14ac:dyDescent="0.2">
      <c r="A62" s="758" t="s">
        <v>1758</v>
      </c>
      <c r="B62" s="734"/>
      <c r="C62" s="748">
        <v>0</v>
      </c>
      <c r="D62" s="734">
        <v>22906.98</v>
      </c>
      <c r="E62" s="748">
        <v>1</v>
      </c>
      <c r="F62" s="735">
        <v>22906.98</v>
      </c>
    </row>
    <row r="63" spans="1:6" ht="14.45" customHeight="1" x14ac:dyDescent="0.2">
      <c r="A63" s="758" t="s">
        <v>1759</v>
      </c>
      <c r="B63" s="734">
        <v>104.87</v>
      </c>
      <c r="C63" s="748">
        <v>1</v>
      </c>
      <c r="D63" s="734"/>
      <c r="E63" s="748">
        <v>0</v>
      </c>
      <c r="F63" s="735">
        <v>104.87</v>
      </c>
    </row>
    <row r="64" spans="1:6" ht="14.45" customHeight="1" x14ac:dyDescent="0.2">
      <c r="A64" s="758" t="s">
        <v>1760</v>
      </c>
      <c r="B64" s="734"/>
      <c r="C64" s="748">
        <v>0</v>
      </c>
      <c r="D64" s="734">
        <v>849.43999999999994</v>
      </c>
      <c r="E64" s="748">
        <v>1</v>
      </c>
      <c r="F64" s="735">
        <v>849.43999999999994</v>
      </c>
    </row>
    <row r="65" spans="1:6" ht="14.45" customHeight="1" x14ac:dyDescent="0.2">
      <c r="A65" s="758" t="s">
        <v>1761</v>
      </c>
      <c r="B65" s="734"/>
      <c r="C65" s="748">
        <v>0</v>
      </c>
      <c r="D65" s="734">
        <v>2509.7800000000007</v>
      </c>
      <c r="E65" s="748">
        <v>1</v>
      </c>
      <c r="F65" s="735">
        <v>2509.7800000000007</v>
      </c>
    </row>
    <row r="66" spans="1:6" ht="14.45" customHeight="1" x14ac:dyDescent="0.2">
      <c r="A66" s="758" t="s">
        <v>1762</v>
      </c>
      <c r="B66" s="734"/>
      <c r="C66" s="748">
        <v>0</v>
      </c>
      <c r="D66" s="734">
        <v>61.95000000000001</v>
      </c>
      <c r="E66" s="748">
        <v>1</v>
      </c>
      <c r="F66" s="735">
        <v>61.95000000000001</v>
      </c>
    </row>
    <row r="67" spans="1:6" ht="14.45" customHeight="1" x14ac:dyDescent="0.2">
      <c r="A67" s="758" t="s">
        <v>1763</v>
      </c>
      <c r="B67" s="734">
        <v>59.53</v>
      </c>
      <c r="C67" s="748">
        <v>1</v>
      </c>
      <c r="D67" s="734"/>
      <c r="E67" s="748">
        <v>0</v>
      </c>
      <c r="F67" s="735">
        <v>59.53</v>
      </c>
    </row>
    <row r="68" spans="1:6" ht="14.45" customHeight="1" x14ac:dyDescent="0.2">
      <c r="A68" s="758" t="s">
        <v>1764</v>
      </c>
      <c r="B68" s="734"/>
      <c r="C68" s="748">
        <v>0</v>
      </c>
      <c r="D68" s="734">
        <v>656.32000000000016</v>
      </c>
      <c r="E68" s="748">
        <v>1</v>
      </c>
      <c r="F68" s="735">
        <v>656.32000000000016</v>
      </c>
    </row>
    <row r="69" spans="1:6" ht="14.45" customHeight="1" x14ac:dyDescent="0.2">
      <c r="A69" s="758" t="s">
        <v>1765</v>
      </c>
      <c r="B69" s="734"/>
      <c r="C69" s="748">
        <v>0</v>
      </c>
      <c r="D69" s="734">
        <v>102942.25000000001</v>
      </c>
      <c r="E69" s="748">
        <v>1</v>
      </c>
      <c r="F69" s="735">
        <v>102942.25000000001</v>
      </c>
    </row>
    <row r="70" spans="1:6" ht="14.45" customHeight="1" x14ac:dyDescent="0.2">
      <c r="A70" s="758" t="s">
        <v>1766</v>
      </c>
      <c r="B70" s="734"/>
      <c r="C70" s="748">
        <v>0</v>
      </c>
      <c r="D70" s="734">
        <v>1455.63</v>
      </c>
      <c r="E70" s="748">
        <v>1</v>
      </c>
      <c r="F70" s="735">
        <v>1455.63</v>
      </c>
    </row>
    <row r="71" spans="1:6" ht="14.45" customHeight="1" x14ac:dyDescent="0.2">
      <c r="A71" s="758" t="s">
        <v>1767</v>
      </c>
      <c r="B71" s="734"/>
      <c r="C71" s="748">
        <v>0</v>
      </c>
      <c r="D71" s="734">
        <v>48923.430000000008</v>
      </c>
      <c r="E71" s="748">
        <v>1</v>
      </c>
      <c r="F71" s="735">
        <v>48923.430000000008</v>
      </c>
    </row>
    <row r="72" spans="1:6" ht="14.45" customHeight="1" x14ac:dyDescent="0.2">
      <c r="A72" s="758" t="s">
        <v>1768</v>
      </c>
      <c r="B72" s="734"/>
      <c r="C72" s="748">
        <v>0</v>
      </c>
      <c r="D72" s="734">
        <v>98.150000000000034</v>
      </c>
      <c r="E72" s="748">
        <v>1</v>
      </c>
      <c r="F72" s="735">
        <v>98.150000000000034</v>
      </c>
    </row>
    <row r="73" spans="1:6" ht="14.45" customHeight="1" x14ac:dyDescent="0.2">
      <c r="A73" s="758" t="s">
        <v>1769</v>
      </c>
      <c r="B73" s="734"/>
      <c r="C73" s="748">
        <v>0</v>
      </c>
      <c r="D73" s="734">
        <v>366.15000000000003</v>
      </c>
      <c r="E73" s="748">
        <v>1</v>
      </c>
      <c r="F73" s="735">
        <v>366.15000000000003</v>
      </c>
    </row>
    <row r="74" spans="1:6" ht="14.45" customHeight="1" x14ac:dyDescent="0.2">
      <c r="A74" s="758" t="s">
        <v>1770</v>
      </c>
      <c r="B74" s="734">
        <v>285.58</v>
      </c>
      <c r="C74" s="748">
        <v>0.75746644740332081</v>
      </c>
      <c r="D74" s="734">
        <v>91.440000000000012</v>
      </c>
      <c r="E74" s="748">
        <v>0.24253355259667927</v>
      </c>
      <c r="F74" s="735">
        <v>377.02</v>
      </c>
    </row>
    <row r="75" spans="1:6" ht="14.45" customHeight="1" x14ac:dyDescent="0.2">
      <c r="A75" s="758" t="s">
        <v>1771</v>
      </c>
      <c r="B75" s="734">
        <v>119.79000000000003</v>
      </c>
      <c r="C75" s="748">
        <v>1</v>
      </c>
      <c r="D75" s="734"/>
      <c r="E75" s="748">
        <v>0</v>
      </c>
      <c r="F75" s="735">
        <v>119.79000000000003</v>
      </c>
    </row>
    <row r="76" spans="1:6" ht="14.45" customHeight="1" x14ac:dyDescent="0.2">
      <c r="A76" s="758" t="s">
        <v>1772</v>
      </c>
      <c r="B76" s="734"/>
      <c r="C76" s="748">
        <v>0</v>
      </c>
      <c r="D76" s="734">
        <v>924.01999999999987</v>
      </c>
      <c r="E76" s="748">
        <v>1</v>
      </c>
      <c r="F76" s="735">
        <v>924.01999999999987</v>
      </c>
    </row>
    <row r="77" spans="1:6" ht="14.45" customHeight="1" x14ac:dyDescent="0.2">
      <c r="A77" s="758" t="s">
        <v>1773</v>
      </c>
      <c r="B77" s="734"/>
      <c r="C77" s="748">
        <v>0</v>
      </c>
      <c r="D77" s="734">
        <v>404.32</v>
      </c>
      <c r="E77" s="748">
        <v>1</v>
      </c>
      <c r="F77" s="735">
        <v>404.32</v>
      </c>
    </row>
    <row r="78" spans="1:6" ht="14.45" customHeight="1" x14ac:dyDescent="0.2">
      <c r="A78" s="758" t="s">
        <v>1774</v>
      </c>
      <c r="B78" s="734"/>
      <c r="C78" s="748">
        <v>0</v>
      </c>
      <c r="D78" s="734">
        <v>77.100000000000009</v>
      </c>
      <c r="E78" s="748">
        <v>1</v>
      </c>
      <c r="F78" s="735">
        <v>77.100000000000009</v>
      </c>
    </row>
    <row r="79" spans="1:6" ht="14.45" customHeight="1" x14ac:dyDescent="0.2">
      <c r="A79" s="758" t="s">
        <v>1775</v>
      </c>
      <c r="B79" s="734"/>
      <c r="C79" s="748">
        <v>0</v>
      </c>
      <c r="D79" s="734">
        <v>1596.18</v>
      </c>
      <c r="E79" s="748">
        <v>1</v>
      </c>
      <c r="F79" s="735">
        <v>1596.18</v>
      </c>
    </row>
    <row r="80" spans="1:6" ht="14.45" customHeight="1" x14ac:dyDescent="0.2">
      <c r="A80" s="758" t="s">
        <v>1776</v>
      </c>
      <c r="B80" s="734"/>
      <c r="C80" s="748">
        <v>0</v>
      </c>
      <c r="D80" s="734">
        <v>29.87</v>
      </c>
      <c r="E80" s="748">
        <v>1</v>
      </c>
      <c r="F80" s="735">
        <v>29.87</v>
      </c>
    </row>
    <row r="81" spans="1:6" ht="14.45" customHeight="1" x14ac:dyDescent="0.2">
      <c r="A81" s="758" t="s">
        <v>1777</v>
      </c>
      <c r="B81" s="734"/>
      <c r="C81" s="748">
        <v>0</v>
      </c>
      <c r="D81" s="734">
        <v>1198.0400000000002</v>
      </c>
      <c r="E81" s="748">
        <v>1</v>
      </c>
      <c r="F81" s="735">
        <v>1198.0400000000002</v>
      </c>
    </row>
    <row r="82" spans="1:6" ht="14.45" customHeight="1" x14ac:dyDescent="0.2">
      <c r="A82" s="758" t="s">
        <v>1778</v>
      </c>
      <c r="B82" s="734">
        <v>393.57</v>
      </c>
      <c r="C82" s="748">
        <v>1</v>
      </c>
      <c r="D82" s="734"/>
      <c r="E82" s="748">
        <v>0</v>
      </c>
      <c r="F82" s="735">
        <v>393.57</v>
      </c>
    </row>
    <row r="83" spans="1:6" ht="14.45" customHeight="1" x14ac:dyDescent="0.2">
      <c r="A83" s="758" t="s">
        <v>1779</v>
      </c>
      <c r="B83" s="734">
        <v>5626.5300000000007</v>
      </c>
      <c r="C83" s="748">
        <v>0.80493415640803712</v>
      </c>
      <c r="D83" s="734">
        <v>1363.52</v>
      </c>
      <c r="E83" s="748">
        <v>0.19506584359196283</v>
      </c>
      <c r="F83" s="735">
        <v>6990.0500000000011</v>
      </c>
    </row>
    <row r="84" spans="1:6" ht="14.45" customHeight="1" x14ac:dyDescent="0.2">
      <c r="A84" s="758" t="s">
        <v>1780</v>
      </c>
      <c r="B84" s="734"/>
      <c r="C84" s="748">
        <v>0</v>
      </c>
      <c r="D84" s="734">
        <v>166.91</v>
      </c>
      <c r="E84" s="748">
        <v>1</v>
      </c>
      <c r="F84" s="735">
        <v>166.91</v>
      </c>
    </row>
    <row r="85" spans="1:6" ht="14.45" customHeight="1" x14ac:dyDescent="0.2">
      <c r="A85" s="758" t="s">
        <v>1781</v>
      </c>
      <c r="B85" s="734">
        <v>8324.2000000000007</v>
      </c>
      <c r="C85" s="748">
        <v>0.27240264882631449</v>
      </c>
      <c r="D85" s="734">
        <v>22234.239999999998</v>
      </c>
      <c r="E85" s="748">
        <v>0.72759735117368551</v>
      </c>
      <c r="F85" s="735">
        <v>30558.44</v>
      </c>
    </row>
    <row r="86" spans="1:6" ht="14.45" customHeight="1" x14ac:dyDescent="0.2">
      <c r="A86" s="758" t="s">
        <v>1782</v>
      </c>
      <c r="B86" s="734">
        <v>94.37</v>
      </c>
      <c r="C86" s="748">
        <v>5.7210929306278843E-2</v>
      </c>
      <c r="D86" s="734">
        <v>1555.1399999999999</v>
      </c>
      <c r="E86" s="748">
        <v>0.9427890706937212</v>
      </c>
      <c r="F86" s="735">
        <v>1649.5099999999998</v>
      </c>
    </row>
    <row r="87" spans="1:6" ht="14.45" customHeight="1" x14ac:dyDescent="0.2">
      <c r="A87" s="758" t="s">
        <v>1783</v>
      </c>
      <c r="B87" s="734"/>
      <c r="C87" s="748">
        <v>0</v>
      </c>
      <c r="D87" s="734">
        <v>59233.320207361976</v>
      </c>
      <c r="E87" s="748">
        <v>1</v>
      </c>
      <c r="F87" s="735">
        <v>59233.320207361976</v>
      </c>
    </row>
    <row r="88" spans="1:6" ht="14.45" customHeight="1" x14ac:dyDescent="0.2">
      <c r="A88" s="758" t="s">
        <v>1784</v>
      </c>
      <c r="B88" s="734"/>
      <c r="C88" s="748">
        <v>0</v>
      </c>
      <c r="D88" s="734">
        <v>297.32</v>
      </c>
      <c r="E88" s="748">
        <v>1</v>
      </c>
      <c r="F88" s="735">
        <v>297.32</v>
      </c>
    </row>
    <row r="89" spans="1:6" ht="14.45" customHeight="1" thickBot="1" x14ac:dyDescent="0.25">
      <c r="A89" s="759" t="s">
        <v>1785</v>
      </c>
      <c r="B89" s="750"/>
      <c r="C89" s="751">
        <v>0</v>
      </c>
      <c r="D89" s="750">
        <v>1881.7199999999998</v>
      </c>
      <c r="E89" s="751">
        <v>1</v>
      </c>
      <c r="F89" s="752">
        <v>1881.7199999999998</v>
      </c>
    </row>
    <row r="90" spans="1:6" ht="14.45" customHeight="1" thickBot="1" x14ac:dyDescent="0.25">
      <c r="A90" s="753" t="s">
        <v>3</v>
      </c>
      <c r="B90" s="754">
        <v>129117.43599999999</v>
      </c>
      <c r="C90" s="755">
        <v>0.14393877739317573</v>
      </c>
      <c r="D90" s="754">
        <v>767912.8037894452</v>
      </c>
      <c r="E90" s="755">
        <v>0.85606122260682427</v>
      </c>
      <c r="F90" s="756">
        <v>897030.23978944519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C6899809-3ACE-4E07-956B-2B30CD2EC4E9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23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5" t="s">
        <v>2175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1151.7</v>
      </c>
      <c r="G3" s="47">
        <f>SUBTOTAL(9,G6:G1048576)</f>
        <v>129117.43599999999</v>
      </c>
      <c r="H3" s="48">
        <f>IF(M3=0,0,G3/M3)</f>
        <v>0.1439387773931757</v>
      </c>
      <c r="I3" s="47">
        <f>SUBTOTAL(9,I6:I1048576)</f>
        <v>5779.7</v>
      </c>
      <c r="J3" s="47">
        <f>SUBTOTAL(9,J6:J1048576)</f>
        <v>767912.80378944532</v>
      </c>
      <c r="K3" s="48">
        <f>IF(M3=0,0,J3/M3)</f>
        <v>0.85606122260682427</v>
      </c>
      <c r="L3" s="47">
        <f>SUBTOTAL(9,L6:L1048576)</f>
        <v>6931.4000000000005</v>
      </c>
      <c r="M3" s="49">
        <f>SUBTOTAL(9,M6:M1048576)</f>
        <v>897030.2397894453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618</v>
      </c>
      <c r="B6" s="723" t="s">
        <v>1786</v>
      </c>
      <c r="C6" s="723" t="s">
        <v>1787</v>
      </c>
      <c r="D6" s="723" t="s">
        <v>1788</v>
      </c>
      <c r="E6" s="723" t="s">
        <v>1789</v>
      </c>
      <c r="F6" s="727"/>
      <c r="G6" s="727"/>
      <c r="H6" s="747">
        <v>0</v>
      </c>
      <c r="I6" s="727">
        <v>18</v>
      </c>
      <c r="J6" s="727">
        <v>298.31000000000006</v>
      </c>
      <c r="K6" s="747">
        <v>1</v>
      </c>
      <c r="L6" s="727">
        <v>18</v>
      </c>
      <c r="M6" s="728">
        <v>298.31000000000006</v>
      </c>
    </row>
    <row r="7" spans="1:13" ht="14.45" customHeight="1" x14ac:dyDescent="0.2">
      <c r="A7" s="729" t="s">
        <v>618</v>
      </c>
      <c r="B7" s="730" t="s">
        <v>1786</v>
      </c>
      <c r="C7" s="730" t="s">
        <v>1790</v>
      </c>
      <c r="D7" s="730" t="s">
        <v>1788</v>
      </c>
      <c r="E7" s="730" t="s">
        <v>1791</v>
      </c>
      <c r="F7" s="734"/>
      <c r="G7" s="734"/>
      <c r="H7" s="748">
        <v>0</v>
      </c>
      <c r="I7" s="734">
        <v>11</v>
      </c>
      <c r="J7" s="734">
        <v>471.90999999999991</v>
      </c>
      <c r="K7" s="748">
        <v>1</v>
      </c>
      <c r="L7" s="734">
        <v>11</v>
      </c>
      <c r="M7" s="735">
        <v>471.90999999999991</v>
      </c>
    </row>
    <row r="8" spans="1:13" ht="14.45" customHeight="1" x14ac:dyDescent="0.2">
      <c r="A8" s="729" t="s">
        <v>618</v>
      </c>
      <c r="B8" s="730" t="s">
        <v>1792</v>
      </c>
      <c r="C8" s="730" t="s">
        <v>1793</v>
      </c>
      <c r="D8" s="730" t="s">
        <v>889</v>
      </c>
      <c r="E8" s="730" t="s">
        <v>1794</v>
      </c>
      <c r="F8" s="734"/>
      <c r="G8" s="734"/>
      <c r="H8" s="748">
        <v>0</v>
      </c>
      <c r="I8" s="734">
        <v>2</v>
      </c>
      <c r="J8" s="734">
        <v>228.04000000000008</v>
      </c>
      <c r="K8" s="748">
        <v>1</v>
      </c>
      <c r="L8" s="734">
        <v>2</v>
      </c>
      <c r="M8" s="735">
        <v>228.04000000000008</v>
      </c>
    </row>
    <row r="9" spans="1:13" ht="14.45" customHeight="1" x14ac:dyDescent="0.2">
      <c r="A9" s="729" t="s">
        <v>618</v>
      </c>
      <c r="B9" s="730" t="s">
        <v>1795</v>
      </c>
      <c r="C9" s="730" t="s">
        <v>1796</v>
      </c>
      <c r="D9" s="730" t="s">
        <v>716</v>
      </c>
      <c r="E9" s="730" t="s">
        <v>717</v>
      </c>
      <c r="F9" s="734">
        <v>1</v>
      </c>
      <c r="G9" s="734">
        <v>107.28999999999996</v>
      </c>
      <c r="H9" s="748">
        <v>1</v>
      </c>
      <c r="I9" s="734"/>
      <c r="J9" s="734"/>
      <c r="K9" s="748">
        <v>0</v>
      </c>
      <c r="L9" s="734">
        <v>1</v>
      </c>
      <c r="M9" s="735">
        <v>107.28999999999996</v>
      </c>
    </row>
    <row r="10" spans="1:13" ht="14.45" customHeight="1" x14ac:dyDescent="0.2">
      <c r="A10" s="729" t="s">
        <v>618</v>
      </c>
      <c r="B10" s="730" t="s">
        <v>1797</v>
      </c>
      <c r="C10" s="730" t="s">
        <v>1798</v>
      </c>
      <c r="D10" s="730" t="s">
        <v>757</v>
      </c>
      <c r="E10" s="730" t="s">
        <v>1799</v>
      </c>
      <c r="F10" s="734"/>
      <c r="G10" s="734"/>
      <c r="H10" s="748">
        <v>0</v>
      </c>
      <c r="I10" s="734">
        <v>19</v>
      </c>
      <c r="J10" s="734">
        <v>62698.899999999994</v>
      </c>
      <c r="K10" s="748">
        <v>1</v>
      </c>
      <c r="L10" s="734">
        <v>19</v>
      </c>
      <c r="M10" s="735">
        <v>62698.899999999994</v>
      </c>
    </row>
    <row r="11" spans="1:13" ht="14.45" customHeight="1" x14ac:dyDescent="0.2">
      <c r="A11" s="729" t="s">
        <v>618</v>
      </c>
      <c r="B11" s="730" t="s">
        <v>1800</v>
      </c>
      <c r="C11" s="730" t="s">
        <v>1801</v>
      </c>
      <c r="D11" s="730" t="s">
        <v>1802</v>
      </c>
      <c r="E11" s="730" t="s">
        <v>1803</v>
      </c>
      <c r="F11" s="734"/>
      <c r="G11" s="734"/>
      <c r="H11" s="748">
        <v>0</v>
      </c>
      <c r="I11" s="734">
        <v>1</v>
      </c>
      <c r="J11" s="734">
        <v>58.609999999999978</v>
      </c>
      <c r="K11" s="748">
        <v>1</v>
      </c>
      <c r="L11" s="734">
        <v>1</v>
      </c>
      <c r="M11" s="735">
        <v>58.609999999999978</v>
      </c>
    </row>
    <row r="12" spans="1:13" ht="14.45" customHeight="1" x14ac:dyDescent="0.2">
      <c r="A12" s="729" t="s">
        <v>618</v>
      </c>
      <c r="B12" s="730" t="s">
        <v>1804</v>
      </c>
      <c r="C12" s="730" t="s">
        <v>1805</v>
      </c>
      <c r="D12" s="730" t="s">
        <v>1512</v>
      </c>
      <c r="E12" s="730" t="s">
        <v>1806</v>
      </c>
      <c r="F12" s="734"/>
      <c r="G12" s="734"/>
      <c r="H12" s="748">
        <v>0</v>
      </c>
      <c r="I12" s="734">
        <v>1</v>
      </c>
      <c r="J12" s="734">
        <v>49.32</v>
      </c>
      <c r="K12" s="748">
        <v>1</v>
      </c>
      <c r="L12" s="734">
        <v>1</v>
      </c>
      <c r="M12" s="735">
        <v>49.32</v>
      </c>
    </row>
    <row r="13" spans="1:13" ht="14.45" customHeight="1" x14ac:dyDescent="0.2">
      <c r="A13" s="729" t="s">
        <v>618</v>
      </c>
      <c r="B13" s="730" t="s">
        <v>1807</v>
      </c>
      <c r="C13" s="730" t="s">
        <v>1808</v>
      </c>
      <c r="D13" s="730" t="s">
        <v>1809</v>
      </c>
      <c r="E13" s="730" t="s">
        <v>1810</v>
      </c>
      <c r="F13" s="734"/>
      <c r="G13" s="734"/>
      <c r="H13" s="748">
        <v>0</v>
      </c>
      <c r="I13" s="734">
        <v>1</v>
      </c>
      <c r="J13" s="734">
        <v>52.269999999999996</v>
      </c>
      <c r="K13" s="748">
        <v>1</v>
      </c>
      <c r="L13" s="734">
        <v>1</v>
      </c>
      <c r="M13" s="735">
        <v>52.269999999999996</v>
      </c>
    </row>
    <row r="14" spans="1:13" ht="14.45" customHeight="1" x14ac:dyDescent="0.2">
      <c r="A14" s="729" t="s">
        <v>618</v>
      </c>
      <c r="B14" s="730" t="s">
        <v>1811</v>
      </c>
      <c r="C14" s="730" t="s">
        <v>1812</v>
      </c>
      <c r="D14" s="730" t="s">
        <v>769</v>
      </c>
      <c r="E14" s="730" t="s">
        <v>1813</v>
      </c>
      <c r="F14" s="734"/>
      <c r="G14" s="734"/>
      <c r="H14" s="748">
        <v>0</v>
      </c>
      <c r="I14" s="734">
        <v>2</v>
      </c>
      <c r="J14" s="734">
        <v>79.459999999999994</v>
      </c>
      <c r="K14" s="748">
        <v>1</v>
      </c>
      <c r="L14" s="734">
        <v>2</v>
      </c>
      <c r="M14" s="735">
        <v>79.459999999999994</v>
      </c>
    </row>
    <row r="15" spans="1:13" ht="14.45" customHeight="1" x14ac:dyDescent="0.2">
      <c r="A15" s="729" t="s">
        <v>618</v>
      </c>
      <c r="B15" s="730" t="s">
        <v>1811</v>
      </c>
      <c r="C15" s="730" t="s">
        <v>1814</v>
      </c>
      <c r="D15" s="730" t="s">
        <v>771</v>
      </c>
      <c r="E15" s="730" t="s">
        <v>1815</v>
      </c>
      <c r="F15" s="734"/>
      <c r="G15" s="734"/>
      <c r="H15" s="748">
        <v>0</v>
      </c>
      <c r="I15" s="734">
        <v>1</v>
      </c>
      <c r="J15" s="734">
        <v>59.29</v>
      </c>
      <c r="K15" s="748">
        <v>1</v>
      </c>
      <c r="L15" s="734">
        <v>1</v>
      </c>
      <c r="M15" s="735">
        <v>59.29</v>
      </c>
    </row>
    <row r="16" spans="1:13" ht="14.45" customHeight="1" x14ac:dyDescent="0.2">
      <c r="A16" s="729" t="s">
        <v>618</v>
      </c>
      <c r="B16" s="730" t="s">
        <v>1816</v>
      </c>
      <c r="C16" s="730" t="s">
        <v>1817</v>
      </c>
      <c r="D16" s="730" t="s">
        <v>674</v>
      </c>
      <c r="E16" s="730" t="s">
        <v>676</v>
      </c>
      <c r="F16" s="734"/>
      <c r="G16" s="734"/>
      <c r="H16" s="748">
        <v>0</v>
      </c>
      <c r="I16" s="734">
        <v>1</v>
      </c>
      <c r="J16" s="734">
        <v>207.23</v>
      </c>
      <c r="K16" s="748">
        <v>1</v>
      </c>
      <c r="L16" s="734">
        <v>1</v>
      </c>
      <c r="M16" s="735">
        <v>207.23</v>
      </c>
    </row>
    <row r="17" spans="1:13" ht="14.45" customHeight="1" x14ac:dyDescent="0.2">
      <c r="A17" s="729" t="s">
        <v>618</v>
      </c>
      <c r="B17" s="730" t="s">
        <v>1816</v>
      </c>
      <c r="C17" s="730" t="s">
        <v>1818</v>
      </c>
      <c r="D17" s="730" t="s">
        <v>674</v>
      </c>
      <c r="E17" s="730" t="s">
        <v>675</v>
      </c>
      <c r="F17" s="734"/>
      <c r="G17" s="734"/>
      <c r="H17" s="748">
        <v>0</v>
      </c>
      <c r="I17" s="734">
        <v>1</v>
      </c>
      <c r="J17" s="734">
        <v>76.859999999999985</v>
      </c>
      <c r="K17" s="748">
        <v>1</v>
      </c>
      <c r="L17" s="734">
        <v>1</v>
      </c>
      <c r="M17" s="735">
        <v>76.859999999999985</v>
      </c>
    </row>
    <row r="18" spans="1:13" ht="14.45" customHeight="1" x14ac:dyDescent="0.2">
      <c r="A18" s="729" t="s">
        <v>618</v>
      </c>
      <c r="B18" s="730" t="s">
        <v>1819</v>
      </c>
      <c r="C18" s="730" t="s">
        <v>1820</v>
      </c>
      <c r="D18" s="730" t="s">
        <v>1056</v>
      </c>
      <c r="E18" s="730" t="s">
        <v>685</v>
      </c>
      <c r="F18" s="734"/>
      <c r="G18" s="734"/>
      <c r="H18" s="748">
        <v>0</v>
      </c>
      <c r="I18" s="734">
        <v>1</v>
      </c>
      <c r="J18" s="734">
        <v>26.429999999999993</v>
      </c>
      <c r="K18" s="748">
        <v>1</v>
      </c>
      <c r="L18" s="734">
        <v>1</v>
      </c>
      <c r="M18" s="735">
        <v>26.429999999999993</v>
      </c>
    </row>
    <row r="19" spans="1:13" ht="14.45" customHeight="1" x14ac:dyDescent="0.2">
      <c r="A19" s="729" t="s">
        <v>618</v>
      </c>
      <c r="B19" s="730" t="s">
        <v>1819</v>
      </c>
      <c r="C19" s="730" t="s">
        <v>1821</v>
      </c>
      <c r="D19" s="730" t="s">
        <v>1056</v>
      </c>
      <c r="E19" s="730" t="s">
        <v>687</v>
      </c>
      <c r="F19" s="734"/>
      <c r="G19" s="734"/>
      <c r="H19" s="748">
        <v>0</v>
      </c>
      <c r="I19" s="734">
        <v>1</v>
      </c>
      <c r="J19" s="734">
        <v>26.11</v>
      </c>
      <c r="K19" s="748">
        <v>1</v>
      </c>
      <c r="L19" s="734">
        <v>1</v>
      </c>
      <c r="M19" s="735">
        <v>26.11</v>
      </c>
    </row>
    <row r="20" spans="1:13" ht="14.45" customHeight="1" x14ac:dyDescent="0.2">
      <c r="A20" s="729" t="s">
        <v>618</v>
      </c>
      <c r="B20" s="730" t="s">
        <v>1819</v>
      </c>
      <c r="C20" s="730" t="s">
        <v>1822</v>
      </c>
      <c r="D20" s="730" t="s">
        <v>1056</v>
      </c>
      <c r="E20" s="730" t="s">
        <v>1823</v>
      </c>
      <c r="F20" s="734"/>
      <c r="G20" s="734"/>
      <c r="H20" s="748">
        <v>0</v>
      </c>
      <c r="I20" s="734">
        <v>1</v>
      </c>
      <c r="J20" s="734">
        <v>87.05</v>
      </c>
      <c r="K20" s="748">
        <v>1</v>
      </c>
      <c r="L20" s="734">
        <v>1</v>
      </c>
      <c r="M20" s="735">
        <v>87.05</v>
      </c>
    </row>
    <row r="21" spans="1:13" ht="14.45" customHeight="1" x14ac:dyDescent="0.2">
      <c r="A21" s="729" t="s">
        <v>618</v>
      </c>
      <c r="B21" s="730" t="s">
        <v>1824</v>
      </c>
      <c r="C21" s="730" t="s">
        <v>1825</v>
      </c>
      <c r="D21" s="730" t="s">
        <v>880</v>
      </c>
      <c r="E21" s="730" t="s">
        <v>687</v>
      </c>
      <c r="F21" s="734"/>
      <c r="G21" s="734"/>
      <c r="H21" s="748">
        <v>0</v>
      </c>
      <c r="I21" s="734">
        <v>1</v>
      </c>
      <c r="J21" s="734">
        <v>76.450000000000017</v>
      </c>
      <c r="K21" s="748">
        <v>1</v>
      </c>
      <c r="L21" s="734">
        <v>1</v>
      </c>
      <c r="M21" s="735">
        <v>76.450000000000017</v>
      </c>
    </row>
    <row r="22" spans="1:13" ht="14.45" customHeight="1" x14ac:dyDescent="0.2">
      <c r="A22" s="729" t="s">
        <v>618</v>
      </c>
      <c r="B22" s="730" t="s">
        <v>1824</v>
      </c>
      <c r="C22" s="730" t="s">
        <v>1826</v>
      </c>
      <c r="D22" s="730" t="s">
        <v>883</v>
      </c>
      <c r="E22" s="730" t="s">
        <v>699</v>
      </c>
      <c r="F22" s="734"/>
      <c r="G22" s="734"/>
      <c r="H22" s="748">
        <v>0</v>
      </c>
      <c r="I22" s="734">
        <v>1</v>
      </c>
      <c r="J22" s="734">
        <v>141.28</v>
      </c>
      <c r="K22" s="748">
        <v>1</v>
      </c>
      <c r="L22" s="734">
        <v>1</v>
      </c>
      <c r="M22" s="735">
        <v>141.28</v>
      </c>
    </row>
    <row r="23" spans="1:13" ht="14.45" customHeight="1" x14ac:dyDescent="0.2">
      <c r="A23" s="729" t="s">
        <v>618</v>
      </c>
      <c r="B23" s="730" t="s">
        <v>1827</v>
      </c>
      <c r="C23" s="730" t="s">
        <v>1828</v>
      </c>
      <c r="D23" s="730" t="s">
        <v>1829</v>
      </c>
      <c r="E23" s="730" t="s">
        <v>1830</v>
      </c>
      <c r="F23" s="734"/>
      <c r="G23" s="734"/>
      <c r="H23" s="748">
        <v>0</v>
      </c>
      <c r="I23" s="734">
        <v>1</v>
      </c>
      <c r="J23" s="734">
        <v>11.83</v>
      </c>
      <c r="K23" s="748">
        <v>1</v>
      </c>
      <c r="L23" s="734">
        <v>1</v>
      </c>
      <c r="M23" s="735">
        <v>11.83</v>
      </c>
    </row>
    <row r="24" spans="1:13" ht="14.45" customHeight="1" x14ac:dyDescent="0.2">
      <c r="A24" s="729" t="s">
        <v>618</v>
      </c>
      <c r="B24" s="730" t="s">
        <v>1831</v>
      </c>
      <c r="C24" s="730" t="s">
        <v>1832</v>
      </c>
      <c r="D24" s="730" t="s">
        <v>1833</v>
      </c>
      <c r="E24" s="730" t="s">
        <v>1834</v>
      </c>
      <c r="F24" s="734">
        <v>1</v>
      </c>
      <c r="G24" s="734">
        <v>195.31000000000006</v>
      </c>
      <c r="H24" s="748">
        <v>1</v>
      </c>
      <c r="I24" s="734"/>
      <c r="J24" s="734"/>
      <c r="K24" s="748">
        <v>0</v>
      </c>
      <c r="L24" s="734">
        <v>1</v>
      </c>
      <c r="M24" s="735">
        <v>195.31000000000006</v>
      </c>
    </row>
    <row r="25" spans="1:13" ht="14.45" customHeight="1" x14ac:dyDescent="0.2">
      <c r="A25" s="729" t="s">
        <v>618</v>
      </c>
      <c r="B25" s="730" t="s">
        <v>1835</v>
      </c>
      <c r="C25" s="730" t="s">
        <v>1836</v>
      </c>
      <c r="D25" s="730" t="s">
        <v>825</v>
      </c>
      <c r="E25" s="730" t="s">
        <v>1837</v>
      </c>
      <c r="F25" s="734"/>
      <c r="G25" s="734"/>
      <c r="H25" s="748">
        <v>0</v>
      </c>
      <c r="I25" s="734">
        <v>1</v>
      </c>
      <c r="J25" s="734">
        <v>18.290000000000003</v>
      </c>
      <c r="K25" s="748">
        <v>1</v>
      </c>
      <c r="L25" s="734">
        <v>1</v>
      </c>
      <c r="M25" s="735">
        <v>18.290000000000003</v>
      </c>
    </row>
    <row r="26" spans="1:13" ht="14.45" customHeight="1" x14ac:dyDescent="0.2">
      <c r="A26" s="729" t="s">
        <v>618</v>
      </c>
      <c r="B26" s="730" t="s">
        <v>1838</v>
      </c>
      <c r="C26" s="730" t="s">
        <v>1839</v>
      </c>
      <c r="D26" s="730" t="s">
        <v>827</v>
      </c>
      <c r="E26" s="730" t="s">
        <v>1840</v>
      </c>
      <c r="F26" s="734"/>
      <c r="G26" s="734"/>
      <c r="H26" s="748">
        <v>0</v>
      </c>
      <c r="I26" s="734">
        <v>1</v>
      </c>
      <c r="J26" s="734">
        <v>19.010000000000002</v>
      </c>
      <c r="K26" s="748">
        <v>1</v>
      </c>
      <c r="L26" s="734">
        <v>1</v>
      </c>
      <c r="M26" s="735">
        <v>19.010000000000002</v>
      </c>
    </row>
    <row r="27" spans="1:13" ht="14.45" customHeight="1" x14ac:dyDescent="0.2">
      <c r="A27" s="729" t="s">
        <v>618</v>
      </c>
      <c r="B27" s="730" t="s">
        <v>1841</v>
      </c>
      <c r="C27" s="730" t="s">
        <v>1842</v>
      </c>
      <c r="D27" s="730" t="s">
        <v>1843</v>
      </c>
      <c r="E27" s="730" t="s">
        <v>1844</v>
      </c>
      <c r="F27" s="734"/>
      <c r="G27" s="734"/>
      <c r="H27" s="748">
        <v>0</v>
      </c>
      <c r="I27" s="734">
        <v>2</v>
      </c>
      <c r="J27" s="734">
        <v>40.81</v>
      </c>
      <c r="K27" s="748">
        <v>1</v>
      </c>
      <c r="L27" s="734">
        <v>2</v>
      </c>
      <c r="M27" s="735">
        <v>40.81</v>
      </c>
    </row>
    <row r="28" spans="1:13" ht="14.45" customHeight="1" x14ac:dyDescent="0.2">
      <c r="A28" s="729" t="s">
        <v>618</v>
      </c>
      <c r="B28" s="730" t="s">
        <v>1841</v>
      </c>
      <c r="C28" s="730" t="s">
        <v>1845</v>
      </c>
      <c r="D28" s="730" t="s">
        <v>1846</v>
      </c>
      <c r="E28" s="730" t="s">
        <v>1476</v>
      </c>
      <c r="F28" s="734">
        <v>2</v>
      </c>
      <c r="G28" s="734">
        <v>213.24</v>
      </c>
      <c r="H28" s="748">
        <v>1</v>
      </c>
      <c r="I28" s="734"/>
      <c r="J28" s="734"/>
      <c r="K28" s="748">
        <v>0</v>
      </c>
      <c r="L28" s="734">
        <v>2</v>
      </c>
      <c r="M28" s="735">
        <v>213.24</v>
      </c>
    </row>
    <row r="29" spans="1:13" ht="14.45" customHeight="1" x14ac:dyDescent="0.2">
      <c r="A29" s="729" t="s">
        <v>618</v>
      </c>
      <c r="B29" s="730" t="s">
        <v>1847</v>
      </c>
      <c r="C29" s="730" t="s">
        <v>1848</v>
      </c>
      <c r="D29" s="730" t="s">
        <v>898</v>
      </c>
      <c r="E29" s="730" t="s">
        <v>1849</v>
      </c>
      <c r="F29" s="734"/>
      <c r="G29" s="734"/>
      <c r="H29" s="748">
        <v>0</v>
      </c>
      <c r="I29" s="734">
        <v>19</v>
      </c>
      <c r="J29" s="734">
        <v>1233.1000000000001</v>
      </c>
      <c r="K29" s="748">
        <v>1</v>
      </c>
      <c r="L29" s="734">
        <v>19</v>
      </c>
      <c r="M29" s="735">
        <v>1233.1000000000001</v>
      </c>
    </row>
    <row r="30" spans="1:13" ht="14.45" customHeight="1" x14ac:dyDescent="0.2">
      <c r="A30" s="729" t="s">
        <v>618</v>
      </c>
      <c r="B30" s="730" t="s">
        <v>1850</v>
      </c>
      <c r="C30" s="730" t="s">
        <v>1851</v>
      </c>
      <c r="D30" s="730" t="s">
        <v>1852</v>
      </c>
      <c r="E30" s="730" t="s">
        <v>1853</v>
      </c>
      <c r="F30" s="734"/>
      <c r="G30" s="734"/>
      <c r="H30" s="748">
        <v>0</v>
      </c>
      <c r="I30" s="734">
        <v>1</v>
      </c>
      <c r="J30" s="734">
        <v>92.659999999999982</v>
      </c>
      <c r="K30" s="748">
        <v>1</v>
      </c>
      <c r="L30" s="734">
        <v>1</v>
      </c>
      <c r="M30" s="735">
        <v>92.659999999999982</v>
      </c>
    </row>
    <row r="31" spans="1:13" ht="14.45" customHeight="1" x14ac:dyDescent="0.2">
      <c r="A31" s="729" t="s">
        <v>618</v>
      </c>
      <c r="B31" s="730" t="s">
        <v>1854</v>
      </c>
      <c r="C31" s="730" t="s">
        <v>1855</v>
      </c>
      <c r="D31" s="730" t="s">
        <v>1856</v>
      </c>
      <c r="E31" s="730" t="s">
        <v>1857</v>
      </c>
      <c r="F31" s="734"/>
      <c r="G31" s="734"/>
      <c r="H31" s="748">
        <v>0</v>
      </c>
      <c r="I31" s="734">
        <v>0.20000000000000018</v>
      </c>
      <c r="J31" s="734">
        <v>447.54599999999937</v>
      </c>
      <c r="K31" s="748">
        <v>1</v>
      </c>
      <c r="L31" s="734">
        <v>0.20000000000000018</v>
      </c>
      <c r="M31" s="735">
        <v>447.54599999999937</v>
      </c>
    </row>
    <row r="32" spans="1:13" ht="14.45" customHeight="1" x14ac:dyDescent="0.2">
      <c r="A32" s="729" t="s">
        <v>618</v>
      </c>
      <c r="B32" s="730" t="s">
        <v>1858</v>
      </c>
      <c r="C32" s="730" t="s">
        <v>1859</v>
      </c>
      <c r="D32" s="730" t="s">
        <v>1860</v>
      </c>
      <c r="E32" s="730" t="s">
        <v>1861</v>
      </c>
      <c r="F32" s="734">
        <v>140</v>
      </c>
      <c r="G32" s="734">
        <v>14878.8</v>
      </c>
      <c r="H32" s="748">
        <v>1</v>
      </c>
      <c r="I32" s="734"/>
      <c r="J32" s="734"/>
      <c r="K32" s="748">
        <v>0</v>
      </c>
      <c r="L32" s="734">
        <v>140</v>
      </c>
      <c r="M32" s="735">
        <v>14878.8</v>
      </c>
    </row>
    <row r="33" spans="1:13" ht="14.45" customHeight="1" x14ac:dyDescent="0.2">
      <c r="A33" s="729" t="s">
        <v>618</v>
      </c>
      <c r="B33" s="730" t="s">
        <v>1862</v>
      </c>
      <c r="C33" s="730" t="s">
        <v>1863</v>
      </c>
      <c r="D33" s="730" t="s">
        <v>972</v>
      </c>
      <c r="E33" s="730" t="s">
        <v>1864</v>
      </c>
      <c r="F33" s="734"/>
      <c r="G33" s="734"/>
      <c r="H33" s="748">
        <v>0</v>
      </c>
      <c r="I33" s="734">
        <v>6</v>
      </c>
      <c r="J33" s="734">
        <v>683.54</v>
      </c>
      <c r="K33" s="748">
        <v>1</v>
      </c>
      <c r="L33" s="734">
        <v>6</v>
      </c>
      <c r="M33" s="735">
        <v>683.54</v>
      </c>
    </row>
    <row r="34" spans="1:13" ht="14.45" customHeight="1" x14ac:dyDescent="0.2">
      <c r="A34" s="729" t="s">
        <v>618</v>
      </c>
      <c r="B34" s="730" t="s">
        <v>1862</v>
      </c>
      <c r="C34" s="730" t="s">
        <v>1865</v>
      </c>
      <c r="D34" s="730" t="s">
        <v>1866</v>
      </c>
      <c r="E34" s="730" t="s">
        <v>1867</v>
      </c>
      <c r="F34" s="734"/>
      <c r="G34" s="734"/>
      <c r="H34" s="748">
        <v>0</v>
      </c>
      <c r="I34" s="734">
        <v>1</v>
      </c>
      <c r="J34" s="734">
        <v>110.18999999999998</v>
      </c>
      <c r="K34" s="748">
        <v>1</v>
      </c>
      <c r="L34" s="734">
        <v>1</v>
      </c>
      <c r="M34" s="735">
        <v>110.18999999999998</v>
      </c>
    </row>
    <row r="35" spans="1:13" ht="14.45" customHeight="1" x14ac:dyDescent="0.2">
      <c r="A35" s="729" t="s">
        <v>618</v>
      </c>
      <c r="B35" s="730" t="s">
        <v>1868</v>
      </c>
      <c r="C35" s="730" t="s">
        <v>1869</v>
      </c>
      <c r="D35" s="730" t="s">
        <v>1870</v>
      </c>
      <c r="E35" s="730" t="s">
        <v>1871</v>
      </c>
      <c r="F35" s="734"/>
      <c r="G35" s="734"/>
      <c r="H35" s="748">
        <v>0</v>
      </c>
      <c r="I35" s="734">
        <v>2</v>
      </c>
      <c r="J35" s="734">
        <v>392.04</v>
      </c>
      <c r="K35" s="748">
        <v>1</v>
      </c>
      <c r="L35" s="734">
        <v>2</v>
      </c>
      <c r="M35" s="735">
        <v>392.04</v>
      </c>
    </row>
    <row r="36" spans="1:13" ht="14.45" customHeight="1" x14ac:dyDescent="0.2">
      <c r="A36" s="729" t="s">
        <v>618</v>
      </c>
      <c r="B36" s="730" t="s">
        <v>1872</v>
      </c>
      <c r="C36" s="730" t="s">
        <v>1873</v>
      </c>
      <c r="D36" s="730" t="s">
        <v>1023</v>
      </c>
      <c r="E36" s="730" t="s">
        <v>1024</v>
      </c>
      <c r="F36" s="734"/>
      <c r="G36" s="734"/>
      <c r="H36" s="748">
        <v>0</v>
      </c>
      <c r="I36" s="734">
        <v>160</v>
      </c>
      <c r="J36" s="734">
        <v>3132.4999999999995</v>
      </c>
      <c r="K36" s="748">
        <v>1</v>
      </c>
      <c r="L36" s="734">
        <v>160</v>
      </c>
      <c r="M36" s="735">
        <v>3132.4999999999995</v>
      </c>
    </row>
    <row r="37" spans="1:13" ht="14.45" customHeight="1" x14ac:dyDescent="0.2">
      <c r="A37" s="729" t="s">
        <v>618</v>
      </c>
      <c r="B37" s="730" t="s">
        <v>1874</v>
      </c>
      <c r="C37" s="730" t="s">
        <v>1875</v>
      </c>
      <c r="D37" s="730" t="s">
        <v>1876</v>
      </c>
      <c r="E37" s="730" t="s">
        <v>1017</v>
      </c>
      <c r="F37" s="734">
        <v>5</v>
      </c>
      <c r="G37" s="734">
        <v>3575</v>
      </c>
      <c r="H37" s="748">
        <v>1</v>
      </c>
      <c r="I37" s="734"/>
      <c r="J37" s="734"/>
      <c r="K37" s="748">
        <v>0</v>
      </c>
      <c r="L37" s="734">
        <v>5</v>
      </c>
      <c r="M37" s="735">
        <v>3575</v>
      </c>
    </row>
    <row r="38" spans="1:13" ht="14.45" customHeight="1" x14ac:dyDescent="0.2">
      <c r="A38" s="729" t="s">
        <v>618</v>
      </c>
      <c r="B38" s="730" t="s">
        <v>1874</v>
      </c>
      <c r="C38" s="730" t="s">
        <v>1877</v>
      </c>
      <c r="D38" s="730" t="s">
        <v>1016</v>
      </c>
      <c r="E38" s="730" t="s">
        <v>1017</v>
      </c>
      <c r="F38" s="734"/>
      <c r="G38" s="734"/>
      <c r="H38" s="748">
        <v>0</v>
      </c>
      <c r="I38" s="734">
        <v>21</v>
      </c>
      <c r="J38" s="734">
        <v>16215.08</v>
      </c>
      <c r="K38" s="748">
        <v>1</v>
      </c>
      <c r="L38" s="734">
        <v>21</v>
      </c>
      <c r="M38" s="735">
        <v>16215.08</v>
      </c>
    </row>
    <row r="39" spans="1:13" ht="14.45" customHeight="1" x14ac:dyDescent="0.2">
      <c r="A39" s="729" t="s">
        <v>618</v>
      </c>
      <c r="B39" s="730" t="s">
        <v>1878</v>
      </c>
      <c r="C39" s="730" t="s">
        <v>1879</v>
      </c>
      <c r="D39" s="730" t="s">
        <v>1880</v>
      </c>
      <c r="E39" s="730" t="s">
        <v>1881</v>
      </c>
      <c r="F39" s="734"/>
      <c r="G39" s="734"/>
      <c r="H39" s="748">
        <v>0</v>
      </c>
      <c r="I39" s="734">
        <v>3.8</v>
      </c>
      <c r="J39" s="734">
        <v>572.66</v>
      </c>
      <c r="K39" s="748">
        <v>1</v>
      </c>
      <c r="L39" s="734">
        <v>3.8</v>
      </c>
      <c r="M39" s="735">
        <v>572.66</v>
      </c>
    </row>
    <row r="40" spans="1:13" ht="14.45" customHeight="1" x14ac:dyDescent="0.2">
      <c r="A40" s="729" t="s">
        <v>618</v>
      </c>
      <c r="B40" s="730" t="s">
        <v>1878</v>
      </c>
      <c r="C40" s="730" t="s">
        <v>1882</v>
      </c>
      <c r="D40" s="730" t="s">
        <v>1880</v>
      </c>
      <c r="E40" s="730" t="s">
        <v>1883</v>
      </c>
      <c r="F40" s="734"/>
      <c r="G40" s="734"/>
      <c r="H40" s="748">
        <v>0</v>
      </c>
      <c r="I40" s="734">
        <v>16.500000000000004</v>
      </c>
      <c r="J40" s="734">
        <v>4355.9999999999991</v>
      </c>
      <c r="K40" s="748">
        <v>1</v>
      </c>
      <c r="L40" s="734">
        <v>16.500000000000004</v>
      </c>
      <c r="M40" s="735">
        <v>4355.9999999999991</v>
      </c>
    </row>
    <row r="41" spans="1:13" ht="14.45" customHeight="1" x14ac:dyDescent="0.2">
      <c r="A41" s="729" t="s">
        <v>618</v>
      </c>
      <c r="B41" s="730" t="s">
        <v>1884</v>
      </c>
      <c r="C41" s="730" t="s">
        <v>1885</v>
      </c>
      <c r="D41" s="730" t="s">
        <v>1886</v>
      </c>
      <c r="E41" s="730" t="s">
        <v>697</v>
      </c>
      <c r="F41" s="734"/>
      <c r="G41" s="734"/>
      <c r="H41" s="748">
        <v>0</v>
      </c>
      <c r="I41" s="734">
        <v>2</v>
      </c>
      <c r="J41" s="734">
        <v>99.260000000000034</v>
      </c>
      <c r="K41" s="748">
        <v>1</v>
      </c>
      <c r="L41" s="734">
        <v>2</v>
      </c>
      <c r="M41" s="735">
        <v>99.260000000000034</v>
      </c>
    </row>
    <row r="42" spans="1:13" ht="14.45" customHeight="1" x14ac:dyDescent="0.2">
      <c r="A42" s="729" t="s">
        <v>618</v>
      </c>
      <c r="B42" s="730" t="s">
        <v>1887</v>
      </c>
      <c r="C42" s="730" t="s">
        <v>1888</v>
      </c>
      <c r="D42" s="730" t="s">
        <v>1889</v>
      </c>
      <c r="E42" s="730" t="s">
        <v>1890</v>
      </c>
      <c r="F42" s="734"/>
      <c r="G42" s="734"/>
      <c r="H42" s="748">
        <v>0</v>
      </c>
      <c r="I42" s="734">
        <v>58</v>
      </c>
      <c r="J42" s="734">
        <v>3067.04</v>
      </c>
      <c r="K42" s="748">
        <v>1</v>
      </c>
      <c r="L42" s="734">
        <v>58</v>
      </c>
      <c r="M42" s="735">
        <v>3067.04</v>
      </c>
    </row>
    <row r="43" spans="1:13" ht="14.45" customHeight="1" x14ac:dyDescent="0.2">
      <c r="A43" s="729" t="s">
        <v>618</v>
      </c>
      <c r="B43" s="730" t="s">
        <v>1891</v>
      </c>
      <c r="C43" s="730" t="s">
        <v>1892</v>
      </c>
      <c r="D43" s="730" t="s">
        <v>1020</v>
      </c>
      <c r="E43" s="730" t="s">
        <v>1893</v>
      </c>
      <c r="F43" s="734"/>
      <c r="G43" s="734"/>
      <c r="H43" s="748">
        <v>0</v>
      </c>
      <c r="I43" s="734">
        <v>7</v>
      </c>
      <c r="J43" s="734">
        <v>1319.2199999999998</v>
      </c>
      <c r="K43" s="748">
        <v>1</v>
      </c>
      <c r="L43" s="734">
        <v>7</v>
      </c>
      <c r="M43" s="735">
        <v>1319.2199999999998</v>
      </c>
    </row>
    <row r="44" spans="1:13" ht="14.45" customHeight="1" x14ac:dyDescent="0.2">
      <c r="A44" s="729" t="s">
        <v>618</v>
      </c>
      <c r="B44" s="730" t="s">
        <v>1894</v>
      </c>
      <c r="C44" s="730" t="s">
        <v>1895</v>
      </c>
      <c r="D44" s="730" t="s">
        <v>1896</v>
      </c>
      <c r="E44" s="730" t="s">
        <v>1897</v>
      </c>
      <c r="F44" s="734"/>
      <c r="G44" s="734"/>
      <c r="H44" s="748">
        <v>0</v>
      </c>
      <c r="I44" s="734">
        <v>6</v>
      </c>
      <c r="J44" s="734">
        <v>35632.44</v>
      </c>
      <c r="K44" s="748">
        <v>1</v>
      </c>
      <c r="L44" s="734">
        <v>6</v>
      </c>
      <c r="M44" s="735">
        <v>35632.44</v>
      </c>
    </row>
    <row r="45" spans="1:13" ht="14.45" customHeight="1" x14ac:dyDescent="0.2">
      <c r="A45" s="729" t="s">
        <v>618</v>
      </c>
      <c r="B45" s="730" t="s">
        <v>1894</v>
      </c>
      <c r="C45" s="730" t="s">
        <v>1898</v>
      </c>
      <c r="D45" s="730" t="s">
        <v>1012</v>
      </c>
      <c r="E45" s="730" t="s">
        <v>1013</v>
      </c>
      <c r="F45" s="734"/>
      <c r="G45" s="734"/>
      <c r="H45" s="748">
        <v>0</v>
      </c>
      <c r="I45" s="734">
        <v>3</v>
      </c>
      <c r="J45" s="734">
        <v>3333</v>
      </c>
      <c r="K45" s="748">
        <v>1</v>
      </c>
      <c r="L45" s="734">
        <v>3</v>
      </c>
      <c r="M45" s="735">
        <v>3333</v>
      </c>
    </row>
    <row r="46" spans="1:13" ht="14.45" customHeight="1" x14ac:dyDescent="0.2">
      <c r="A46" s="729" t="s">
        <v>618</v>
      </c>
      <c r="B46" s="730" t="s">
        <v>1899</v>
      </c>
      <c r="C46" s="730" t="s">
        <v>1900</v>
      </c>
      <c r="D46" s="730" t="s">
        <v>1901</v>
      </c>
      <c r="E46" s="730" t="s">
        <v>1902</v>
      </c>
      <c r="F46" s="734"/>
      <c r="G46" s="734"/>
      <c r="H46" s="748">
        <v>0</v>
      </c>
      <c r="I46" s="734">
        <v>3</v>
      </c>
      <c r="J46" s="734">
        <v>2482.92</v>
      </c>
      <c r="K46" s="748">
        <v>1</v>
      </c>
      <c r="L46" s="734">
        <v>3</v>
      </c>
      <c r="M46" s="735">
        <v>2482.92</v>
      </c>
    </row>
    <row r="47" spans="1:13" ht="14.45" customHeight="1" x14ac:dyDescent="0.2">
      <c r="A47" s="729" t="s">
        <v>618</v>
      </c>
      <c r="B47" s="730" t="s">
        <v>1903</v>
      </c>
      <c r="C47" s="730" t="s">
        <v>1904</v>
      </c>
      <c r="D47" s="730" t="s">
        <v>653</v>
      </c>
      <c r="E47" s="730" t="s">
        <v>654</v>
      </c>
      <c r="F47" s="734"/>
      <c r="G47" s="734"/>
      <c r="H47" s="748">
        <v>0</v>
      </c>
      <c r="I47" s="734">
        <v>1</v>
      </c>
      <c r="J47" s="734">
        <v>53.940000000000012</v>
      </c>
      <c r="K47" s="748">
        <v>1</v>
      </c>
      <c r="L47" s="734">
        <v>1</v>
      </c>
      <c r="M47" s="735">
        <v>53.940000000000012</v>
      </c>
    </row>
    <row r="48" spans="1:13" ht="14.45" customHeight="1" x14ac:dyDescent="0.2">
      <c r="A48" s="729" t="s">
        <v>618</v>
      </c>
      <c r="B48" s="730" t="s">
        <v>1903</v>
      </c>
      <c r="C48" s="730" t="s">
        <v>1905</v>
      </c>
      <c r="D48" s="730" t="s">
        <v>653</v>
      </c>
      <c r="E48" s="730" t="s">
        <v>655</v>
      </c>
      <c r="F48" s="734"/>
      <c r="G48" s="734"/>
      <c r="H48" s="748">
        <v>0</v>
      </c>
      <c r="I48" s="734">
        <v>1</v>
      </c>
      <c r="J48" s="734">
        <v>48.54</v>
      </c>
      <c r="K48" s="748">
        <v>1</v>
      </c>
      <c r="L48" s="734">
        <v>1</v>
      </c>
      <c r="M48" s="735">
        <v>48.54</v>
      </c>
    </row>
    <row r="49" spans="1:13" ht="14.45" customHeight="1" x14ac:dyDescent="0.2">
      <c r="A49" s="729" t="s">
        <v>618</v>
      </c>
      <c r="B49" s="730" t="s">
        <v>1906</v>
      </c>
      <c r="C49" s="730" t="s">
        <v>1907</v>
      </c>
      <c r="D49" s="730" t="s">
        <v>866</v>
      </c>
      <c r="E49" s="730" t="s">
        <v>867</v>
      </c>
      <c r="F49" s="734"/>
      <c r="G49" s="734"/>
      <c r="H49" s="748">
        <v>0</v>
      </c>
      <c r="I49" s="734">
        <v>1</v>
      </c>
      <c r="J49" s="734">
        <v>395.79</v>
      </c>
      <c r="K49" s="748">
        <v>1</v>
      </c>
      <c r="L49" s="734">
        <v>1</v>
      </c>
      <c r="M49" s="735">
        <v>395.79</v>
      </c>
    </row>
    <row r="50" spans="1:13" ht="14.45" customHeight="1" x14ac:dyDescent="0.2">
      <c r="A50" s="729" t="s">
        <v>618</v>
      </c>
      <c r="B50" s="730" t="s">
        <v>1908</v>
      </c>
      <c r="C50" s="730" t="s">
        <v>1909</v>
      </c>
      <c r="D50" s="730" t="s">
        <v>856</v>
      </c>
      <c r="E50" s="730" t="s">
        <v>858</v>
      </c>
      <c r="F50" s="734"/>
      <c r="G50" s="734"/>
      <c r="H50" s="748">
        <v>0</v>
      </c>
      <c r="I50" s="734">
        <v>190</v>
      </c>
      <c r="J50" s="734">
        <v>6272.0899941942553</v>
      </c>
      <c r="K50" s="748">
        <v>1</v>
      </c>
      <c r="L50" s="734">
        <v>190</v>
      </c>
      <c r="M50" s="735">
        <v>6272.0899941942553</v>
      </c>
    </row>
    <row r="51" spans="1:13" ht="14.45" customHeight="1" x14ac:dyDescent="0.2">
      <c r="A51" s="729" t="s">
        <v>618</v>
      </c>
      <c r="B51" s="730" t="s">
        <v>1908</v>
      </c>
      <c r="C51" s="730" t="s">
        <v>1910</v>
      </c>
      <c r="D51" s="730" t="s">
        <v>856</v>
      </c>
      <c r="E51" s="730" t="s">
        <v>1911</v>
      </c>
      <c r="F51" s="734"/>
      <c r="G51" s="734"/>
      <c r="H51" s="748">
        <v>0</v>
      </c>
      <c r="I51" s="734">
        <v>11</v>
      </c>
      <c r="J51" s="734">
        <v>500.82</v>
      </c>
      <c r="K51" s="748">
        <v>1</v>
      </c>
      <c r="L51" s="734">
        <v>11</v>
      </c>
      <c r="M51" s="735">
        <v>500.82</v>
      </c>
    </row>
    <row r="52" spans="1:13" ht="14.45" customHeight="1" x14ac:dyDescent="0.2">
      <c r="A52" s="729" t="s">
        <v>618</v>
      </c>
      <c r="B52" s="730" t="s">
        <v>1908</v>
      </c>
      <c r="C52" s="730" t="s">
        <v>1912</v>
      </c>
      <c r="D52" s="730" t="s">
        <v>856</v>
      </c>
      <c r="E52" s="730" t="s">
        <v>1913</v>
      </c>
      <c r="F52" s="734"/>
      <c r="G52" s="734"/>
      <c r="H52" s="748">
        <v>0</v>
      </c>
      <c r="I52" s="734">
        <v>149</v>
      </c>
      <c r="J52" s="734">
        <v>6471.1500000000005</v>
      </c>
      <c r="K52" s="748">
        <v>1</v>
      </c>
      <c r="L52" s="734">
        <v>149</v>
      </c>
      <c r="M52" s="735">
        <v>6471.1500000000005</v>
      </c>
    </row>
    <row r="53" spans="1:13" ht="14.45" customHeight="1" x14ac:dyDescent="0.2">
      <c r="A53" s="729" t="s">
        <v>618</v>
      </c>
      <c r="B53" s="730" t="s">
        <v>1914</v>
      </c>
      <c r="C53" s="730" t="s">
        <v>1915</v>
      </c>
      <c r="D53" s="730" t="s">
        <v>1916</v>
      </c>
      <c r="E53" s="730" t="s">
        <v>1917</v>
      </c>
      <c r="F53" s="734"/>
      <c r="G53" s="734"/>
      <c r="H53" s="748">
        <v>0</v>
      </c>
      <c r="I53" s="734">
        <v>1</v>
      </c>
      <c r="J53" s="734">
        <v>114.03</v>
      </c>
      <c r="K53" s="748">
        <v>1</v>
      </c>
      <c r="L53" s="734">
        <v>1</v>
      </c>
      <c r="M53" s="735">
        <v>114.03</v>
      </c>
    </row>
    <row r="54" spans="1:13" ht="14.45" customHeight="1" x14ac:dyDescent="0.2">
      <c r="A54" s="729" t="s">
        <v>618</v>
      </c>
      <c r="B54" s="730" t="s">
        <v>1914</v>
      </c>
      <c r="C54" s="730" t="s">
        <v>1918</v>
      </c>
      <c r="D54" s="730" t="s">
        <v>1916</v>
      </c>
      <c r="E54" s="730" t="s">
        <v>1919</v>
      </c>
      <c r="F54" s="734"/>
      <c r="G54" s="734"/>
      <c r="H54" s="748">
        <v>0</v>
      </c>
      <c r="I54" s="734">
        <v>2</v>
      </c>
      <c r="J54" s="734">
        <v>252.4</v>
      </c>
      <c r="K54" s="748">
        <v>1</v>
      </c>
      <c r="L54" s="734">
        <v>2</v>
      </c>
      <c r="M54" s="735">
        <v>252.4</v>
      </c>
    </row>
    <row r="55" spans="1:13" ht="14.45" customHeight="1" x14ac:dyDescent="0.2">
      <c r="A55" s="729" t="s">
        <v>618</v>
      </c>
      <c r="B55" s="730" t="s">
        <v>1920</v>
      </c>
      <c r="C55" s="730" t="s">
        <v>1921</v>
      </c>
      <c r="D55" s="730" t="s">
        <v>1922</v>
      </c>
      <c r="E55" s="730" t="s">
        <v>1923</v>
      </c>
      <c r="F55" s="734"/>
      <c r="G55" s="734"/>
      <c r="H55" s="748">
        <v>0</v>
      </c>
      <c r="I55" s="734">
        <v>1</v>
      </c>
      <c r="J55" s="734">
        <v>169.29</v>
      </c>
      <c r="K55" s="748">
        <v>1</v>
      </c>
      <c r="L55" s="734">
        <v>1</v>
      </c>
      <c r="M55" s="735">
        <v>169.29</v>
      </c>
    </row>
    <row r="56" spans="1:13" ht="14.45" customHeight="1" x14ac:dyDescent="0.2">
      <c r="A56" s="729" t="s">
        <v>618</v>
      </c>
      <c r="B56" s="730" t="s">
        <v>1924</v>
      </c>
      <c r="C56" s="730" t="s">
        <v>1925</v>
      </c>
      <c r="D56" s="730" t="s">
        <v>1926</v>
      </c>
      <c r="E56" s="730" t="s">
        <v>1927</v>
      </c>
      <c r="F56" s="734"/>
      <c r="G56" s="734"/>
      <c r="H56" s="748">
        <v>0</v>
      </c>
      <c r="I56" s="734">
        <v>26</v>
      </c>
      <c r="J56" s="734">
        <v>237.04000000000005</v>
      </c>
      <c r="K56" s="748">
        <v>1</v>
      </c>
      <c r="L56" s="734">
        <v>26</v>
      </c>
      <c r="M56" s="735">
        <v>237.04000000000005</v>
      </c>
    </row>
    <row r="57" spans="1:13" ht="14.45" customHeight="1" x14ac:dyDescent="0.2">
      <c r="A57" s="729" t="s">
        <v>618</v>
      </c>
      <c r="B57" s="730" t="s">
        <v>1928</v>
      </c>
      <c r="C57" s="730" t="s">
        <v>1929</v>
      </c>
      <c r="D57" s="730" t="s">
        <v>956</v>
      </c>
      <c r="E57" s="730" t="s">
        <v>1930</v>
      </c>
      <c r="F57" s="734"/>
      <c r="G57" s="734"/>
      <c r="H57" s="748">
        <v>0</v>
      </c>
      <c r="I57" s="734">
        <v>2</v>
      </c>
      <c r="J57" s="734">
        <v>43.92</v>
      </c>
      <c r="K57" s="748">
        <v>1</v>
      </c>
      <c r="L57" s="734">
        <v>2</v>
      </c>
      <c r="M57" s="735">
        <v>43.92</v>
      </c>
    </row>
    <row r="58" spans="1:13" ht="14.45" customHeight="1" x14ac:dyDescent="0.2">
      <c r="A58" s="729" t="s">
        <v>618</v>
      </c>
      <c r="B58" s="730" t="s">
        <v>1928</v>
      </c>
      <c r="C58" s="730" t="s">
        <v>1931</v>
      </c>
      <c r="D58" s="730" t="s">
        <v>956</v>
      </c>
      <c r="E58" s="730" t="s">
        <v>917</v>
      </c>
      <c r="F58" s="734"/>
      <c r="G58" s="734"/>
      <c r="H58" s="748">
        <v>0</v>
      </c>
      <c r="I58" s="734">
        <v>8</v>
      </c>
      <c r="J58" s="734">
        <v>364.44000000000005</v>
      </c>
      <c r="K58" s="748">
        <v>1</v>
      </c>
      <c r="L58" s="734">
        <v>8</v>
      </c>
      <c r="M58" s="735">
        <v>364.44000000000005</v>
      </c>
    </row>
    <row r="59" spans="1:13" ht="14.45" customHeight="1" x14ac:dyDescent="0.2">
      <c r="A59" s="729" t="s">
        <v>618</v>
      </c>
      <c r="B59" s="730" t="s">
        <v>1932</v>
      </c>
      <c r="C59" s="730" t="s">
        <v>1933</v>
      </c>
      <c r="D59" s="730" t="s">
        <v>1934</v>
      </c>
      <c r="E59" s="730" t="s">
        <v>1935</v>
      </c>
      <c r="F59" s="734"/>
      <c r="G59" s="734"/>
      <c r="H59" s="748">
        <v>0</v>
      </c>
      <c r="I59" s="734">
        <v>1</v>
      </c>
      <c r="J59" s="734">
        <v>91.43</v>
      </c>
      <c r="K59" s="748">
        <v>1</v>
      </c>
      <c r="L59" s="734">
        <v>1</v>
      </c>
      <c r="M59" s="735">
        <v>91.43</v>
      </c>
    </row>
    <row r="60" spans="1:13" ht="14.45" customHeight="1" x14ac:dyDescent="0.2">
      <c r="A60" s="729" t="s">
        <v>618</v>
      </c>
      <c r="B60" s="730" t="s">
        <v>1932</v>
      </c>
      <c r="C60" s="730" t="s">
        <v>1936</v>
      </c>
      <c r="D60" s="730" t="s">
        <v>1934</v>
      </c>
      <c r="E60" s="730" t="s">
        <v>1937</v>
      </c>
      <c r="F60" s="734"/>
      <c r="G60" s="734"/>
      <c r="H60" s="748">
        <v>0</v>
      </c>
      <c r="I60" s="734">
        <v>1</v>
      </c>
      <c r="J60" s="734">
        <v>183.29000000000002</v>
      </c>
      <c r="K60" s="748">
        <v>1</v>
      </c>
      <c r="L60" s="734">
        <v>1</v>
      </c>
      <c r="M60" s="735">
        <v>183.29000000000002</v>
      </c>
    </row>
    <row r="61" spans="1:13" ht="14.45" customHeight="1" x14ac:dyDescent="0.2">
      <c r="A61" s="729" t="s">
        <v>618</v>
      </c>
      <c r="B61" s="730" t="s">
        <v>1938</v>
      </c>
      <c r="C61" s="730" t="s">
        <v>1939</v>
      </c>
      <c r="D61" s="730" t="s">
        <v>1940</v>
      </c>
      <c r="E61" s="730" t="s">
        <v>1941</v>
      </c>
      <c r="F61" s="734">
        <v>1</v>
      </c>
      <c r="G61" s="734">
        <v>101.49</v>
      </c>
      <c r="H61" s="748">
        <v>1</v>
      </c>
      <c r="I61" s="734"/>
      <c r="J61" s="734"/>
      <c r="K61" s="748">
        <v>0</v>
      </c>
      <c r="L61" s="734">
        <v>1</v>
      </c>
      <c r="M61" s="735">
        <v>101.49</v>
      </c>
    </row>
    <row r="62" spans="1:13" ht="14.45" customHeight="1" x14ac:dyDescent="0.2">
      <c r="A62" s="729" t="s">
        <v>618</v>
      </c>
      <c r="B62" s="730" t="s">
        <v>1942</v>
      </c>
      <c r="C62" s="730" t="s">
        <v>1943</v>
      </c>
      <c r="D62" s="730" t="s">
        <v>694</v>
      </c>
      <c r="E62" s="730" t="s">
        <v>1944</v>
      </c>
      <c r="F62" s="734"/>
      <c r="G62" s="734"/>
      <c r="H62" s="748">
        <v>0</v>
      </c>
      <c r="I62" s="734">
        <v>11</v>
      </c>
      <c r="J62" s="734">
        <v>774.39999999999986</v>
      </c>
      <c r="K62" s="748">
        <v>1</v>
      </c>
      <c r="L62" s="734">
        <v>11</v>
      </c>
      <c r="M62" s="735">
        <v>774.39999999999986</v>
      </c>
    </row>
    <row r="63" spans="1:13" ht="14.45" customHeight="1" x14ac:dyDescent="0.2">
      <c r="A63" s="729" t="s">
        <v>618</v>
      </c>
      <c r="B63" s="730" t="s">
        <v>1945</v>
      </c>
      <c r="C63" s="730" t="s">
        <v>1946</v>
      </c>
      <c r="D63" s="730" t="s">
        <v>1947</v>
      </c>
      <c r="E63" s="730" t="s">
        <v>1948</v>
      </c>
      <c r="F63" s="734"/>
      <c r="G63" s="734"/>
      <c r="H63" s="748">
        <v>0</v>
      </c>
      <c r="I63" s="734">
        <v>1</v>
      </c>
      <c r="J63" s="734">
        <v>77.100000000000009</v>
      </c>
      <c r="K63" s="748">
        <v>1</v>
      </c>
      <c r="L63" s="734">
        <v>1</v>
      </c>
      <c r="M63" s="735">
        <v>77.100000000000009</v>
      </c>
    </row>
    <row r="64" spans="1:13" ht="14.45" customHeight="1" x14ac:dyDescent="0.2">
      <c r="A64" s="729" t="s">
        <v>618</v>
      </c>
      <c r="B64" s="730" t="s">
        <v>1949</v>
      </c>
      <c r="C64" s="730" t="s">
        <v>1950</v>
      </c>
      <c r="D64" s="730" t="s">
        <v>945</v>
      </c>
      <c r="E64" s="730" t="s">
        <v>946</v>
      </c>
      <c r="F64" s="734"/>
      <c r="G64" s="734"/>
      <c r="H64" s="748">
        <v>0</v>
      </c>
      <c r="I64" s="734">
        <v>1</v>
      </c>
      <c r="J64" s="734">
        <v>49.76</v>
      </c>
      <c r="K64" s="748">
        <v>1</v>
      </c>
      <c r="L64" s="734">
        <v>1</v>
      </c>
      <c r="M64" s="735">
        <v>49.76</v>
      </c>
    </row>
    <row r="65" spans="1:13" ht="14.45" customHeight="1" x14ac:dyDescent="0.2">
      <c r="A65" s="729" t="s">
        <v>618</v>
      </c>
      <c r="B65" s="730" t="s">
        <v>1949</v>
      </c>
      <c r="C65" s="730" t="s">
        <v>1951</v>
      </c>
      <c r="D65" s="730" t="s">
        <v>945</v>
      </c>
      <c r="E65" s="730" t="s">
        <v>946</v>
      </c>
      <c r="F65" s="734"/>
      <c r="G65" s="734"/>
      <c r="H65" s="748">
        <v>0</v>
      </c>
      <c r="I65" s="734">
        <v>1</v>
      </c>
      <c r="J65" s="734">
        <v>49.760000000000012</v>
      </c>
      <c r="K65" s="748">
        <v>1</v>
      </c>
      <c r="L65" s="734">
        <v>1</v>
      </c>
      <c r="M65" s="735">
        <v>49.760000000000012</v>
      </c>
    </row>
    <row r="66" spans="1:13" ht="14.45" customHeight="1" x14ac:dyDescent="0.2">
      <c r="A66" s="729" t="s">
        <v>618</v>
      </c>
      <c r="B66" s="730" t="s">
        <v>1952</v>
      </c>
      <c r="C66" s="730" t="s">
        <v>1953</v>
      </c>
      <c r="D66" s="730" t="s">
        <v>963</v>
      </c>
      <c r="E66" s="730" t="s">
        <v>964</v>
      </c>
      <c r="F66" s="734"/>
      <c r="G66" s="734"/>
      <c r="H66" s="748">
        <v>0</v>
      </c>
      <c r="I66" s="734">
        <v>2</v>
      </c>
      <c r="J66" s="734">
        <v>297.32</v>
      </c>
      <c r="K66" s="748">
        <v>1</v>
      </c>
      <c r="L66" s="734">
        <v>2</v>
      </c>
      <c r="M66" s="735">
        <v>297.32</v>
      </c>
    </row>
    <row r="67" spans="1:13" ht="14.45" customHeight="1" x14ac:dyDescent="0.2">
      <c r="A67" s="729" t="s">
        <v>623</v>
      </c>
      <c r="B67" s="730" t="s">
        <v>1786</v>
      </c>
      <c r="C67" s="730" t="s">
        <v>1787</v>
      </c>
      <c r="D67" s="730" t="s">
        <v>1788</v>
      </c>
      <c r="E67" s="730" t="s">
        <v>1789</v>
      </c>
      <c r="F67" s="734"/>
      <c r="G67" s="734"/>
      <c r="H67" s="748">
        <v>0</v>
      </c>
      <c r="I67" s="734">
        <v>25</v>
      </c>
      <c r="J67" s="734">
        <v>414.25</v>
      </c>
      <c r="K67" s="748">
        <v>1</v>
      </c>
      <c r="L67" s="734">
        <v>25</v>
      </c>
      <c r="M67" s="735">
        <v>414.25</v>
      </c>
    </row>
    <row r="68" spans="1:13" ht="14.45" customHeight="1" x14ac:dyDescent="0.2">
      <c r="A68" s="729" t="s">
        <v>623</v>
      </c>
      <c r="B68" s="730" t="s">
        <v>1786</v>
      </c>
      <c r="C68" s="730" t="s">
        <v>1790</v>
      </c>
      <c r="D68" s="730" t="s">
        <v>1788</v>
      </c>
      <c r="E68" s="730" t="s">
        <v>1791</v>
      </c>
      <c r="F68" s="734"/>
      <c r="G68" s="734"/>
      <c r="H68" s="748">
        <v>0</v>
      </c>
      <c r="I68" s="734">
        <v>1</v>
      </c>
      <c r="J68" s="734">
        <v>42.850000000000009</v>
      </c>
      <c r="K68" s="748">
        <v>1</v>
      </c>
      <c r="L68" s="734">
        <v>1</v>
      </c>
      <c r="M68" s="735">
        <v>42.850000000000009</v>
      </c>
    </row>
    <row r="69" spans="1:13" ht="14.45" customHeight="1" x14ac:dyDescent="0.2">
      <c r="A69" s="729" t="s">
        <v>623</v>
      </c>
      <c r="B69" s="730" t="s">
        <v>1792</v>
      </c>
      <c r="C69" s="730" t="s">
        <v>1793</v>
      </c>
      <c r="D69" s="730" t="s">
        <v>889</v>
      </c>
      <c r="E69" s="730" t="s">
        <v>1794</v>
      </c>
      <c r="F69" s="734"/>
      <c r="G69" s="734"/>
      <c r="H69" s="748">
        <v>0</v>
      </c>
      <c r="I69" s="734">
        <v>8</v>
      </c>
      <c r="J69" s="734">
        <v>946.59999999999991</v>
      </c>
      <c r="K69" s="748">
        <v>1</v>
      </c>
      <c r="L69" s="734">
        <v>8</v>
      </c>
      <c r="M69" s="735">
        <v>946.59999999999991</v>
      </c>
    </row>
    <row r="70" spans="1:13" ht="14.45" customHeight="1" x14ac:dyDescent="0.2">
      <c r="A70" s="729" t="s">
        <v>623</v>
      </c>
      <c r="B70" s="730" t="s">
        <v>1954</v>
      </c>
      <c r="C70" s="730" t="s">
        <v>1955</v>
      </c>
      <c r="D70" s="730" t="s">
        <v>1956</v>
      </c>
      <c r="E70" s="730" t="s">
        <v>1957</v>
      </c>
      <c r="F70" s="734"/>
      <c r="G70" s="734"/>
      <c r="H70" s="748">
        <v>0</v>
      </c>
      <c r="I70" s="734">
        <v>1</v>
      </c>
      <c r="J70" s="734">
        <v>48.929999999999986</v>
      </c>
      <c r="K70" s="748">
        <v>1</v>
      </c>
      <c r="L70" s="734">
        <v>1</v>
      </c>
      <c r="M70" s="735">
        <v>48.929999999999986</v>
      </c>
    </row>
    <row r="71" spans="1:13" ht="14.45" customHeight="1" x14ac:dyDescent="0.2">
      <c r="A71" s="729" t="s">
        <v>623</v>
      </c>
      <c r="B71" s="730" t="s">
        <v>1958</v>
      </c>
      <c r="C71" s="730" t="s">
        <v>1959</v>
      </c>
      <c r="D71" s="730" t="s">
        <v>1960</v>
      </c>
      <c r="E71" s="730" t="s">
        <v>822</v>
      </c>
      <c r="F71" s="734"/>
      <c r="G71" s="734"/>
      <c r="H71" s="748">
        <v>0</v>
      </c>
      <c r="I71" s="734">
        <v>1</v>
      </c>
      <c r="J71" s="734">
        <v>23.22</v>
      </c>
      <c r="K71" s="748">
        <v>1</v>
      </c>
      <c r="L71" s="734">
        <v>1</v>
      </c>
      <c r="M71" s="735">
        <v>23.22</v>
      </c>
    </row>
    <row r="72" spans="1:13" ht="14.45" customHeight="1" x14ac:dyDescent="0.2">
      <c r="A72" s="729" t="s">
        <v>623</v>
      </c>
      <c r="B72" s="730" t="s">
        <v>1961</v>
      </c>
      <c r="C72" s="730" t="s">
        <v>1962</v>
      </c>
      <c r="D72" s="730" t="s">
        <v>1963</v>
      </c>
      <c r="E72" s="730" t="s">
        <v>1964</v>
      </c>
      <c r="F72" s="734"/>
      <c r="G72" s="734"/>
      <c r="H72" s="748">
        <v>0</v>
      </c>
      <c r="I72" s="734">
        <v>1</v>
      </c>
      <c r="J72" s="734">
        <v>111.11999999999998</v>
      </c>
      <c r="K72" s="748">
        <v>1</v>
      </c>
      <c r="L72" s="734">
        <v>1</v>
      </c>
      <c r="M72" s="735">
        <v>111.11999999999998</v>
      </c>
    </row>
    <row r="73" spans="1:13" ht="14.45" customHeight="1" x14ac:dyDescent="0.2">
      <c r="A73" s="729" t="s">
        <v>623</v>
      </c>
      <c r="B73" s="730" t="s">
        <v>1797</v>
      </c>
      <c r="C73" s="730" t="s">
        <v>1798</v>
      </c>
      <c r="D73" s="730" t="s">
        <v>757</v>
      </c>
      <c r="E73" s="730" t="s">
        <v>1799</v>
      </c>
      <c r="F73" s="734"/>
      <c r="G73" s="734"/>
      <c r="H73" s="748">
        <v>0</v>
      </c>
      <c r="I73" s="734">
        <v>19</v>
      </c>
      <c r="J73" s="734">
        <v>62699.009999999995</v>
      </c>
      <c r="K73" s="748">
        <v>1</v>
      </c>
      <c r="L73" s="734">
        <v>19</v>
      </c>
      <c r="M73" s="735">
        <v>62699.009999999995</v>
      </c>
    </row>
    <row r="74" spans="1:13" ht="14.45" customHeight="1" x14ac:dyDescent="0.2">
      <c r="A74" s="729" t="s">
        <v>623</v>
      </c>
      <c r="B74" s="730" t="s">
        <v>1797</v>
      </c>
      <c r="C74" s="730" t="s">
        <v>1965</v>
      </c>
      <c r="D74" s="730" t="s">
        <v>1117</v>
      </c>
      <c r="E74" s="730" t="s">
        <v>1966</v>
      </c>
      <c r="F74" s="734"/>
      <c r="G74" s="734"/>
      <c r="H74" s="748">
        <v>0</v>
      </c>
      <c r="I74" s="734">
        <v>2</v>
      </c>
      <c r="J74" s="734">
        <v>2212.3200000000002</v>
      </c>
      <c r="K74" s="748">
        <v>1</v>
      </c>
      <c r="L74" s="734">
        <v>2</v>
      </c>
      <c r="M74" s="735">
        <v>2212.3200000000002</v>
      </c>
    </row>
    <row r="75" spans="1:13" ht="14.45" customHeight="1" x14ac:dyDescent="0.2">
      <c r="A75" s="729" t="s">
        <v>623</v>
      </c>
      <c r="B75" s="730" t="s">
        <v>1797</v>
      </c>
      <c r="C75" s="730" t="s">
        <v>1967</v>
      </c>
      <c r="D75" s="730" t="s">
        <v>1117</v>
      </c>
      <c r="E75" s="730" t="s">
        <v>1968</v>
      </c>
      <c r="F75" s="734"/>
      <c r="G75" s="734"/>
      <c r="H75" s="748">
        <v>0</v>
      </c>
      <c r="I75" s="734">
        <v>1</v>
      </c>
      <c r="J75" s="734">
        <v>1500.95</v>
      </c>
      <c r="K75" s="748">
        <v>1</v>
      </c>
      <c r="L75" s="734">
        <v>1</v>
      </c>
      <c r="M75" s="735">
        <v>1500.95</v>
      </c>
    </row>
    <row r="76" spans="1:13" ht="14.45" customHeight="1" x14ac:dyDescent="0.2">
      <c r="A76" s="729" t="s">
        <v>623</v>
      </c>
      <c r="B76" s="730" t="s">
        <v>1797</v>
      </c>
      <c r="C76" s="730" t="s">
        <v>1969</v>
      </c>
      <c r="D76" s="730" t="s">
        <v>1115</v>
      </c>
      <c r="E76" s="730" t="s">
        <v>1970</v>
      </c>
      <c r="F76" s="734"/>
      <c r="G76" s="734"/>
      <c r="H76" s="748">
        <v>0</v>
      </c>
      <c r="I76" s="734">
        <v>1</v>
      </c>
      <c r="J76" s="734">
        <v>630.66</v>
      </c>
      <c r="K76" s="748">
        <v>1</v>
      </c>
      <c r="L76" s="734">
        <v>1</v>
      </c>
      <c r="M76" s="735">
        <v>630.66</v>
      </c>
    </row>
    <row r="77" spans="1:13" ht="14.45" customHeight="1" x14ac:dyDescent="0.2">
      <c r="A77" s="729" t="s">
        <v>623</v>
      </c>
      <c r="B77" s="730" t="s">
        <v>1800</v>
      </c>
      <c r="C77" s="730" t="s">
        <v>1971</v>
      </c>
      <c r="D77" s="730" t="s">
        <v>1802</v>
      </c>
      <c r="E77" s="730" t="s">
        <v>1972</v>
      </c>
      <c r="F77" s="734"/>
      <c r="G77" s="734"/>
      <c r="H77" s="748">
        <v>0</v>
      </c>
      <c r="I77" s="734">
        <v>3</v>
      </c>
      <c r="J77" s="734">
        <v>416.85</v>
      </c>
      <c r="K77" s="748">
        <v>1</v>
      </c>
      <c r="L77" s="734">
        <v>3</v>
      </c>
      <c r="M77" s="735">
        <v>416.85</v>
      </c>
    </row>
    <row r="78" spans="1:13" ht="14.45" customHeight="1" x14ac:dyDescent="0.2">
      <c r="A78" s="729" t="s">
        <v>623</v>
      </c>
      <c r="B78" s="730" t="s">
        <v>1807</v>
      </c>
      <c r="C78" s="730" t="s">
        <v>1973</v>
      </c>
      <c r="D78" s="730" t="s">
        <v>1809</v>
      </c>
      <c r="E78" s="730" t="s">
        <v>1974</v>
      </c>
      <c r="F78" s="734"/>
      <c r="G78" s="734"/>
      <c r="H78" s="748">
        <v>0</v>
      </c>
      <c r="I78" s="734">
        <v>1</v>
      </c>
      <c r="J78" s="734">
        <v>104.53000000000003</v>
      </c>
      <c r="K78" s="748">
        <v>1</v>
      </c>
      <c r="L78" s="734">
        <v>1</v>
      </c>
      <c r="M78" s="735">
        <v>104.53000000000003</v>
      </c>
    </row>
    <row r="79" spans="1:13" ht="14.45" customHeight="1" x14ac:dyDescent="0.2">
      <c r="A79" s="729" t="s">
        <v>623</v>
      </c>
      <c r="B79" s="730" t="s">
        <v>1975</v>
      </c>
      <c r="C79" s="730" t="s">
        <v>1976</v>
      </c>
      <c r="D79" s="730" t="s">
        <v>1977</v>
      </c>
      <c r="E79" s="730" t="s">
        <v>1978</v>
      </c>
      <c r="F79" s="734"/>
      <c r="G79" s="734"/>
      <c r="H79" s="748">
        <v>0</v>
      </c>
      <c r="I79" s="734">
        <v>1</v>
      </c>
      <c r="J79" s="734">
        <v>31.929999999999996</v>
      </c>
      <c r="K79" s="748">
        <v>1</v>
      </c>
      <c r="L79" s="734">
        <v>1</v>
      </c>
      <c r="M79" s="735">
        <v>31.929999999999996</v>
      </c>
    </row>
    <row r="80" spans="1:13" ht="14.45" customHeight="1" x14ac:dyDescent="0.2">
      <c r="A80" s="729" t="s">
        <v>623</v>
      </c>
      <c r="B80" s="730" t="s">
        <v>1811</v>
      </c>
      <c r="C80" s="730" t="s">
        <v>1812</v>
      </c>
      <c r="D80" s="730" t="s">
        <v>769</v>
      </c>
      <c r="E80" s="730" t="s">
        <v>1813</v>
      </c>
      <c r="F80" s="734"/>
      <c r="G80" s="734"/>
      <c r="H80" s="748">
        <v>0</v>
      </c>
      <c r="I80" s="734">
        <v>2</v>
      </c>
      <c r="J80" s="734">
        <v>79.45999999999998</v>
      </c>
      <c r="K80" s="748">
        <v>1</v>
      </c>
      <c r="L80" s="734">
        <v>2</v>
      </c>
      <c r="M80" s="735">
        <v>79.45999999999998</v>
      </c>
    </row>
    <row r="81" spans="1:13" ht="14.45" customHeight="1" x14ac:dyDescent="0.2">
      <c r="A81" s="729" t="s">
        <v>623</v>
      </c>
      <c r="B81" s="730" t="s">
        <v>1819</v>
      </c>
      <c r="C81" s="730" t="s">
        <v>1820</v>
      </c>
      <c r="D81" s="730" t="s">
        <v>1056</v>
      </c>
      <c r="E81" s="730" t="s">
        <v>685</v>
      </c>
      <c r="F81" s="734"/>
      <c r="G81" s="734"/>
      <c r="H81" s="748">
        <v>0</v>
      </c>
      <c r="I81" s="734">
        <v>2</v>
      </c>
      <c r="J81" s="734">
        <v>52.860000000000007</v>
      </c>
      <c r="K81" s="748">
        <v>1</v>
      </c>
      <c r="L81" s="734">
        <v>2</v>
      </c>
      <c r="M81" s="735">
        <v>52.860000000000007</v>
      </c>
    </row>
    <row r="82" spans="1:13" ht="14.45" customHeight="1" x14ac:dyDescent="0.2">
      <c r="A82" s="729" t="s">
        <v>623</v>
      </c>
      <c r="B82" s="730" t="s">
        <v>1819</v>
      </c>
      <c r="C82" s="730" t="s">
        <v>1821</v>
      </c>
      <c r="D82" s="730" t="s">
        <v>1056</v>
      </c>
      <c r="E82" s="730" t="s">
        <v>687</v>
      </c>
      <c r="F82" s="734"/>
      <c r="G82" s="734"/>
      <c r="H82" s="748">
        <v>0</v>
      </c>
      <c r="I82" s="734">
        <v>1</v>
      </c>
      <c r="J82" s="734">
        <v>26.110000000000007</v>
      </c>
      <c r="K82" s="748">
        <v>1</v>
      </c>
      <c r="L82" s="734">
        <v>1</v>
      </c>
      <c r="M82" s="735">
        <v>26.110000000000007</v>
      </c>
    </row>
    <row r="83" spans="1:13" ht="14.45" customHeight="1" x14ac:dyDescent="0.2">
      <c r="A83" s="729" t="s">
        <v>623</v>
      </c>
      <c r="B83" s="730" t="s">
        <v>1819</v>
      </c>
      <c r="C83" s="730" t="s">
        <v>1979</v>
      </c>
      <c r="D83" s="730" t="s">
        <v>1056</v>
      </c>
      <c r="E83" s="730" t="s">
        <v>699</v>
      </c>
      <c r="F83" s="734"/>
      <c r="G83" s="734"/>
      <c r="H83" s="748">
        <v>0</v>
      </c>
      <c r="I83" s="734">
        <v>1</v>
      </c>
      <c r="J83" s="734">
        <v>52.219999999999992</v>
      </c>
      <c r="K83" s="748">
        <v>1</v>
      </c>
      <c r="L83" s="734">
        <v>1</v>
      </c>
      <c r="M83" s="735">
        <v>52.219999999999992</v>
      </c>
    </row>
    <row r="84" spans="1:13" ht="14.45" customHeight="1" x14ac:dyDescent="0.2">
      <c r="A84" s="729" t="s">
        <v>623</v>
      </c>
      <c r="B84" s="730" t="s">
        <v>1980</v>
      </c>
      <c r="C84" s="730" t="s">
        <v>1981</v>
      </c>
      <c r="D84" s="730" t="s">
        <v>1982</v>
      </c>
      <c r="E84" s="730" t="s">
        <v>1523</v>
      </c>
      <c r="F84" s="734"/>
      <c r="G84" s="734"/>
      <c r="H84" s="748">
        <v>0</v>
      </c>
      <c r="I84" s="734">
        <v>1</v>
      </c>
      <c r="J84" s="734">
        <v>8.6199999999999974</v>
      </c>
      <c r="K84" s="748">
        <v>1</v>
      </c>
      <c r="L84" s="734">
        <v>1</v>
      </c>
      <c r="M84" s="735">
        <v>8.6199999999999974</v>
      </c>
    </row>
    <row r="85" spans="1:13" ht="14.45" customHeight="1" x14ac:dyDescent="0.2">
      <c r="A85" s="729" t="s">
        <v>623</v>
      </c>
      <c r="B85" s="730" t="s">
        <v>1980</v>
      </c>
      <c r="C85" s="730" t="s">
        <v>1983</v>
      </c>
      <c r="D85" s="730" t="s">
        <v>1982</v>
      </c>
      <c r="E85" s="730" t="s">
        <v>1944</v>
      </c>
      <c r="F85" s="734"/>
      <c r="G85" s="734"/>
      <c r="H85" s="748">
        <v>0</v>
      </c>
      <c r="I85" s="734">
        <v>1</v>
      </c>
      <c r="J85" s="734">
        <v>15.000000000000004</v>
      </c>
      <c r="K85" s="748">
        <v>1</v>
      </c>
      <c r="L85" s="734">
        <v>1</v>
      </c>
      <c r="M85" s="735">
        <v>15.000000000000004</v>
      </c>
    </row>
    <row r="86" spans="1:13" ht="14.45" customHeight="1" x14ac:dyDescent="0.2">
      <c r="A86" s="729" t="s">
        <v>623</v>
      </c>
      <c r="B86" s="730" t="s">
        <v>1984</v>
      </c>
      <c r="C86" s="730" t="s">
        <v>1985</v>
      </c>
      <c r="D86" s="730" t="s">
        <v>1986</v>
      </c>
      <c r="E86" s="730" t="s">
        <v>1987</v>
      </c>
      <c r="F86" s="734"/>
      <c r="G86" s="734"/>
      <c r="H86" s="748">
        <v>0</v>
      </c>
      <c r="I86" s="734">
        <v>1</v>
      </c>
      <c r="J86" s="734">
        <v>32.29999999999999</v>
      </c>
      <c r="K86" s="748">
        <v>1</v>
      </c>
      <c r="L86" s="734">
        <v>1</v>
      </c>
      <c r="M86" s="735">
        <v>32.29999999999999</v>
      </c>
    </row>
    <row r="87" spans="1:13" ht="14.45" customHeight="1" x14ac:dyDescent="0.2">
      <c r="A87" s="729" t="s">
        <v>623</v>
      </c>
      <c r="B87" s="730" t="s">
        <v>1988</v>
      </c>
      <c r="C87" s="730" t="s">
        <v>1989</v>
      </c>
      <c r="D87" s="730" t="s">
        <v>1990</v>
      </c>
      <c r="E87" s="730" t="s">
        <v>1991</v>
      </c>
      <c r="F87" s="734"/>
      <c r="G87" s="734"/>
      <c r="H87" s="748">
        <v>0</v>
      </c>
      <c r="I87" s="734">
        <v>1</v>
      </c>
      <c r="J87" s="734">
        <v>33.109999999999992</v>
      </c>
      <c r="K87" s="748">
        <v>1</v>
      </c>
      <c r="L87" s="734">
        <v>1</v>
      </c>
      <c r="M87" s="735">
        <v>33.109999999999992</v>
      </c>
    </row>
    <row r="88" spans="1:13" ht="14.45" customHeight="1" x14ac:dyDescent="0.2">
      <c r="A88" s="729" t="s">
        <v>623</v>
      </c>
      <c r="B88" s="730" t="s">
        <v>1988</v>
      </c>
      <c r="C88" s="730" t="s">
        <v>1992</v>
      </c>
      <c r="D88" s="730" t="s">
        <v>1990</v>
      </c>
      <c r="E88" s="730" t="s">
        <v>1993</v>
      </c>
      <c r="F88" s="734"/>
      <c r="G88" s="734"/>
      <c r="H88" s="748">
        <v>0</v>
      </c>
      <c r="I88" s="734">
        <v>1</v>
      </c>
      <c r="J88" s="734">
        <v>50.530000000000015</v>
      </c>
      <c r="K88" s="748">
        <v>1</v>
      </c>
      <c r="L88" s="734">
        <v>1</v>
      </c>
      <c r="M88" s="735">
        <v>50.530000000000015</v>
      </c>
    </row>
    <row r="89" spans="1:13" ht="14.45" customHeight="1" x14ac:dyDescent="0.2">
      <c r="A89" s="729" t="s">
        <v>623</v>
      </c>
      <c r="B89" s="730" t="s">
        <v>1824</v>
      </c>
      <c r="C89" s="730" t="s">
        <v>1825</v>
      </c>
      <c r="D89" s="730" t="s">
        <v>880</v>
      </c>
      <c r="E89" s="730" t="s">
        <v>687</v>
      </c>
      <c r="F89" s="734"/>
      <c r="G89" s="734"/>
      <c r="H89" s="748">
        <v>0</v>
      </c>
      <c r="I89" s="734">
        <v>2</v>
      </c>
      <c r="J89" s="734">
        <v>152.89999999999998</v>
      </c>
      <c r="K89" s="748">
        <v>1</v>
      </c>
      <c r="L89" s="734">
        <v>2</v>
      </c>
      <c r="M89" s="735">
        <v>152.89999999999998</v>
      </c>
    </row>
    <row r="90" spans="1:13" ht="14.45" customHeight="1" x14ac:dyDescent="0.2">
      <c r="A90" s="729" t="s">
        <v>623</v>
      </c>
      <c r="B90" s="730" t="s">
        <v>1827</v>
      </c>
      <c r="C90" s="730" t="s">
        <v>1994</v>
      </c>
      <c r="D90" s="730" t="s">
        <v>1829</v>
      </c>
      <c r="E90" s="730" t="s">
        <v>1944</v>
      </c>
      <c r="F90" s="734"/>
      <c r="G90" s="734"/>
      <c r="H90" s="748">
        <v>0</v>
      </c>
      <c r="I90" s="734">
        <v>1</v>
      </c>
      <c r="J90" s="734">
        <v>63.309999999999995</v>
      </c>
      <c r="K90" s="748">
        <v>1</v>
      </c>
      <c r="L90" s="734">
        <v>1</v>
      </c>
      <c r="M90" s="735">
        <v>63.309999999999995</v>
      </c>
    </row>
    <row r="91" spans="1:13" ht="14.45" customHeight="1" x14ac:dyDescent="0.2">
      <c r="A91" s="729" t="s">
        <v>623</v>
      </c>
      <c r="B91" s="730" t="s">
        <v>1827</v>
      </c>
      <c r="C91" s="730" t="s">
        <v>1828</v>
      </c>
      <c r="D91" s="730" t="s">
        <v>1829</v>
      </c>
      <c r="E91" s="730" t="s">
        <v>1830</v>
      </c>
      <c r="F91" s="734"/>
      <c r="G91" s="734"/>
      <c r="H91" s="748">
        <v>0</v>
      </c>
      <c r="I91" s="734">
        <v>1</v>
      </c>
      <c r="J91" s="734">
        <v>11.829999999999993</v>
      </c>
      <c r="K91" s="748">
        <v>1</v>
      </c>
      <c r="L91" s="734">
        <v>1</v>
      </c>
      <c r="M91" s="735">
        <v>11.829999999999993</v>
      </c>
    </row>
    <row r="92" spans="1:13" ht="14.45" customHeight="1" x14ac:dyDescent="0.2">
      <c r="A92" s="729" t="s">
        <v>623</v>
      </c>
      <c r="B92" s="730" t="s">
        <v>1835</v>
      </c>
      <c r="C92" s="730" t="s">
        <v>1836</v>
      </c>
      <c r="D92" s="730" t="s">
        <v>825</v>
      </c>
      <c r="E92" s="730" t="s">
        <v>1837</v>
      </c>
      <c r="F92" s="734"/>
      <c r="G92" s="734"/>
      <c r="H92" s="748">
        <v>0</v>
      </c>
      <c r="I92" s="734">
        <v>1</v>
      </c>
      <c r="J92" s="734">
        <v>18.290000000000003</v>
      </c>
      <c r="K92" s="748">
        <v>1</v>
      </c>
      <c r="L92" s="734">
        <v>1</v>
      </c>
      <c r="M92" s="735">
        <v>18.290000000000003</v>
      </c>
    </row>
    <row r="93" spans="1:13" ht="14.45" customHeight="1" x14ac:dyDescent="0.2">
      <c r="A93" s="729" t="s">
        <v>623</v>
      </c>
      <c r="B93" s="730" t="s">
        <v>1841</v>
      </c>
      <c r="C93" s="730" t="s">
        <v>1995</v>
      </c>
      <c r="D93" s="730" t="s">
        <v>1846</v>
      </c>
      <c r="E93" s="730" t="s">
        <v>1996</v>
      </c>
      <c r="F93" s="734"/>
      <c r="G93" s="734"/>
      <c r="H93" s="748">
        <v>0</v>
      </c>
      <c r="I93" s="734">
        <v>2</v>
      </c>
      <c r="J93" s="734">
        <v>194</v>
      </c>
      <c r="K93" s="748">
        <v>1</v>
      </c>
      <c r="L93" s="734">
        <v>2</v>
      </c>
      <c r="M93" s="735">
        <v>194</v>
      </c>
    </row>
    <row r="94" spans="1:13" ht="14.45" customHeight="1" x14ac:dyDescent="0.2">
      <c r="A94" s="729" t="s">
        <v>623</v>
      </c>
      <c r="B94" s="730" t="s">
        <v>1997</v>
      </c>
      <c r="C94" s="730" t="s">
        <v>1998</v>
      </c>
      <c r="D94" s="730" t="s">
        <v>1113</v>
      </c>
      <c r="E94" s="730" t="s">
        <v>1999</v>
      </c>
      <c r="F94" s="734"/>
      <c r="G94" s="734"/>
      <c r="H94" s="748">
        <v>0</v>
      </c>
      <c r="I94" s="734">
        <v>1</v>
      </c>
      <c r="J94" s="734">
        <v>74.430000000000007</v>
      </c>
      <c r="K94" s="748">
        <v>1</v>
      </c>
      <c r="L94" s="734">
        <v>1</v>
      </c>
      <c r="M94" s="735">
        <v>74.430000000000007</v>
      </c>
    </row>
    <row r="95" spans="1:13" ht="14.45" customHeight="1" x14ac:dyDescent="0.2">
      <c r="A95" s="729" t="s">
        <v>623</v>
      </c>
      <c r="B95" s="730" t="s">
        <v>1847</v>
      </c>
      <c r="C95" s="730" t="s">
        <v>1848</v>
      </c>
      <c r="D95" s="730" t="s">
        <v>898</v>
      </c>
      <c r="E95" s="730" t="s">
        <v>1849</v>
      </c>
      <c r="F95" s="734"/>
      <c r="G95" s="734"/>
      <c r="H95" s="748">
        <v>0</v>
      </c>
      <c r="I95" s="734">
        <v>15</v>
      </c>
      <c r="J95" s="734">
        <v>973.50000000000023</v>
      </c>
      <c r="K95" s="748">
        <v>1</v>
      </c>
      <c r="L95" s="734">
        <v>15</v>
      </c>
      <c r="M95" s="735">
        <v>973.50000000000023</v>
      </c>
    </row>
    <row r="96" spans="1:13" ht="14.45" customHeight="1" x14ac:dyDescent="0.2">
      <c r="A96" s="729" t="s">
        <v>623</v>
      </c>
      <c r="B96" s="730" t="s">
        <v>1850</v>
      </c>
      <c r="C96" s="730" t="s">
        <v>2000</v>
      </c>
      <c r="D96" s="730" t="s">
        <v>1852</v>
      </c>
      <c r="E96" s="730" t="s">
        <v>2001</v>
      </c>
      <c r="F96" s="734"/>
      <c r="G96" s="734"/>
      <c r="H96" s="748">
        <v>0</v>
      </c>
      <c r="I96" s="734">
        <v>1</v>
      </c>
      <c r="J96" s="734">
        <v>112.13</v>
      </c>
      <c r="K96" s="748">
        <v>1</v>
      </c>
      <c r="L96" s="734">
        <v>1</v>
      </c>
      <c r="M96" s="735">
        <v>112.13</v>
      </c>
    </row>
    <row r="97" spans="1:13" ht="14.45" customHeight="1" x14ac:dyDescent="0.2">
      <c r="A97" s="729" t="s">
        <v>623</v>
      </c>
      <c r="B97" s="730" t="s">
        <v>1850</v>
      </c>
      <c r="C97" s="730" t="s">
        <v>2002</v>
      </c>
      <c r="D97" s="730" t="s">
        <v>1852</v>
      </c>
      <c r="E97" s="730" t="s">
        <v>2003</v>
      </c>
      <c r="F97" s="734"/>
      <c r="G97" s="734"/>
      <c r="H97" s="748">
        <v>0</v>
      </c>
      <c r="I97" s="734">
        <v>1</v>
      </c>
      <c r="J97" s="734">
        <v>98.009999999999977</v>
      </c>
      <c r="K97" s="748">
        <v>1</v>
      </c>
      <c r="L97" s="734">
        <v>1</v>
      </c>
      <c r="M97" s="735">
        <v>98.009999999999977</v>
      </c>
    </row>
    <row r="98" spans="1:13" ht="14.45" customHeight="1" x14ac:dyDescent="0.2">
      <c r="A98" s="729" t="s">
        <v>623</v>
      </c>
      <c r="B98" s="730" t="s">
        <v>1850</v>
      </c>
      <c r="C98" s="730" t="s">
        <v>2004</v>
      </c>
      <c r="D98" s="730" t="s">
        <v>1103</v>
      </c>
      <c r="E98" s="730" t="s">
        <v>1104</v>
      </c>
      <c r="F98" s="734"/>
      <c r="G98" s="734"/>
      <c r="H98" s="748">
        <v>0</v>
      </c>
      <c r="I98" s="734">
        <v>3</v>
      </c>
      <c r="J98" s="734">
        <v>233</v>
      </c>
      <c r="K98" s="748">
        <v>1</v>
      </c>
      <c r="L98" s="734">
        <v>3</v>
      </c>
      <c r="M98" s="735">
        <v>233</v>
      </c>
    </row>
    <row r="99" spans="1:13" ht="14.45" customHeight="1" x14ac:dyDescent="0.2">
      <c r="A99" s="729" t="s">
        <v>623</v>
      </c>
      <c r="B99" s="730" t="s">
        <v>1850</v>
      </c>
      <c r="C99" s="730" t="s">
        <v>2005</v>
      </c>
      <c r="D99" s="730" t="s">
        <v>1103</v>
      </c>
      <c r="E99" s="730" t="s">
        <v>1110</v>
      </c>
      <c r="F99" s="734"/>
      <c r="G99" s="734"/>
      <c r="H99" s="748">
        <v>0</v>
      </c>
      <c r="I99" s="734">
        <v>3</v>
      </c>
      <c r="J99" s="734">
        <v>276.5</v>
      </c>
      <c r="K99" s="748">
        <v>1</v>
      </c>
      <c r="L99" s="734">
        <v>3</v>
      </c>
      <c r="M99" s="735">
        <v>276.5</v>
      </c>
    </row>
    <row r="100" spans="1:13" ht="14.45" customHeight="1" x14ac:dyDescent="0.2">
      <c r="A100" s="729" t="s">
        <v>623</v>
      </c>
      <c r="B100" s="730" t="s">
        <v>1850</v>
      </c>
      <c r="C100" s="730" t="s">
        <v>2006</v>
      </c>
      <c r="D100" s="730" t="s">
        <v>1103</v>
      </c>
      <c r="E100" s="730" t="s">
        <v>2007</v>
      </c>
      <c r="F100" s="734"/>
      <c r="G100" s="734"/>
      <c r="H100" s="748">
        <v>0</v>
      </c>
      <c r="I100" s="734">
        <v>1</v>
      </c>
      <c r="J100" s="734">
        <v>61.039999999999985</v>
      </c>
      <c r="K100" s="748">
        <v>1</v>
      </c>
      <c r="L100" s="734">
        <v>1</v>
      </c>
      <c r="M100" s="735">
        <v>61.039999999999985</v>
      </c>
    </row>
    <row r="101" spans="1:13" ht="14.45" customHeight="1" x14ac:dyDescent="0.2">
      <c r="A101" s="729" t="s">
        <v>623</v>
      </c>
      <c r="B101" s="730" t="s">
        <v>1850</v>
      </c>
      <c r="C101" s="730" t="s">
        <v>2008</v>
      </c>
      <c r="D101" s="730" t="s">
        <v>1103</v>
      </c>
      <c r="E101" s="730" t="s">
        <v>2009</v>
      </c>
      <c r="F101" s="734"/>
      <c r="G101" s="734"/>
      <c r="H101" s="748">
        <v>0</v>
      </c>
      <c r="I101" s="734">
        <v>1</v>
      </c>
      <c r="J101" s="734">
        <v>94.159999999999982</v>
      </c>
      <c r="K101" s="748">
        <v>1</v>
      </c>
      <c r="L101" s="734">
        <v>1</v>
      </c>
      <c r="M101" s="735">
        <v>94.159999999999982</v>
      </c>
    </row>
    <row r="102" spans="1:13" ht="14.45" customHeight="1" x14ac:dyDescent="0.2">
      <c r="A102" s="729" t="s">
        <v>623</v>
      </c>
      <c r="B102" s="730" t="s">
        <v>1850</v>
      </c>
      <c r="C102" s="730" t="s">
        <v>2010</v>
      </c>
      <c r="D102" s="730" t="s">
        <v>1103</v>
      </c>
      <c r="E102" s="730" t="s">
        <v>2009</v>
      </c>
      <c r="F102" s="734">
        <v>1</v>
      </c>
      <c r="G102" s="734">
        <v>94.37</v>
      </c>
      <c r="H102" s="748">
        <v>1</v>
      </c>
      <c r="I102" s="734"/>
      <c r="J102" s="734"/>
      <c r="K102" s="748">
        <v>0</v>
      </c>
      <c r="L102" s="734">
        <v>1</v>
      </c>
      <c r="M102" s="735">
        <v>94.37</v>
      </c>
    </row>
    <row r="103" spans="1:13" ht="14.45" customHeight="1" x14ac:dyDescent="0.2">
      <c r="A103" s="729" t="s">
        <v>623</v>
      </c>
      <c r="B103" s="730" t="s">
        <v>1862</v>
      </c>
      <c r="C103" s="730" t="s">
        <v>2011</v>
      </c>
      <c r="D103" s="730" t="s">
        <v>2012</v>
      </c>
      <c r="E103" s="730" t="s">
        <v>2013</v>
      </c>
      <c r="F103" s="734">
        <v>1.2</v>
      </c>
      <c r="G103" s="734">
        <v>500.13600000000008</v>
      </c>
      <c r="H103" s="748">
        <v>1</v>
      </c>
      <c r="I103" s="734"/>
      <c r="J103" s="734"/>
      <c r="K103" s="748">
        <v>0</v>
      </c>
      <c r="L103" s="734">
        <v>1.2</v>
      </c>
      <c r="M103" s="735">
        <v>500.13600000000008</v>
      </c>
    </row>
    <row r="104" spans="1:13" ht="14.45" customHeight="1" x14ac:dyDescent="0.2">
      <c r="A104" s="729" t="s">
        <v>623</v>
      </c>
      <c r="B104" s="730" t="s">
        <v>1862</v>
      </c>
      <c r="C104" s="730" t="s">
        <v>1863</v>
      </c>
      <c r="D104" s="730" t="s">
        <v>972</v>
      </c>
      <c r="E104" s="730" t="s">
        <v>1864</v>
      </c>
      <c r="F104" s="734"/>
      <c r="G104" s="734"/>
      <c r="H104" s="748">
        <v>0</v>
      </c>
      <c r="I104" s="734">
        <v>2</v>
      </c>
      <c r="J104" s="734">
        <v>228.54000000000002</v>
      </c>
      <c r="K104" s="748">
        <v>1</v>
      </c>
      <c r="L104" s="734">
        <v>2</v>
      </c>
      <c r="M104" s="735">
        <v>228.54000000000002</v>
      </c>
    </row>
    <row r="105" spans="1:13" ht="14.45" customHeight="1" x14ac:dyDescent="0.2">
      <c r="A105" s="729" t="s">
        <v>623</v>
      </c>
      <c r="B105" s="730" t="s">
        <v>1872</v>
      </c>
      <c r="C105" s="730" t="s">
        <v>2014</v>
      </c>
      <c r="D105" s="730" t="s">
        <v>2015</v>
      </c>
      <c r="E105" s="730" t="s">
        <v>1024</v>
      </c>
      <c r="F105" s="734">
        <v>48</v>
      </c>
      <c r="G105" s="734">
        <v>1603.1999999999998</v>
      </c>
      <c r="H105" s="748">
        <v>1</v>
      </c>
      <c r="I105" s="734"/>
      <c r="J105" s="734"/>
      <c r="K105" s="748">
        <v>0</v>
      </c>
      <c r="L105" s="734">
        <v>48</v>
      </c>
      <c r="M105" s="735">
        <v>1603.1999999999998</v>
      </c>
    </row>
    <row r="106" spans="1:13" ht="14.45" customHeight="1" x14ac:dyDescent="0.2">
      <c r="A106" s="729" t="s">
        <v>623</v>
      </c>
      <c r="B106" s="730" t="s">
        <v>1872</v>
      </c>
      <c r="C106" s="730" t="s">
        <v>1873</v>
      </c>
      <c r="D106" s="730" t="s">
        <v>1023</v>
      </c>
      <c r="E106" s="730" t="s">
        <v>1024</v>
      </c>
      <c r="F106" s="734"/>
      <c r="G106" s="734"/>
      <c r="H106" s="748">
        <v>0</v>
      </c>
      <c r="I106" s="734">
        <v>126</v>
      </c>
      <c r="J106" s="734">
        <v>2399.04</v>
      </c>
      <c r="K106" s="748">
        <v>1</v>
      </c>
      <c r="L106" s="734">
        <v>126</v>
      </c>
      <c r="M106" s="735">
        <v>2399.04</v>
      </c>
    </row>
    <row r="107" spans="1:13" ht="14.45" customHeight="1" x14ac:dyDescent="0.2">
      <c r="A107" s="729" t="s">
        <v>623</v>
      </c>
      <c r="B107" s="730" t="s">
        <v>1878</v>
      </c>
      <c r="C107" s="730" t="s">
        <v>1879</v>
      </c>
      <c r="D107" s="730" t="s">
        <v>1880</v>
      </c>
      <c r="E107" s="730" t="s">
        <v>1881</v>
      </c>
      <c r="F107" s="734"/>
      <c r="G107" s="734"/>
      <c r="H107" s="748">
        <v>0</v>
      </c>
      <c r="I107" s="734">
        <v>3</v>
      </c>
      <c r="J107" s="734">
        <v>452.09999999999997</v>
      </c>
      <c r="K107" s="748">
        <v>1</v>
      </c>
      <c r="L107" s="734">
        <v>3</v>
      </c>
      <c r="M107" s="735">
        <v>452.09999999999997</v>
      </c>
    </row>
    <row r="108" spans="1:13" ht="14.45" customHeight="1" x14ac:dyDescent="0.2">
      <c r="A108" s="729" t="s">
        <v>623</v>
      </c>
      <c r="B108" s="730" t="s">
        <v>1878</v>
      </c>
      <c r="C108" s="730" t="s">
        <v>1882</v>
      </c>
      <c r="D108" s="730" t="s">
        <v>1880</v>
      </c>
      <c r="E108" s="730" t="s">
        <v>1883</v>
      </c>
      <c r="F108" s="734"/>
      <c r="G108" s="734"/>
      <c r="H108" s="748">
        <v>0</v>
      </c>
      <c r="I108" s="734">
        <v>15.900000000000002</v>
      </c>
      <c r="J108" s="734">
        <v>4197.6000000000004</v>
      </c>
      <c r="K108" s="748">
        <v>1</v>
      </c>
      <c r="L108" s="734">
        <v>15.900000000000002</v>
      </c>
      <c r="M108" s="735">
        <v>4197.6000000000004</v>
      </c>
    </row>
    <row r="109" spans="1:13" ht="14.45" customHeight="1" x14ac:dyDescent="0.2">
      <c r="A109" s="729" t="s">
        <v>623</v>
      </c>
      <c r="B109" s="730" t="s">
        <v>1887</v>
      </c>
      <c r="C109" s="730" t="s">
        <v>2016</v>
      </c>
      <c r="D109" s="730" t="s">
        <v>1889</v>
      </c>
      <c r="E109" s="730" t="s">
        <v>2017</v>
      </c>
      <c r="F109" s="734"/>
      <c r="G109" s="734"/>
      <c r="H109" s="748">
        <v>0</v>
      </c>
      <c r="I109" s="734">
        <v>10</v>
      </c>
      <c r="J109" s="734">
        <v>333.8</v>
      </c>
      <c r="K109" s="748">
        <v>1</v>
      </c>
      <c r="L109" s="734">
        <v>10</v>
      </c>
      <c r="M109" s="735">
        <v>333.8</v>
      </c>
    </row>
    <row r="110" spans="1:13" ht="14.45" customHeight="1" x14ac:dyDescent="0.2">
      <c r="A110" s="729" t="s">
        <v>623</v>
      </c>
      <c r="B110" s="730" t="s">
        <v>1887</v>
      </c>
      <c r="C110" s="730" t="s">
        <v>1888</v>
      </c>
      <c r="D110" s="730" t="s">
        <v>1889</v>
      </c>
      <c r="E110" s="730" t="s">
        <v>1890</v>
      </c>
      <c r="F110" s="734"/>
      <c r="G110" s="734"/>
      <c r="H110" s="748">
        <v>0</v>
      </c>
      <c r="I110" s="734">
        <v>16</v>
      </c>
      <c r="J110" s="734">
        <v>846.08</v>
      </c>
      <c r="K110" s="748">
        <v>1</v>
      </c>
      <c r="L110" s="734">
        <v>16</v>
      </c>
      <c r="M110" s="735">
        <v>846.08</v>
      </c>
    </row>
    <row r="111" spans="1:13" ht="14.45" customHeight="1" x14ac:dyDescent="0.2">
      <c r="A111" s="729" t="s">
        <v>623</v>
      </c>
      <c r="B111" s="730" t="s">
        <v>1891</v>
      </c>
      <c r="C111" s="730" t="s">
        <v>1892</v>
      </c>
      <c r="D111" s="730" t="s">
        <v>1020</v>
      </c>
      <c r="E111" s="730" t="s">
        <v>1893</v>
      </c>
      <c r="F111" s="734"/>
      <c r="G111" s="734"/>
      <c r="H111" s="748">
        <v>0</v>
      </c>
      <c r="I111" s="734">
        <v>5.4</v>
      </c>
      <c r="J111" s="734">
        <v>1017.684</v>
      </c>
      <c r="K111" s="748">
        <v>1</v>
      </c>
      <c r="L111" s="734">
        <v>5.4</v>
      </c>
      <c r="M111" s="735">
        <v>1017.684</v>
      </c>
    </row>
    <row r="112" spans="1:13" ht="14.45" customHeight="1" x14ac:dyDescent="0.2">
      <c r="A112" s="729" t="s">
        <v>623</v>
      </c>
      <c r="B112" s="730" t="s">
        <v>1891</v>
      </c>
      <c r="C112" s="730" t="s">
        <v>2018</v>
      </c>
      <c r="D112" s="730" t="s">
        <v>1020</v>
      </c>
      <c r="E112" s="730" t="s">
        <v>2019</v>
      </c>
      <c r="F112" s="734"/>
      <c r="G112" s="734"/>
      <c r="H112" s="748">
        <v>0</v>
      </c>
      <c r="I112" s="734">
        <v>0.1</v>
      </c>
      <c r="J112" s="734">
        <v>37.692</v>
      </c>
      <c r="K112" s="748">
        <v>1</v>
      </c>
      <c r="L112" s="734">
        <v>0.1</v>
      </c>
      <c r="M112" s="735">
        <v>37.692</v>
      </c>
    </row>
    <row r="113" spans="1:13" ht="14.45" customHeight="1" x14ac:dyDescent="0.2">
      <c r="A113" s="729" t="s">
        <v>623</v>
      </c>
      <c r="B113" s="730" t="s">
        <v>1899</v>
      </c>
      <c r="C113" s="730" t="s">
        <v>2020</v>
      </c>
      <c r="D113" s="730" t="s">
        <v>2021</v>
      </c>
      <c r="E113" s="730" t="s">
        <v>2022</v>
      </c>
      <c r="F113" s="734"/>
      <c r="G113" s="734"/>
      <c r="H113" s="748">
        <v>0</v>
      </c>
      <c r="I113" s="734">
        <v>1</v>
      </c>
      <c r="J113" s="734">
        <v>319</v>
      </c>
      <c r="K113" s="748">
        <v>1</v>
      </c>
      <c r="L113" s="734">
        <v>1</v>
      </c>
      <c r="M113" s="735">
        <v>319</v>
      </c>
    </row>
    <row r="114" spans="1:13" ht="14.45" customHeight="1" x14ac:dyDescent="0.2">
      <c r="A114" s="729" t="s">
        <v>623</v>
      </c>
      <c r="B114" s="730" t="s">
        <v>2023</v>
      </c>
      <c r="C114" s="730" t="s">
        <v>2024</v>
      </c>
      <c r="D114" s="730" t="s">
        <v>2025</v>
      </c>
      <c r="E114" s="730" t="s">
        <v>2026</v>
      </c>
      <c r="F114" s="734">
        <v>1</v>
      </c>
      <c r="G114" s="734">
        <v>174.23</v>
      </c>
      <c r="H114" s="748">
        <v>1</v>
      </c>
      <c r="I114" s="734"/>
      <c r="J114" s="734"/>
      <c r="K114" s="748">
        <v>0</v>
      </c>
      <c r="L114" s="734">
        <v>1</v>
      </c>
      <c r="M114" s="735">
        <v>174.23</v>
      </c>
    </row>
    <row r="115" spans="1:13" ht="14.45" customHeight="1" x14ac:dyDescent="0.2">
      <c r="A115" s="729" t="s">
        <v>623</v>
      </c>
      <c r="B115" s="730" t="s">
        <v>1908</v>
      </c>
      <c r="C115" s="730" t="s">
        <v>1909</v>
      </c>
      <c r="D115" s="730" t="s">
        <v>856</v>
      </c>
      <c r="E115" s="730" t="s">
        <v>858</v>
      </c>
      <c r="F115" s="734"/>
      <c r="G115" s="734"/>
      <c r="H115" s="748">
        <v>0</v>
      </c>
      <c r="I115" s="734">
        <v>237</v>
      </c>
      <c r="J115" s="734">
        <v>7872.7139907108076</v>
      </c>
      <c r="K115" s="748">
        <v>1</v>
      </c>
      <c r="L115" s="734">
        <v>237</v>
      </c>
      <c r="M115" s="735">
        <v>7872.7139907108076</v>
      </c>
    </row>
    <row r="116" spans="1:13" ht="14.45" customHeight="1" x14ac:dyDescent="0.2">
      <c r="A116" s="729" t="s">
        <v>623</v>
      </c>
      <c r="B116" s="730" t="s">
        <v>1908</v>
      </c>
      <c r="C116" s="730" t="s">
        <v>1910</v>
      </c>
      <c r="D116" s="730" t="s">
        <v>856</v>
      </c>
      <c r="E116" s="730" t="s">
        <v>1911</v>
      </c>
      <c r="F116" s="734"/>
      <c r="G116" s="734"/>
      <c r="H116" s="748">
        <v>0</v>
      </c>
      <c r="I116" s="734">
        <v>13</v>
      </c>
      <c r="J116" s="734">
        <v>565.02</v>
      </c>
      <c r="K116" s="748">
        <v>1</v>
      </c>
      <c r="L116" s="734">
        <v>13</v>
      </c>
      <c r="M116" s="735">
        <v>565.02</v>
      </c>
    </row>
    <row r="117" spans="1:13" ht="14.45" customHeight="1" x14ac:dyDescent="0.2">
      <c r="A117" s="729" t="s">
        <v>623</v>
      </c>
      <c r="B117" s="730" t="s">
        <v>1908</v>
      </c>
      <c r="C117" s="730" t="s">
        <v>1912</v>
      </c>
      <c r="D117" s="730" t="s">
        <v>856</v>
      </c>
      <c r="E117" s="730" t="s">
        <v>1913</v>
      </c>
      <c r="F117" s="734"/>
      <c r="G117" s="734"/>
      <c r="H117" s="748">
        <v>0</v>
      </c>
      <c r="I117" s="734">
        <v>90</v>
      </c>
      <c r="J117" s="734">
        <v>3868.5099999999993</v>
      </c>
      <c r="K117" s="748">
        <v>1</v>
      </c>
      <c r="L117" s="734">
        <v>90</v>
      </c>
      <c r="M117" s="735">
        <v>3868.5099999999993</v>
      </c>
    </row>
    <row r="118" spans="1:13" ht="14.45" customHeight="1" x14ac:dyDescent="0.2">
      <c r="A118" s="729" t="s">
        <v>623</v>
      </c>
      <c r="B118" s="730" t="s">
        <v>2027</v>
      </c>
      <c r="C118" s="730" t="s">
        <v>2028</v>
      </c>
      <c r="D118" s="730" t="s">
        <v>2029</v>
      </c>
      <c r="E118" s="730" t="s">
        <v>2030</v>
      </c>
      <c r="F118" s="734"/>
      <c r="G118" s="734"/>
      <c r="H118" s="748">
        <v>0</v>
      </c>
      <c r="I118" s="734">
        <v>1</v>
      </c>
      <c r="J118" s="734">
        <v>238.21999999999997</v>
      </c>
      <c r="K118" s="748">
        <v>1</v>
      </c>
      <c r="L118" s="734">
        <v>1</v>
      </c>
      <c r="M118" s="735">
        <v>238.21999999999997</v>
      </c>
    </row>
    <row r="119" spans="1:13" ht="14.45" customHeight="1" x14ac:dyDescent="0.2">
      <c r="A119" s="729" t="s">
        <v>623</v>
      </c>
      <c r="B119" s="730" t="s">
        <v>2031</v>
      </c>
      <c r="C119" s="730" t="s">
        <v>2032</v>
      </c>
      <c r="D119" s="730" t="s">
        <v>1153</v>
      </c>
      <c r="E119" s="730" t="s">
        <v>2033</v>
      </c>
      <c r="F119" s="734">
        <v>1</v>
      </c>
      <c r="G119" s="734">
        <v>104.87</v>
      </c>
      <c r="H119" s="748">
        <v>1</v>
      </c>
      <c r="I119" s="734"/>
      <c r="J119" s="734"/>
      <c r="K119" s="748">
        <v>0</v>
      </c>
      <c r="L119" s="734">
        <v>1</v>
      </c>
      <c r="M119" s="735">
        <v>104.87</v>
      </c>
    </row>
    <row r="120" spans="1:13" ht="14.45" customHeight="1" x14ac:dyDescent="0.2">
      <c r="A120" s="729" t="s">
        <v>623</v>
      </c>
      <c r="B120" s="730" t="s">
        <v>1914</v>
      </c>
      <c r="C120" s="730" t="s">
        <v>1915</v>
      </c>
      <c r="D120" s="730" t="s">
        <v>1916</v>
      </c>
      <c r="E120" s="730" t="s">
        <v>1917</v>
      </c>
      <c r="F120" s="734"/>
      <c r="G120" s="734"/>
      <c r="H120" s="748">
        <v>0</v>
      </c>
      <c r="I120" s="734">
        <v>1</v>
      </c>
      <c r="J120" s="734">
        <v>114.03</v>
      </c>
      <c r="K120" s="748">
        <v>1</v>
      </c>
      <c r="L120" s="734">
        <v>1</v>
      </c>
      <c r="M120" s="735">
        <v>114.03</v>
      </c>
    </row>
    <row r="121" spans="1:13" ht="14.45" customHeight="1" x14ac:dyDescent="0.2">
      <c r="A121" s="729" t="s">
        <v>623</v>
      </c>
      <c r="B121" s="730" t="s">
        <v>1920</v>
      </c>
      <c r="C121" s="730" t="s">
        <v>2034</v>
      </c>
      <c r="D121" s="730" t="s">
        <v>1922</v>
      </c>
      <c r="E121" s="730" t="s">
        <v>2035</v>
      </c>
      <c r="F121" s="734"/>
      <c r="G121" s="734"/>
      <c r="H121" s="748">
        <v>0</v>
      </c>
      <c r="I121" s="734">
        <v>1</v>
      </c>
      <c r="J121" s="734">
        <v>723.18000000000029</v>
      </c>
      <c r="K121" s="748">
        <v>1</v>
      </c>
      <c r="L121" s="734">
        <v>1</v>
      </c>
      <c r="M121" s="735">
        <v>723.18000000000029</v>
      </c>
    </row>
    <row r="122" spans="1:13" ht="14.45" customHeight="1" x14ac:dyDescent="0.2">
      <c r="A122" s="729" t="s">
        <v>623</v>
      </c>
      <c r="B122" s="730" t="s">
        <v>2036</v>
      </c>
      <c r="C122" s="730" t="s">
        <v>2037</v>
      </c>
      <c r="D122" s="730" t="s">
        <v>1181</v>
      </c>
      <c r="E122" s="730" t="s">
        <v>2038</v>
      </c>
      <c r="F122" s="734"/>
      <c r="G122" s="734"/>
      <c r="H122" s="748">
        <v>0</v>
      </c>
      <c r="I122" s="734">
        <v>1</v>
      </c>
      <c r="J122" s="734">
        <v>166.91</v>
      </c>
      <c r="K122" s="748">
        <v>1</v>
      </c>
      <c r="L122" s="734">
        <v>1</v>
      </c>
      <c r="M122" s="735">
        <v>166.91</v>
      </c>
    </row>
    <row r="123" spans="1:13" ht="14.45" customHeight="1" x14ac:dyDescent="0.2">
      <c r="A123" s="729" t="s">
        <v>623</v>
      </c>
      <c r="B123" s="730" t="s">
        <v>2039</v>
      </c>
      <c r="C123" s="730" t="s">
        <v>2040</v>
      </c>
      <c r="D123" s="730" t="s">
        <v>2041</v>
      </c>
      <c r="E123" s="730" t="s">
        <v>2042</v>
      </c>
      <c r="F123" s="734"/>
      <c r="G123" s="734"/>
      <c r="H123" s="748">
        <v>0</v>
      </c>
      <c r="I123" s="734">
        <v>1</v>
      </c>
      <c r="J123" s="734">
        <v>61.95000000000001</v>
      </c>
      <c r="K123" s="748">
        <v>1</v>
      </c>
      <c r="L123" s="734">
        <v>1</v>
      </c>
      <c r="M123" s="735">
        <v>61.95000000000001</v>
      </c>
    </row>
    <row r="124" spans="1:13" ht="14.45" customHeight="1" x14ac:dyDescent="0.2">
      <c r="A124" s="729" t="s">
        <v>623</v>
      </c>
      <c r="B124" s="730" t="s">
        <v>2043</v>
      </c>
      <c r="C124" s="730" t="s">
        <v>2044</v>
      </c>
      <c r="D124" s="730" t="s">
        <v>2045</v>
      </c>
      <c r="E124" s="730" t="s">
        <v>2046</v>
      </c>
      <c r="F124" s="734">
        <v>1</v>
      </c>
      <c r="G124" s="734">
        <v>59.53</v>
      </c>
      <c r="H124" s="748">
        <v>1</v>
      </c>
      <c r="I124" s="734"/>
      <c r="J124" s="734"/>
      <c r="K124" s="748">
        <v>0</v>
      </c>
      <c r="L124" s="734">
        <v>1</v>
      </c>
      <c r="M124" s="735">
        <v>59.53</v>
      </c>
    </row>
    <row r="125" spans="1:13" ht="14.45" customHeight="1" x14ac:dyDescent="0.2">
      <c r="A125" s="729" t="s">
        <v>623</v>
      </c>
      <c r="B125" s="730" t="s">
        <v>1924</v>
      </c>
      <c r="C125" s="730" t="s">
        <v>1925</v>
      </c>
      <c r="D125" s="730" t="s">
        <v>1926</v>
      </c>
      <c r="E125" s="730" t="s">
        <v>1927</v>
      </c>
      <c r="F125" s="734"/>
      <c r="G125" s="734"/>
      <c r="H125" s="748">
        <v>0</v>
      </c>
      <c r="I125" s="734">
        <v>33</v>
      </c>
      <c r="J125" s="734">
        <v>300.71999999999997</v>
      </c>
      <c r="K125" s="748">
        <v>1</v>
      </c>
      <c r="L125" s="734">
        <v>33</v>
      </c>
      <c r="M125" s="735">
        <v>300.71999999999997</v>
      </c>
    </row>
    <row r="126" spans="1:13" ht="14.45" customHeight="1" x14ac:dyDescent="0.2">
      <c r="A126" s="729" t="s">
        <v>623</v>
      </c>
      <c r="B126" s="730" t="s">
        <v>1928</v>
      </c>
      <c r="C126" s="730" t="s">
        <v>1931</v>
      </c>
      <c r="D126" s="730" t="s">
        <v>956</v>
      </c>
      <c r="E126" s="730" t="s">
        <v>917</v>
      </c>
      <c r="F126" s="734"/>
      <c r="G126" s="734"/>
      <c r="H126" s="748">
        <v>0</v>
      </c>
      <c r="I126" s="734">
        <v>6</v>
      </c>
      <c r="J126" s="734">
        <v>273.46000000000004</v>
      </c>
      <c r="K126" s="748">
        <v>1</v>
      </c>
      <c r="L126" s="734">
        <v>6</v>
      </c>
      <c r="M126" s="735">
        <v>273.46000000000004</v>
      </c>
    </row>
    <row r="127" spans="1:13" ht="14.45" customHeight="1" x14ac:dyDescent="0.2">
      <c r="A127" s="729" t="s">
        <v>623</v>
      </c>
      <c r="B127" s="730" t="s">
        <v>2047</v>
      </c>
      <c r="C127" s="730" t="s">
        <v>2048</v>
      </c>
      <c r="D127" s="730" t="s">
        <v>1050</v>
      </c>
      <c r="E127" s="730" t="s">
        <v>1072</v>
      </c>
      <c r="F127" s="734"/>
      <c r="G127" s="734"/>
      <c r="H127" s="748">
        <v>0</v>
      </c>
      <c r="I127" s="734">
        <v>1</v>
      </c>
      <c r="J127" s="734">
        <v>98.150000000000034</v>
      </c>
      <c r="K127" s="748">
        <v>1</v>
      </c>
      <c r="L127" s="734">
        <v>1</v>
      </c>
      <c r="M127" s="735">
        <v>98.150000000000034</v>
      </c>
    </row>
    <row r="128" spans="1:13" ht="14.45" customHeight="1" x14ac:dyDescent="0.2">
      <c r="A128" s="729" t="s">
        <v>623</v>
      </c>
      <c r="B128" s="730" t="s">
        <v>1932</v>
      </c>
      <c r="C128" s="730" t="s">
        <v>1933</v>
      </c>
      <c r="D128" s="730" t="s">
        <v>1934</v>
      </c>
      <c r="E128" s="730" t="s">
        <v>1935</v>
      </c>
      <c r="F128" s="734"/>
      <c r="G128" s="734"/>
      <c r="H128" s="748">
        <v>0</v>
      </c>
      <c r="I128" s="734">
        <v>1</v>
      </c>
      <c r="J128" s="734">
        <v>91.43</v>
      </c>
      <c r="K128" s="748">
        <v>1</v>
      </c>
      <c r="L128" s="734">
        <v>1</v>
      </c>
      <c r="M128" s="735">
        <v>91.43</v>
      </c>
    </row>
    <row r="129" spans="1:13" ht="14.45" customHeight="1" x14ac:dyDescent="0.2">
      <c r="A129" s="729" t="s">
        <v>623</v>
      </c>
      <c r="B129" s="730" t="s">
        <v>2049</v>
      </c>
      <c r="C129" s="730" t="s">
        <v>2050</v>
      </c>
      <c r="D129" s="730" t="s">
        <v>2051</v>
      </c>
      <c r="E129" s="730" t="s">
        <v>2052</v>
      </c>
      <c r="F129" s="734">
        <v>1</v>
      </c>
      <c r="G129" s="734">
        <v>119.79000000000003</v>
      </c>
      <c r="H129" s="748">
        <v>1</v>
      </c>
      <c r="I129" s="734"/>
      <c r="J129" s="734"/>
      <c r="K129" s="748">
        <v>0</v>
      </c>
      <c r="L129" s="734">
        <v>1</v>
      </c>
      <c r="M129" s="735">
        <v>119.79000000000003</v>
      </c>
    </row>
    <row r="130" spans="1:13" ht="14.45" customHeight="1" x14ac:dyDescent="0.2">
      <c r="A130" s="729" t="s">
        <v>623</v>
      </c>
      <c r="B130" s="730" t="s">
        <v>1942</v>
      </c>
      <c r="C130" s="730" t="s">
        <v>1943</v>
      </c>
      <c r="D130" s="730" t="s">
        <v>694</v>
      </c>
      <c r="E130" s="730" t="s">
        <v>1944</v>
      </c>
      <c r="F130" s="734"/>
      <c r="G130" s="734"/>
      <c r="H130" s="748">
        <v>0</v>
      </c>
      <c r="I130" s="734">
        <v>1</v>
      </c>
      <c r="J130" s="734">
        <v>70.399999999999991</v>
      </c>
      <c r="K130" s="748">
        <v>1</v>
      </c>
      <c r="L130" s="734">
        <v>1</v>
      </c>
      <c r="M130" s="735">
        <v>70.399999999999991</v>
      </c>
    </row>
    <row r="131" spans="1:13" ht="14.45" customHeight="1" x14ac:dyDescent="0.2">
      <c r="A131" s="729" t="s">
        <v>623</v>
      </c>
      <c r="B131" s="730" t="s">
        <v>2053</v>
      </c>
      <c r="C131" s="730" t="s">
        <v>2054</v>
      </c>
      <c r="D131" s="730" t="s">
        <v>2055</v>
      </c>
      <c r="E131" s="730" t="s">
        <v>2056</v>
      </c>
      <c r="F131" s="734"/>
      <c r="G131" s="734"/>
      <c r="H131" s="748">
        <v>0</v>
      </c>
      <c r="I131" s="734">
        <v>1</v>
      </c>
      <c r="J131" s="734">
        <v>404.32</v>
      </c>
      <c r="K131" s="748">
        <v>1</v>
      </c>
      <c r="L131" s="734">
        <v>1</v>
      </c>
      <c r="M131" s="735">
        <v>404.32</v>
      </c>
    </row>
    <row r="132" spans="1:13" ht="14.45" customHeight="1" x14ac:dyDescent="0.2">
      <c r="A132" s="729" t="s">
        <v>623</v>
      </c>
      <c r="B132" s="730" t="s">
        <v>1949</v>
      </c>
      <c r="C132" s="730" t="s">
        <v>1950</v>
      </c>
      <c r="D132" s="730" t="s">
        <v>945</v>
      </c>
      <c r="E132" s="730" t="s">
        <v>946</v>
      </c>
      <c r="F132" s="734"/>
      <c r="G132" s="734"/>
      <c r="H132" s="748">
        <v>0</v>
      </c>
      <c r="I132" s="734">
        <v>2</v>
      </c>
      <c r="J132" s="734">
        <v>99.52</v>
      </c>
      <c r="K132" s="748">
        <v>1</v>
      </c>
      <c r="L132" s="734">
        <v>2</v>
      </c>
      <c r="M132" s="735">
        <v>99.52</v>
      </c>
    </row>
    <row r="133" spans="1:13" ht="14.45" customHeight="1" x14ac:dyDescent="0.2">
      <c r="A133" s="729" t="s">
        <v>623</v>
      </c>
      <c r="B133" s="730" t="s">
        <v>2057</v>
      </c>
      <c r="C133" s="730" t="s">
        <v>2058</v>
      </c>
      <c r="D133" s="730" t="s">
        <v>1240</v>
      </c>
      <c r="E133" s="730" t="s">
        <v>699</v>
      </c>
      <c r="F133" s="734"/>
      <c r="G133" s="734"/>
      <c r="H133" s="748">
        <v>0</v>
      </c>
      <c r="I133" s="734">
        <v>1</v>
      </c>
      <c r="J133" s="734">
        <v>29.87</v>
      </c>
      <c r="K133" s="748">
        <v>1</v>
      </c>
      <c r="L133" s="734">
        <v>1</v>
      </c>
      <c r="M133" s="735">
        <v>29.87</v>
      </c>
    </row>
    <row r="134" spans="1:13" ht="14.45" customHeight="1" x14ac:dyDescent="0.2">
      <c r="A134" s="729" t="s">
        <v>626</v>
      </c>
      <c r="B134" s="730" t="s">
        <v>1847</v>
      </c>
      <c r="C134" s="730" t="s">
        <v>2059</v>
      </c>
      <c r="D134" s="730" t="s">
        <v>1277</v>
      </c>
      <c r="E134" s="730" t="s">
        <v>2060</v>
      </c>
      <c r="F134" s="734"/>
      <c r="G134" s="734"/>
      <c r="H134" s="748">
        <v>0</v>
      </c>
      <c r="I134" s="734">
        <v>110</v>
      </c>
      <c r="J134" s="734">
        <v>4089.7999999999997</v>
      </c>
      <c r="K134" s="748">
        <v>1</v>
      </c>
      <c r="L134" s="734">
        <v>110</v>
      </c>
      <c r="M134" s="735">
        <v>4089.7999999999997</v>
      </c>
    </row>
    <row r="135" spans="1:13" ht="14.45" customHeight="1" x14ac:dyDescent="0.2">
      <c r="A135" s="729" t="s">
        <v>626</v>
      </c>
      <c r="B135" s="730" t="s">
        <v>1908</v>
      </c>
      <c r="C135" s="730" t="s">
        <v>1909</v>
      </c>
      <c r="D135" s="730" t="s">
        <v>856</v>
      </c>
      <c r="E135" s="730" t="s">
        <v>858</v>
      </c>
      <c r="F135" s="734"/>
      <c r="G135" s="734"/>
      <c r="H135" s="748">
        <v>0</v>
      </c>
      <c r="I135" s="734">
        <v>8</v>
      </c>
      <c r="J135" s="734">
        <v>264.08800000000002</v>
      </c>
      <c r="K135" s="748">
        <v>1</v>
      </c>
      <c r="L135" s="734">
        <v>8</v>
      </c>
      <c r="M135" s="735">
        <v>264.08800000000002</v>
      </c>
    </row>
    <row r="136" spans="1:13" ht="14.45" customHeight="1" x14ac:dyDescent="0.2">
      <c r="A136" s="729" t="s">
        <v>629</v>
      </c>
      <c r="B136" s="730" t="s">
        <v>1786</v>
      </c>
      <c r="C136" s="730" t="s">
        <v>1787</v>
      </c>
      <c r="D136" s="730" t="s">
        <v>1788</v>
      </c>
      <c r="E136" s="730" t="s">
        <v>1789</v>
      </c>
      <c r="F136" s="734"/>
      <c r="G136" s="734"/>
      <c r="H136" s="748">
        <v>0</v>
      </c>
      <c r="I136" s="734">
        <v>1890</v>
      </c>
      <c r="J136" s="734">
        <v>31335.1</v>
      </c>
      <c r="K136" s="748">
        <v>1</v>
      </c>
      <c r="L136" s="734">
        <v>1890</v>
      </c>
      <c r="M136" s="735">
        <v>31335.1</v>
      </c>
    </row>
    <row r="137" spans="1:13" ht="14.45" customHeight="1" x14ac:dyDescent="0.2">
      <c r="A137" s="729" t="s">
        <v>629</v>
      </c>
      <c r="B137" s="730" t="s">
        <v>2061</v>
      </c>
      <c r="C137" s="730" t="s">
        <v>2062</v>
      </c>
      <c r="D137" s="730" t="s">
        <v>2063</v>
      </c>
      <c r="E137" s="730" t="s">
        <v>2064</v>
      </c>
      <c r="F137" s="734"/>
      <c r="G137" s="734"/>
      <c r="H137" s="748">
        <v>0</v>
      </c>
      <c r="I137" s="734">
        <v>7</v>
      </c>
      <c r="J137" s="734">
        <v>1917.2999448478768</v>
      </c>
      <c r="K137" s="748">
        <v>1</v>
      </c>
      <c r="L137" s="734">
        <v>7</v>
      </c>
      <c r="M137" s="735">
        <v>1917.2999448478768</v>
      </c>
    </row>
    <row r="138" spans="1:13" ht="14.45" customHeight="1" x14ac:dyDescent="0.2">
      <c r="A138" s="729" t="s">
        <v>629</v>
      </c>
      <c r="B138" s="730" t="s">
        <v>1792</v>
      </c>
      <c r="C138" s="730" t="s">
        <v>1793</v>
      </c>
      <c r="D138" s="730" t="s">
        <v>889</v>
      </c>
      <c r="E138" s="730" t="s">
        <v>1794</v>
      </c>
      <c r="F138" s="734"/>
      <c r="G138" s="734"/>
      <c r="H138" s="748">
        <v>0</v>
      </c>
      <c r="I138" s="734">
        <v>6</v>
      </c>
      <c r="J138" s="734">
        <v>707.08000000000015</v>
      </c>
      <c r="K138" s="748">
        <v>1</v>
      </c>
      <c r="L138" s="734">
        <v>6</v>
      </c>
      <c r="M138" s="735">
        <v>707.08000000000015</v>
      </c>
    </row>
    <row r="139" spans="1:13" ht="14.45" customHeight="1" x14ac:dyDescent="0.2">
      <c r="A139" s="729" t="s">
        <v>629</v>
      </c>
      <c r="B139" s="730" t="s">
        <v>1954</v>
      </c>
      <c r="C139" s="730" t="s">
        <v>1955</v>
      </c>
      <c r="D139" s="730" t="s">
        <v>1956</v>
      </c>
      <c r="E139" s="730" t="s">
        <v>1957</v>
      </c>
      <c r="F139" s="734"/>
      <c r="G139" s="734"/>
      <c r="H139" s="748">
        <v>0</v>
      </c>
      <c r="I139" s="734">
        <v>1</v>
      </c>
      <c r="J139" s="734">
        <v>48.929999999999993</v>
      </c>
      <c r="K139" s="748">
        <v>1</v>
      </c>
      <c r="L139" s="734">
        <v>1</v>
      </c>
      <c r="M139" s="735">
        <v>48.929999999999993</v>
      </c>
    </row>
    <row r="140" spans="1:13" ht="14.45" customHeight="1" x14ac:dyDescent="0.2">
      <c r="A140" s="729" t="s">
        <v>629</v>
      </c>
      <c r="B140" s="730" t="s">
        <v>1954</v>
      </c>
      <c r="C140" s="730" t="s">
        <v>2065</v>
      </c>
      <c r="D140" s="730" t="s">
        <v>1956</v>
      </c>
      <c r="E140" s="730" t="s">
        <v>2066</v>
      </c>
      <c r="F140" s="734"/>
      <c r="G140" s="734"/>
      <c r="H140" s="748">
        <v>0</v>
      </c>
      <c r="I140" s="734">
        <v>3</v>
      </c>
      <c r="J140" s="734">
        <v>242.97000000000003</v>
      </c>
      <c r="K140" s="748">
        <v>1</v>
      </c>
      <c r="L140" s="734">
        <v>3</v>
      </c>
      <c r="M140" s="735">
        <v>242.97000000000003</v>
      </c>
    </row>
    <row r="141" spans="1:13" ht="14.45" customHeight="1" x14ac:dyDescent="0.2">
      <c r="A141" s="729" t="s">
        <v>629</v>
      </c>
      <c r="B141" s="730" t="s">
        <v>1797</v>
      </c>
      <c r="C141" s="730" t="s">
        <v>1798</v>
      </c>
      <c r="D141" s="730" t="s">
        <v>757</v>
      </c>
      <c r="E141" s="730" t="s">
        <v>1799</v>
      </c>
      <c r="F141" s="734"/>
      <c r="G141" s="734"/>
      <c r="H141" s="748">
        <v>0</v>
      </c>
      <c r="I141" s="734">
        <v>14</v>
      </c>
      <c r="J141" s="734">
        <v>46199.229999999996</v>
      </c>
      <c r="K141" s="748">
        <v>1</v>
      </c>
      <c r="L141" s="734">
        <v>14</v>
      </c>
      <c r="M141" s="735">
        <v>46199.229999999996</v>
      </c>
    </row>
    <row r="142" spans="1:13" ht="14.45" customHeight="1" x14ac:dyDescent="0.2">
      <c r="A142" s="729" t="s">
        <v>629</v>
      </c>
      <c r="B142" s="730" t="s">
        <v>2067</v>
      </c>
      <c r="C142" s="730" t="s">
        <v>2068</v>
      </c>
      <c r="D142" s="730" t="s">
        <v>1357</v>
      </c>
      <c r="E142" s="730" t="s">
        <v>2069</v>
      </c>
      <c r="F142" s="734"/>
      <c r="G142" s="734"/>
      <c r="H142" s="748">
        <v>0</v>
      </c>
      <c r="I142" s="734">
        <v>22</v>
      </c>
      <c r="J142" s="734">
        <v>2830.46</v>
      </c>
      <c r="K142" s="748">
        <v>1</v>
      </c>
      <c r="L142" s="734">
        <v>22</v>
      </c>
      <c r="M142" s="735">
        <v>2830.46</v>
      </c>
    </row>
    <row r="143" spans="1:13" ht="14.45" customHeight="1" x14ac:dyDescent="0.2">
      <c r="A143" s="729" t="s">
        <v>629</v>
      </c>
      <c r="B143" s="730" t="s">
        <v>2067</v>
      </c>
      <c r="C143" s="730" t="s">
        <v>2070</v>
      </c>
      <c r="D143" s="730" t="s">
        <v>1357</v>
      </c>
      <c r="E143" s="730" t="s">
        <v>2071</v>
      </c>
      <c r="F143" s="734"/>
      <c r="G143" s="734"/>
      <c r="H143" s="748">
        <v>0</v>
      </c>
      <c r="I143" s="734">
        <v>1</v>
      </c>
      <c r="J143" s="734">
        <v>89.65000000000002</v>
      </c>
      <c r="K143" s="748">
        <v>1</v>
      </c>
      <c r="L143" s="734">
        <v>1</v>
      </c>
      <c r="M143" s="735">
        <v>89.65000000000002</v>
      </c>
    </row>
    <row r="144" spans="1:13" ht="14.45" customHeight="1" x14ac:dyDescent="0.2">
      <c r="A144" s="729" t="s">
        <v>629</v>
      </c>
      <c r="B144" s="730" t="s">
        <v>1804</v>
      </c>
      <c r="C144" s="730" t="s">
        <v>2072</v>
      </c>
      <c r="D144" s="730" t="s">
        <v>1512</v>
      </c>
      <c r="E144" s="730" t="s">
        <v>2073</v>
      </c>
      <c r="F144" s="734"/>
      <c r="G144" s="734"/>
      <c r="H144" s="748">
        <v>0</v>
      </c>
      <c r="I144" s="734">
        <v>150</v>
      </c>
      <c r="J144" s="734">
        <v>36990.000242879505</v>
      </c>
      <c r="K144" s="748">
        <v>1</v>
      </c>
      <c r="L144" s="734">
        <v>150</v>
      </c>
      <c r="M144" s="735">
        <v>36990.000242879505</v>
      </c>
    </row>
    <row r="145" spans="1:13" ht="14.45" customHeight="1" x14ac:dyDescent="0.2">
      <c r="A145" s="729" t="s">
        <v>629</v>
      </c>
      <c r="B145" s="730" t="s">
        <v>1804</v>
      </c>
      <c r="C145" s="730" t="s">
        <v>1805</v>
      </c>
      <c r="D145" s="730" t="s">
        <v>1512</v>
      </c>
      <c r="E145" s="730" t="s">
        <v>1806</v>
      </c>
      <c r="F145" s="734"/>
      <c r="G145" s="734"/>
      <c r="H145" s="748">
        <v>0</v>
      </c>
      <c r="I145" s="734">
        <v>450</v>
      </c>
      <c r="J145" s="734">
        <v>22193.999964482471</v>
      </c>
      <c r="K145" s="748">
        <v>1</v>
      </c>
      <c r="L145" s="734">
        <v>450</v>
      </c>
      <c r="M145" s="735">
        <v>22193.999964482471</v>
      </c>
    </row>
    <row r="146" spans="1:13" ht="14.45" customHeight="1" x14ac:dyDescent="0.2">
      <c r="A146" s="729" t="s">
        <v>629</v>
      </c>
      <c r="B146" s="730" t="s">
        <v>1807</v>
      </c>
      <c r="C146" s="730" t="s">
        <v>2074</v>
      </c>
      <c r="D146" s="730" t="s">
        <v>1809</v>
      </c>
      <c r="E146" s="730" t="s">
        <v>2075</v>
      </c>
      <c r="F146" s="734"/>
      <c r="G146" s="734"/>
      <c r="H146" s="748">
        <v>0</v>
      </c>
      <c r="I146" s="734">
        <v>1</v>
      </c>
      <c r="J146" s="734">
        <v>78.410000000000011</v>
      </c>
      <c r="K146" s="748">
        <v>1</v>
      </c>
      <c r="L146" s="734">
        <v>1</v>
      </c>
      <c r="M146" s="735">
        <v>78.410000000000011</v>
      </c>
    </row>
    <row r="147" spans="1:13" ht="14.45" customHeight="1" x14ac:dyDescent="0.2">
      <c r="A147" s="729" t="s">
        <v>629</v>
      </c>
      <c r="B147" s="730" t="s">
        <v>2076</v>
      </c>
      <c r="C147" s="730" t="s">
        <v>2077</v>
      </c>
      <c r="D147" s="730" t="s">
        <v>2078</v>
      </c>
      <c r="E147" s="730" t="s">
        <v>2079</v>
      </c>
      <c r="F147" s="734"/>
      <c r="G147" s="734"/>
      <c r="H147" s="748">
        <v>0</v>
      </c>
      <c r="I147" s="734">
        <v>1</v>
      </c>
      <c r="J147" s="734">
        <v>288.94000000000005</v>
      </c>
      <c r="K147" s="748">
        <v>1</v>
      </c>
      <c r="L147" s="734">
        <v>1</v>
      </c>
      <c r="M147" s="735">
        <v>288.94000000000005</v>
      </c>
    </row>
    <row r="148" spans="1:13" ht="14.45" customHeight="1" x14ac:dyDescent="0.2">
      <c r="A148" s="729" t="s">
        <v>629</v>
      </c>
      <c r="B148" s="730" t="s">
        <v>2080</v>
      </c>
      <c r="C148" s="730" t="s">
        <v>2081</v>
      </c>
      <c r="D148" s="730" t="s">
        <v>2082</v>
      </c>
      <c r="E148" s="730" t="s">
        <v>2083</v>
      </c>
      <c r="F148" s="734">
        <v>104</v>
      </c>
      <c r="G148" s="734">
        <v>55264.270000000004</v>
      </c>
      <c r="H148" s="748">
        <v>1</v>
      </c>
      <c r="I148" s="734"/>
      <c r="J148" s="734"/>
      <c r="K148" s="748">
        <v>0</v>
      </c>
      <c r="L148" s="734">
        <v>104</v>
      </c>
      <c r="M148" s="735">
        <v>55264.270000000004</v>
      </c>
    </row>
    <row r="149" spans="1:13" ht="14.45" customHeight="1" x14ac:dyDescent="0.2">
      <c r="A149" s="729" t="s">
        <v>629</v>
      </c>
      <c r="B149" s="730" t="s">
        <v>1975</v>
      </c>
      <c r="C149" s="730" t="s">
        <v>2084</v>
      </c>
      <c r="D149" s="730" t="s">
        <v>1408</v>
      </c>
      <c r="E149" s="730" t="s">
        <v>1409</v>
      </c>
      <c r="F149" s="734"/>
      <c r="G149" s="734"/>
      <c r="H149" s="748">
        <v>0</v>
      </c>
      <c r="I149" s="734">
        <v>23</v>
      </c>
      <c r="J149" s="734">
        <v>928.05</v>
      </c>
      <c r="K149" s="748">
        <v>1</v>
      </c>
      <c r="L149" s="734">
        <v>23</v>
      </c>
      <c r="M149" s="735">
        <v>928.05</v>
      </c>
    </row>
    <row r="150" spans="1:13" ht="14.45" customHeight="1" x14ac:dyDescent="0.2">
      <c r="A150" s="729" t="s">
        <v>629</v>
      </c>
      <c r="B150" s="730" t="s">
        <v>1975</v>
      </c>
      <c r="C150" s="730" t="s">
        <v>2085</v>
      </c>
      <c r="D150" s="730" t="s">
        <v>1408</v>
      </c>
      <c r="E150" s="730" t="s">
        <v>1409</v>
      </c>
      <c r="F150" s="734"/>
      <c r="G150" s="734"/>
      <c r="H150" s="748">
        <v>0</v>
      </c>
      <c r="I150" s="734">
        <v>13</v>
      </c>
      <c r="J150" s="734">
        <v>524.54999999999995</v>
      </c>
      <c r="K150" s="748">
        <v>1</v>
      </c>
      <c r="L150" s="734">
        <v>13</v>
      </c>
      <c r="M150" s="735">
        <v>524.54999999999995</v>
      </c>
    </row>
    <row r="151" spans="1:13" ht="14.45" customHeight="1" x14ac:dyDescent="0.2">
      <c r="A151" s="729" t="s">
        <v>629</v>
      </c>
      <c r="B151" s="730" t="s">
        <v>1975</v>
      </c>
      <c r="C151" s="730" t="s">
        <v>1976</v>
      </c>
      <c r="D151" s="730" t="s">
        <v>1977</v>
      </c>
      <c r="E151" s="730" t="s">
        <v>1978</v>
      </c>
      <c r="F151" s="734"/>
      <c r="G151" s="734"/>
      <c r="H151" s="748">
        <v>0</v>
      </c>
      <c r="I151" s="734">
        <v>2</v>
      </c>
      <c r="J151" s="734">
        <v>62.679999999999978</v>
      </c>
      <c r="K151" s="748">
        <v>1</v>
      </c>
      <c r="L151" s="734">
        <v>2</v>
      </c>
      <c r="M151" s="735">
        <v>62.679999999999978</v>
      </c>
    </row>
    <row r="152" spans="1:13" ht="14.45" customHeight="1" x14ac:dyDescent="0.2">
      <c r="A152" s="729" t="s">
        <v>629</v>
      </c>
      <c r="B152" s="730" t="s">
        <v>1975</v>
      </c>
      <c r="C152" s="730" t="s">
        <v>2086</v>
      </c>
      <c r="D152" s="730" t="s">
        <v>1977</v>
      </c>
      <c r="E152" s="730" t="s">
        <v>2087</v>
      </c>
      <c r="F152" s="734"/>
      <c r="G152" s="734"/>
      <c r="H152" s="748">
        <v>0</v>
      </c>
      <c r="I152" s="734">
        <v>1</v>
      </c>
      <c r="J152" s="734">
        <v>58.640000000000015</v>
      </c>
      <c r="K152" s="748">
        <v>1</v>
      </c>
      <c r="L152" s="734">
        <v>1</v>
      </c>
      <c r="M152" s="735">
        <v>58.640000000000015</v>
      </c>
    </row>
    <row r="153" spans="1:13" ht="14.45" customHeight="1" x14ac:dyDescent="0.2">
      <c r="A153" s="729" t="s">
        <v>629</v>
      </c>
      <c r="B153" s="730" t="s">
        <v>1811</v>
      </c>
      <c r="C153" s="730" t="s">
        <v>1812</v>
      </c>
      <c r="D153" s="730" t="s">
        <v>769</v>
      </c>
      <c r="E153" s="730" t="s">
        <v>1813</v>
      </c>
      <c r="F153" s="734"/>
      <c r="G153" s="734"/>
      <c r="H153" s="748">
        <v>0</v>
      </c>
      <c r="I153" s="734">
        <v>10</v>
      </c>
      <c r="J153" s="734">
        <v>397.29999999999995</v>
      </c>
      <c r="K153" s="748">
        <v>1</v>
      </c>
      <c r="L153" s="734">
        <v>10</v>
      </c>
      <c r="M153" s="735">
        <v>397.29999999999995</v>
      </c>
    </row>
    <row r="154" spans="1:13" ht="14.45" customHeight="1" x14ac:dyDescent="0.2">
      <c r="A154" s="729" t="s">
        <v>629</v>
      </c>
      <c r="B154" s="730" t="s">
        <v>1811</v>
      </c>
      <c r="C154" s="730" t="s">
        <v>1814</v>
      </c>
      <c r="D154" s="730" t="s">
        <v>771</v>
      </c>
      <c r="E154" s="730" t="s">
        <v>1815</v>
      </c>
      <c r="F154" s="734"/>
      <c r="G154" s="734"/>
      <c r="H154" s="748">
        <v>0</v>
      </c>
      <c r="I154" s="734">
        <v>3</v>
      </c>
      <c r="J154" s="734">
        <v>177.87</v>
      </c>
      <c r="K154" s="748">
        <v>1</v>
      </c>
      <c r="L154" s="734">
        <v>3</v>
      </c>
      <c r="M154" s="735">
        <v>177.87</v>
      </c>
    </row>
    <row r="155" spans="1:13" ht="14.45" customHeight="1" x14ac:dyDescent="0.2">
      <c r="A155" s="729" t="s">
        <v>629</v>
      </c>
      <c r="B155" s="730" t="s">
        <v>1816</v>
      </c>
      <c r="C155" s="730" t="s">
        <v>2088</v>
      </c>
      <c r="D155" s="730" t="s">
        <v>674</v>
      </c>
      <c r="E155" s="730" t="s">
        <v>1323</v>
      </c>
      <c r="F155" s="734"/>
      <c r="G155" s="734"/>
      <c r="H155" s="748">
        <v>0</v>
      </c>
      <c r="I155" s="734">
        <v>1</v>
      </c>
      <c r="J155" s="734">
        <v>291.39999999999992</v>
      </c>
      <c r="K155" s="748">
        <v>1</v>
      </c>
      <c r="L155" s="734">
        <v>1</v>
      </c>
      <c r="M155" s="735">
        <v>291.39999999999992</v>
      </c>
    </row>
    <row r="156" spans="1:13" ht="14.45" customHeight="1" x14ac:dyDescent="0.2">
      <c r="A156" s="729" t="s">
        <v>629</v>
      </c>
      <c r="B156" s="730" t="s">
        <v>1816</v>
      </c>
      <c r="C156" s="730" t="s">
        <v>2089</v>
      </c>
      <c r="D156" s="730" t="s">
        <v>674</v>
      </c>
      <c r="E156" s="730" t="s">
        <v>2090</v>
      </c>
      <c r="F156" s="734"/>
      <c r="G156" s="734"/>
      <c r="H156" s="748">
        <v>0</v>
      </c>
      <c r="I156" s="734">
        <v>3</v>
      </c>
      <c r="J156" s="734">
        <v>324.29999999999995</v>
      </c>
      <c r="K156" s="748">
        <v>1</v>
      </c>
      <c r="L156" s="734">
        <v>3</v>
      </c>
      <c r="M156" s="735">
        <v>324.29999999999995</v>
      </c>
    </row>
    <row r="157" spans="1:13" ht="14.45" customHeight="1" x14ac:dyDescent="0.2">
      <c r="A157" s="729" t="s">
        <v>629</v>
      </c>
      <c r="B157" s="730" t="s">
        <v>1816</v>
      </c>
      <c r="C157" s="730" t="s">
        <v>1817</v>
      </c>
      <c r="D157" s="730" t="s">
        <v>674</v>
      </c>
      <c r="E157" s="730" t="s">
        <v>676</v>
      </c>
      <c r="F157" s="734"/>
      <c r="G157" s="734"/>
      <c r="H157" s="748">
        <v>0</v>
      </c>
      <c r="I157" s="734">
        <v>3</v>
      </c>
      <c r="J157" s="734">
        <v>621.69000000000005</v>
      </c>
      <c r="K157" s="748">
        <v>1</v>
      </c>
      <c r="L157" s="734">
        <v>3</v>
      </c>
      <c r="M157" s="735">
        <v>621.69000000000005</v>
      </c>
    </row>
    <row r="158" spans="1:13" ht="14.45" customHeight="1" x14ac:dyDescent="0.2">
      <c r="A158" s="729" t="s">
        <v>629</v>
      </c>
      <c r="B158" s="730" t="s">
        <v>1816</v>
      </c>
      <c r="C158" s="730" t="s">
        <v>2091</v>
      </c>
      <c r="D158" s="730" t="s">
        <v>1321</v>
      </c>
      <c r="E158" s="730" t="s">
        <v>1322</v>
      </c>
      <c r="F158" s="734"/>
      <c r="G158" s="734"/>
      <c r="H158" s="748">
        <v>0</v>
      </c>
      <c r="I158" s="734">
        <v>17</v>
      </c>
      <c r="J158" s="734">
        <v>1507.4499999999998</v>
      </c>
      <c r="K158" s="748">
        <v>1</v>
      </c>
      <c r="L158" s="734">
        <v>17</v>
      </c>
      <c r="M158" s="735">
        <v>1507.4499999999998</v>
      </c>
    </row>
    <row r="159" spans="1:13" ht="14.45" customHeight="1" x14ac:dyDescent="0.2">
      <c r="A159" s="729" t="s">
        <v>629</v>
      </c>
      <c r="B159" s="730" t="s">
        <v>1819</v>
      </c>
      <c r="C159" s="730" t="s">
        <v>1820</v>
      </c>
      <c r="D159" s="730" t="s">
        <v>1056</v>
      </c>
      <c r="E159" s="730" t="s">
        <v>685</v>
      </c>
      <c r="F159" s="734"/>
      <c r="G159" s="734"/>
      <c r="H159" s="748">
        <v>0</v>
      </c>
      <c r="I159" s="734">
        <v>1</v>
      </c>
      <c r="J159" s="734">
        <v>26.430000000000007</v>
      </c>
      <c r="K159" s="748">
        <v>1</v>
      </c>
      <c r="L159" s="734">
        <v>1</v>
      </c>
      <c r="M159" s="735">
        <v>26.430000000000007</v>
      </c>
    </row>
    <row r="160" spans="1:13" ht="14.45" customHeight="1" x14ac:dyDescent="0.2">
      <c r="A160" s="729" t="s">
        <v>629</v>
      </c>
      <c r="B160" s="730" t="s">
        <v>1819</v>
      </c>
      <c r="C160" s="730" t="s">
        <v>1822</v>
      </c>
      <c r="D160" s="730" t="s">
        <v>1056</v>
      </c>
      <c r="E160" s="730" t="s">
        <v>1823</v>
      </c>
      <c r="F160" s="734"/>
      <c r="G160" s="734"/>
      <c r="H160" s="748">
        <v>0</v>
      </c>
      <c r="I160" s="734">
        <v>1</v>
      </c>
      <c r="J160" s="734">
        <v>87.05</v>
      </c>
      <c r="K160" s="748">
        <v>1</v>
      </c>
      <c r="L160" s="734">
        <v>1</v>
      </c>
      <c r="M160" s="735">
        <v>87.05</v>
      </c>
    </row>
    <row r="161" spans="1:13" ht="14.45" customHeight="1" x14ac:dyDescent="0.2">
      <c r="A161" s="729" t="s">
        <v>629</v>
      </c>
      <c r="B161" s="730" t="s">
        <v>1819</v>
      </c>
      <c r="C161" s="730" t="s">
        <v>1979</v>
      </c>
      <c r="D161" s="730" t="s">
        <v>1056</v>
      </c>
      <c r="E161" s="730" t="s">
        <v>699</v>
      </c>
      <c r="F161" s="734"/>
      <c r="G161" s="734"/>
      <c r="H161" s="748">
        <v>0</v>
      </c>
      <c r="I161" s="734">
        <v>2</v>
      </c>
      <c r="J161" s="734">
        <v>104.44000000000003</v>
      </c>
      <c r="K161" s="748">
        <v>1</v>
      </c>
      <c r="L161" s="734">
        <v>2</v>
      </c>
      <c r="M161" s="735">
        <v>104.44000000000003</v>
      </c>
    </row>
    <row r="162" spans="1:13" ht="14.45" customHeight="1" x14ac:dyDescent="0.2">
      <c r="A162" s="729" t="s">
        <v>629</v>
      </c>
      <c r="B162" s="730" t="s">
        <v>1980</v>
      </c>
      <c r="C162" s="730" t="s">
        <v>1983</v>
      </c>
      <c r="D162" s="730" t="s">
        <v>1982</v>
      </c>
      <c r="E162" s="730" t="s">
        <v>1944</v>
      </c>
      <c r="F162" s="734"/>
      <c r="G162" s="734"/>
      <c r="H162" s="748">
        <v>0</v>
      </c>
      <c r="I162" s="734">
        <v>1</v>
      </c>
      <c r="J162" s="734">
        <v>15</v>
      </c>
      <c r="K162" s="748">
        <v>1</v>
      </c>
      <c r="L162" s="734">
        <v>1</v>
      </c>
      <c r="M162" s="735">
        <v>15</v>
      </c>
    </row>
    <row r="163" spans="1:13" ht="14.45" customHeight="1" x14ac:dyDescent="0.2">
      <c r="A163" s="729" t="s">
        <v>629</v>
      </c>
      <c r="B163" s="730" t="s">
        <v>1984</v>
      </c>
      <c r="C163" s="730" t="s">
        <v>2092</v>
      </c>
      <c r="D163" s="730" t="s">
        <v>1986</v>
      </c>
      <c r="E163" s="730" t="s">
        <v>1944</v>
      </c>
      <c r="F163" s="734"/>
      <c r="G163" s="734"/>
      <c r="H163" s="748">
        <v>0</v>
      </c>
      <c r="I163" s="734">
        <v>1</v>
      </c>
      <c r="J163" s="734">
        <v>28.8</v>
      </c>
      <c r="K163" s="748">
        <v>1</v>
      </c>
      <c r="L163" s="734">
        <v>1</v>
      </c>
      <c r="M163" s="735">
        <v>28.8</v>
      </c>
    </row>
    <row r="164" spans="1:13" ht="14.45" customHeight="1" x14ac:dyDescent="0.2">
      <c r="A164" s="729" t="s">
        <v>629</v>
      </c>
      <c r="B164" s="730" t="s">
        <v>1824</v>
      </c>
      <c r="C164" s="730" t="s">
        <v>1825</v>
      </c>
      <c r="D164" s="730" t="s">
        <v>880</v>
      </c>
      <c r="E164" s="730" t="s">
        <v>687</v>
      </c>
      <c r="F164" s="734"/>
      <c r="G164" s="734"/>
      <c r="H164" s="748">
        <v>0</v>
      </c>
      <c r="I164" s="734">
        <v>1</v>
      </c>
      <c r="J164" s="734">
        <v>76.45</v>
      </c>
      <c r="K164" s="748">
        <v>1</v>
      </c>
      <c r="L164" s="734">
        <v>1</v>
      </c>
      <c r="M164" s="735">
        <v>76.45</v>
      </c>
    </row>
    <row r="165" spans="1:13" ht="14.45" customHeight="1" x14ac:dyDescent="0.2">
      <c r="A165" s="729" t="s">
        <v>629</v>
      </c>
      <c r="B165" s="730" t="s">
        <v>1824</v>
      </c>
      <c r="C165" s="730" t="s">
        <v>1826</v>
      </c>
      <c r="D165" s="730" t="s">
        <v>883</v>
      </c>
      <c r="E165" s="730" t="s">
        <v>699</v>
      </c>
      <c r="F165" s="734"/>
      <c r="G165" s="734"/>
      <c r="H165" s="748">
        <v>0</v>
      </c>
      <c r="I165" s="734">
        <v>1</v>
      </c>
      <c r="J165" s="734">
        <v>141.28</v>
      </c>
      <c r="K165" s="748">
        <v>1</v>
      </c>
      <c r="L165" s="734">
        <v>1</v>
      </c>
      <c r="M165" s="735">
        <v>141.28</v>
      </c>
    </row>
    <row r="166" spans="1:13" ht="14.45" customHeight="1" x14ac:dyDescent="0.2">
      <c r="A166" s="729" t="s">
        <v>629</v>
      </c>
      <c r="B166" s="730" t="s">
        <v>1827</v>
      </c>
      <c r="C166" s="730" t="s">
        <v>1828</v>
      </c>
      <c r="D166" s="730" t="s">
        <v>1829</v>
      </c>
      <c r="E166" s="730" t="s">
        <v>1830</v>
      </c>
      <c r="F166" s="734"/>
      <c r="G166" s="734"/>
      <c r="H166" s="748">
        <v>0</v>
      </c>
      <c r="I166" s="734">
        <v>6</v>
      </c>
      <c r="J166" s="734">
        <v>72.16</v>
      </c>
      <c r="K166" s="748">
        <v>1</v>
      </c>
      <c r="L166" s="734">
        <v>6</v>
      </c>
      <c r="M166" s="735">
        <v>72.16</v>
      </c>
    </row>
    <row r="167" spans="1:13" ht="14.45" customHeight="1" x14ac:dyDescent="0.2">
      <c r="A167" s="729" t="s">
        <v>629</v>
      </c>
      <c r="B167" s="730" t="s">
        <v>1827</v>
      </c>
      <c r="C167" s="730" t="s">
        <v>2093</v>
      </c>
      <c r="D167" s="730" t="s">
        <v>1829</v>
      </c>
      <c r="E167" s="730" t="s">
        <v>2094</v>
      </c>
      <c r="F167" s="734"/>
      <c r="G167" s="734"/>
      <c r="H167" s="748">
        <v>0</v>
      </c>
      <c r="I167" s="734">
        <v>2</v>
      </c>
      <c r="J167" s="734">
        <v>200.98000000000002</v>
      </c>
      <c r="K167" s="748">
        <v>1</v>
      </c>
      <c r="L167" s="734">
        <v>2</v>
      </c>
      <c r="M167" s="735">
        <v>200.98000000000002</v>
      </c>
    </row>
    <row r="168" spans="1:13" ht="14.45" customHeight="1" x14ac:dyDescent="0.2">
      <c r="A168" s="729" t="s">
        <v>629</v>
      </c>
      <c r="B168" s="730" t="s">
        <v>2095</v>
      </c>
      <c r="C168" s="730" t="s">
        <v>2096</v>
      </c>
      <c r="D168" s="730" t="s">
        <v>2097</v>
      </c>
      <c r="E168" s="730" t="s">
        <v>2098</v>
      </c>
      <c r="F168" s="734"/>
      <c r="G168" s="734"/>
      <c r="H168" s="748">
        <v>0</v>
      </c>
      <c r="I168" s="734">
        <v>3</v>
      </c>
      <c r="J168" s="734">
        <v>762.75</v>
      </c>
      <c r="K168" s="748">
        <v>1</v>
      </c>
      <c r="L168" s="734">
        <v>3</v>
      </c>
      <c r="M168" s="735">
        <v>762.75</v>
      </c>
    </row>
    <row r="169" spans="1:13" ht="14.45" customHeight="1" x14ac:dyDescent="0.2">
      <c r="A169" s="729" t="s">
        <v>629</v>
      </c>
      <c r="B169" s="730" t="s">
        <v>1841</v>
      </c>
      <c r="C169" s="730" t="s">
        <v>1995</v>
      </c>
      <c r="D169" s="730" t="s">
        <v>1846</v>
      </c>
      <c r="E169" s="730" t="s">
        <v>1996</v>
      </c>
      <c r="F169" s="734"/>
      <c r="G169" s="734"/>
      <c r="H169" s="748">
        <v>0</v>
      </c>
      <c r="I169" s="734">
        <v>1</v>
      </c>
      <c r="J169" s="734">
        <v>163.99</v>
      </c>
      <c r="K169" s="748">
        <v>1</v>
      </c>
      <c r="L169" s="734">
        <v>1</v>
      </c>
      <c r="M169" s="735">
        <v>163.99</v>
      </c>
    </row>
    <row r="170" spans="1:13" ht="14.45" customHeight="1" x14ac:dyDescent="0.2">
      <c r="A170" s="729" t="s">
        <v>629</v>
      </c>
      <c r="B170" s="730" t="s">
        <v>2099</v>
      </c>
      <c r="C170" s="730" t="s">
        <v>2100</v>
      </c>
      <c r="D170" s="730" t="s">
        <v>1475</v>
      </c>
      <c r="E170" s="730" t="s">
        <v>1476</v>
      </c>
      <c r="F170" s="734"/>
      <c r="G170" s="734"/>
      <c r="H170" s="748">
        <v>0</v>
      </c>
      <c r="I170" s="734">
        <v>3</v>
      </c>
      <c r="J170" s="734">
        <v>491.82</v>
      </c>
      <c r="K170" s="748">
        <v>1</v>
      </c>
      <c r="L170" s="734">
        <v>3</v>
      </c>
      <c r="M170" s="735">
        <v>491.82</v>
      </c>
    </row>
    <row r="171" spans="1:13" ht="14.45" customHeight="1" x14ac:dyDescent="0.2">
      <c r="A171" s="729" t="s">
        <v>629</v>
      </c>
      <c r="B171" s="730" t="s">
        <v>2101</v>
      </c>
      <c r="C171" s="730" t="s">
        <v>2102</v>
      </c>
      <c r="D171" s="730" t="s">
        <v>1381</v>
      </c>
      <c r="E171" s="730" t="s">
        <v>1382</v>
      </c>
      <c r="F171" s="734"/>
      <c r="G171" s="734"/>
      <c r="H171" s="748">
        <v>0</v>
      </c>
      <c r="I171" s="734">
        <v>1</v>
      </c>
      <c r="J171" s="734">
        <v>120.65</v>
      </c>
      <c r="K171" s="748">
        <v>1</v>
      </c>
      <c r="L171" s="734">
        <v>1</v>
      </c>
      <c r="M171" s="735">
        <v>120.65</v>
      </c>
    </row>
    <row r="172" spans="1:13" ht="14.45" customHeight="1" x14ac:dyDescent="0.2">
      <c r="A172" s="729" t="s">
        <v>629</v>
      </c>
      <c r="B172" s="730" t="s">
        <v>1847</v>
      </c>
      <c r="C172" s="730" t="s">
        <v>2103</v>
      </c>
      <c r="D172" s="730" t="s">
        <v>898</v>
      </c>
      <c r="E172" s="730" t="s">
        <v>2104</v>
      </c>
      <c r="F172" s="734"/>
      <c r="G172" s="734"/>
      <c r="H172" s="748">
        <v>0</v>
      </c>
      <c r="I172" s="734">
        <v>20</v>
      </c>
      <c r="J172" s="734">
        <v>3436.6</v>
      </c>
      <c r="K172" s="748">
        <v>1</v>
      </c>
      <c r="L172" s="734">
        <v>20</v>
      </c>
      <c r="M172" s="735">
        <v>3436.6</v>
      </c>
    </row>
    <row r="173" spans="1:13" ht="14.45" customHeight="1" x14ac:dyDescent="0.2">
      <c r="A173" s="729" t="s">
        <v>629</v>
      </c>
      <c r="B173" s="730" t="s">
        <v>1847</v>
      </c>
      <c r="C173" s="730" t="s">
        <v>1848</v>
      </c>
      <c r="D173" s="730" t="s">
        <v>898</v>
      </c>
      <c r="E173" s="730" t="s">
        <v>1849</v>
      </c>
      <c r="F173" s="734"/>
      <c r="G173" s="734"/>
      <c r="H173" s="748">
        <v>0</v>
      </c>
      <c r="I173" s="734">
        <v>20</v>
      </c>
      <c r="J173" s="734">
        <v>1298.0000000000005</v>
      </c>
      <c r="K173" s="748">
        <v>1</v>
      </c>
      <c r="L173" s="734">
        <v>20</v>
      </c>
      <c r="M173" s="735">
        <v>1298.0000000000005</v>
      </c>
    </row>
    <row r="174" spans="1:13" ht="14.45" customHeight="1" x14ac:dyDescent="0.2">
      <c r="A174" s="729" t="s">
        <v>629</v>
      </c>
      <c r="B174" s="730" t="s">
        <v>1847</v>
      </c>
      <c r="C174" s="730" t="s">
        <v>2105</v>
      </c>
      <c r="D174" s="730" t="s">
        <v>898</v>
      </c>
      <c r="E174" s="730" t="s">
        <v>2106</v>
      </c>
      <c r="F174" s="734"/>
      <c r="G174" s="734"/>
      <c r="H174" s="748">
        <v>0</v>
      </c>
      <c r="I174" s="734">
        <v>20</v>
      </c>
      <c r="J174" s="734">
        <v>1437.3999999999999</v>
      </c>
      <c r="K174" s="748">
        <v>1</v>
      </c>
      <c r="L174" s="734">
        <v>20</v>
      </c>
      <c r="M174" s="735">
        <v>1437.3999999999999</v>
      </c>
    </row>
    <row r="175" spans="1:13" ht="14.45" customHeight="1" x14ac:dyDescent="0.2">
      <c r="A175" s="729" t="s">
        <v>629</v>
      </c>
      <c r="B175" s="730" t="s">
        <v>1847</v>
      </c>
      <c r="C175" s="730" t="s">
        <v>2107</v>
      </c>
      <c r="D175" s="730" t="s">
        <v>898</v>
      </c>
      <c r="E175" s="730" t="s">
        <v>2108</v>
      </c>
      <c r="F175" s="734"/>
      <c r="G175" s="734"/>
      <c r="H175" s="748">
        <v>0</v>
      </c>
      <c r="I175" s="734">
        <v>50</v>
      </c>
      <c r="J175" s="734">
        <v>14941.91</v>
      </c>
      <c r="K175" s="748">
        <v>1</v>
      </c>
      <c r="L175" s="734">
        <v>50</v>
      </c>
      <c r="M175" s="735">
        <v>14941.91</v>
      </c>
    </row>
    <row r="176" spans="1:13" ht="14.45" customHeight="1" x14ac:dyDescent="0.2">
      <c r="A176" s="729" t="s">
        <v>629</v>
      </c>
      <c r="B176" s="730" t="s">
        <v>1850</v>
      </c>
      <c r="C176" s="730" t="s">
        <v>1851</v>
      </c>
      <c r="D176" s="730" t="s">
        <v>1852</v>
      </c>
      <c r="E176" s="730" t="s">
        <v>1853</v>
      </c>
      <c r="F176" s="734"/>
      <c r="G176" s="734"/>
      <c r="H176" s="748">
        <v>0</v>
      </c>
      <c r="I176" s="734">
        <v>1</v>
      </c>
      <c r="J176" s="734">
        <v>92.659999999999982</v>
      </c>
      <c r="K176" s="748">
        <v>1</v>
      </c>
      <c r="L176" s="734">
        <v>1</v>
      </c>
      <c r="M176" s="735">
        <v>92.659999999999982</v>
      </c>
    </row>
    <row r="177" spans="1:13" ht="14.45" customHeight="1" x14ac:dyDescent="0.2">
      <c r="A177" s="729" t="s">
        <v>629</v>
      </c>
      <c r="B177" s="730" t="s">
        <v>1850</v>
      </c>
      <c r="C177" s="730" t="s">
        <v>2109</v>
      </c>
      <c r="D177" s="730" t="s">
        <v>1852</v>
      </c>
      <c r="E177" s="730" t="s">
        <v>2110</v>
      </c>
      <c r="F177" s="734"/>
      <c r="G177" s="734"/>
      <c r="H177" s="748">
        <v>0</v>
      </c>
      <c r="I177" s="734">
        <v>2</v>
      </c>
      <c r="J177" s="734">
        <v>125.32</v>
      </c>
      <c r="K177" s="748">
        <v>1</v>
      </c>
      <c r="L177" s="734">
        <v>2</v>
      </c>
      <c r="M177" s="735">
        <v>125.32</v>
      </c>
    </row>
    <row r="178" spans="1:13" ht="14.45" customHeight="1" x14ac:dyDescent="0.2">
      <c r="A178" s="729" t="s">
        <v>629</v>
      </c>
      <c r="B178" s="730" t="s">
        <v>1850</v>
      </c>
      <c r="C178" s="730" t="s">
        <v>2004</v>
      </c>
      <c r="D178" s="730" t="s">
        <v>1103</v>
      </c>
      <c r="E178" s="730" t="s">
        <v>1104</v>
      </c>
      <c r="F178" s="734"/>
      <c r="G178" s="734"/>
      <c r="H178" s="748">
        <v>0</v>
      </c>
      <c r="I178" s="734">
        <v>2</v>
      </c>
      <c r="J178" s="734">
        <v>155.35999999999996</v>
      </c>
      <c r="K178" s="748">
        <v>1</v>
      </c>
      <c r="L178" s="734">
        <v>2</v>
      </c>
      <c r="M178" s="735">
        <v>155.35999999999996</v>
      </c>
    </row>
    <row r="179" spans="1:13" ht="14.45" customHeight="1" x14ac:dyDescent="0.2">
      <c r="A179" s="729" t="s">
        <v>629</v>
      </c>
      <c r="B179" s="730" t="s">
        <v>1850</v>
      </c>
      <c r="C179" s="730" t="s">
        <v>2005</v>
      </c>
      <c r="D179" s="730" t="s">
        <v>1103</v>
      </c>
      <c r="E179" s="730" t="s">
        <v>1110</v>
      </c>
      <c r="F179" s="734"/>
      <c r="G179" s="734"/>
      <c r="H179" s="748">
        <v>0</v>
      </c>
      <c r="I179" s="734">
        <v>1</v>
      </c>
      <c r="J179" s="734">
        <v>92.089999999999975</v>
      </c>
      <c r="K179" s="748">
        <v>1</v>
      </c>
      <c r="L179" s="734">
        <v>1</v>
      </c>
      <c r="M179" s="735">
        <v>92.089999999999975</v>
      </c>
    </row>
    <row r="180" spans="1:13" ht="14.45" customHeight="1" x14ac:dyDescent="0.2">
      <c r="A180" s="729" t="s">
        <v>629</v>
      </c>
      <c r="B180" s="730" t="s">
        <v>1850</v>
      </c>
      <c r="C180" s="730" t="s">
        <v>2006</v>
      </c>
      <c r="D180" s="730" t="s">
        <v>1103</v>
      </c>
      <c r="E180" s="730" t="s">
        <v>2007</v>
      </c>
      <c r="F180" s="734"/>
      <c r="G180" s="734"/>
      <c r="H180" s="748">
        <v>0</v>
      </c>
      <c r="I180" s="734">
        <v>2</v>
      </c>
      <c r="J180" s="734">
        <v>122.21000000000001</v>
      </c>
      <c r="K180" s="748">
        <v>1</v>
      </c>
      <c r="L180" s="734">
        <v>2</v>
      </c>
      <c r="M180" s="735">
        <v>122.21000000000001</v>
      </c>
    </row>
    <row r="181" spans="1:13" ht="14.45" customHeight="1" x14ac:dyDescent="0.2">
      <c r="A181" s="729" t="s">
        <v>629</v>
      </c>
      <c r="B181" s="730" t="s">
        <v>1854</v>
      </c>
      <c r="C181" s="730" t="s">
        <v>1855</v>
      </c>
      <c r="D181" s="730" t="s">
        <v>1856</v>
      </c>
      <c r="E181" s="730" t="s">
        <v>1857</v>
      </c>
      <c r="F181" s="734"/>
      <c r="G181" s="734"/>
      <c r="H181" s="748">
        <v>0</v>
      </c>
      <c r="I181" s="734">
        <v>5</v>
      </c>
      <c r="J181" s="734">
        <v>11188.65</v>
      </c>
      <c r="K181" s="748">
        <v>1</v>
      </c>
      <c r="L181" s="734">
        <v>5</v>
      </c>
      <c r="M181" s="735">
        <v>11188.65</v>
      </c>
    </row>
    <row r="182" spans="1:13" ht="14.45" customHeight="1" x14ac:dyDescent="0.2">
      <c r="A182" s="729" t="s">
        <v>629</v>
      </c>
      <c r="B182" s="730" t="s">
        <v>1858</v>
      </c>
      <c r="C182" s="730" t="s">
        <v>1859</v>
      </c>
      <c r="D182" s="730" t="s">
        <v>1860</v>
      </c>
      <c r="E182" s="730" t="s">
        <v>1861</v>
      </c>
      <c r="F182" s="734">
        <v>180</v>
      </c>
      <c r="G182" s="734">
        <v>11677.2</v>
      </c>
      <c r="H182" s="748">
        <v>1</v>
      </c>
      <c r="I182" s="734"/>
      <c r="J182" s="734"/>
      <c r="K182" s="748">
        <v>0</v>
      </c>
      <c r="L182" s="734">
        <v>180</v>
      </c>
      <c r="M182" s="735">
        <v>11677.2</v>
      </c>
    </row>
    <row r="183" spans="1:13" ht="14.45" customHeight="1" x14ac:dyDescent="0.2">
      <c r="A183" s="729" t="s">
        <v>629</v>
      </c>
      <c r="B183" s="730" t="s">
        <v>1862</v>
      </c>
      <c r="C183" s="730" t="s">
        <v>2011</v>
      </c>
      <c r="D183" s="730" t="s">
        <v>2012</v>
      </c>
      <c r="E183" s="730" t="s">
        <v>2013</v>
      </c>
      <c r="F183" s="734">
        <v>12.3</v>
      </c>
      <c r="G183" s="734">
        <v>5126.3940000000002</v>
      </c>
      <c r="H183" s="748">
        <v>1</v>
      </c>
      <c r="I183" s="734"/>
      <c r="J183" s="734"/>
      <c r="K183" s="748">
        <v>0</v>
      </c>
      <c r="L183" s="734">
        <v>12.3</v>
      </c>
      <c r="M183" s="735">
        <v>5126.3940000000002</v>
      </c>
    </row>
    <row r="184" spans="1:13" ht="14.45" customHeight="1" x14ac:dyDescent="0.2">
      <c r="A184" s="729" t="s">
        <v>629</v>
      </c>
      <c r="B184" s="730" t="s">
        <v>1862</v>
      </c>
      <c r="C184" s="730" t="s">
        <v>1863</v>
      </c>
      <c r="D184" s="730" t="s">
        <v>972</v>
      </c>
      <c r="E184" s="730" t="s">
        <v>1864</v>
      </c>
      <c r="F184" s="734"/>
      <c r="G184" s="734"/>
      <c r="H184" s="748">
        <v>0</v>
      </c>
      <c r="I184" s="734">
        <v>3</v>
      </c>
      <c r="J184" s="734">
        <v>341.25</v>
      </c>
      <c r="K184" s="748">
        <v>1</v>
      </c>
      <c r="L184" s="734">
        <v>3</v>
      </c>
      <c r="M184" s="735">
        <v>341.25</v>
      </c>
    </row>
    <row r="185" spans="1:13" ht="14.45" customHeight="1" x14ac:dyDescent="0.2">
      <c r="A185" s="729" t="s">
        <v>629</v>
      </c>
      <c r="B185" s="730" t="s">
        <v>2111</v>
      </c>
      <c r="C185" s="730" t="s">
        <v>2112</v>
      </c>
      <c r="D185" s="730" t="s">
        <v>2113</v>
      </c>
      <c r="E185" s="730" t="s">
        <v>1259</v>
      </c>
      <c r="F185" s="734"/>
      <c r="G185" s="734"/>
      <c r="H185" s="748">
        <v>0</v>
      </c>
      <c r="I185" s="734">
        <v>15</v>
      </c>
      <c r="J185" s="734">
        <v>22234.239999999998</v>
      </c>
      <c r="K185" s="748">
        <v>1</v>
      </c>
      <c r="L185" s="734">
        <v>15</v>
      </c>
      <c r="M185" s="735">
        <v>22234.239999999998</v>
      </c>
    </row>
    <row r="186" spans="1:13" ht="14.45" customHeight="1" x14ac:dyDescent="0.2">
      <c r="A186" s="729" t="s">
        <v>629</v>
      </c>
      <c r="B186" s="730" t="s">
        <v>2111</v>
      </c>
      <c r="C186" s="730" t="s">
        <v>2114</v>
      </c>
      <c r="D186" s="730" t="s">
        <v>1652</v>
      </c>
      <c r="E186" s="730" t="s">
        <v>2115</v>
      </c>
      <c r="F186" s="734">
        <v>60</v>
      </c>
      <c r="G186" s="734">
        <v>8324.2000000000007</v>
      </c>
      <c r="H186" s="748">
        <v>1</v>
      </c>
      <c r="I186" s="734"/>
      <c r="J186" s="734"/>
      <c r="K186" s="748">
        <v>0</v>
      </c>
      <c r="L186" s="734">
        <v>60</v>
      </c>
      <c r="M186" s="735">
        <v>8324.2000000000007</v>
      </c>
    </row>
    <row r="187" spans="1:13" ht="14.45" customHeight="1" x14ac:dyDescent="0.2">
      <c r="A187" s="729" t="s">
        <v>629</v>
      </c>
      <c r="B187" s="730" t="s">
        <v>1868</v>
      </c>
      <c r="C187" s="730" t="s">
        <v>1869</v>
      </c>
      <c r="D187" s="730" t="s">
        <v>1870</v>
      </c>
      <c r="E187" s="730" t="s">
        <v>1871</v>
      </c>
      <c r="F187" s="734"/>
      <c r="G187" s="734"/>
      <c r="H187" s="748">
        <v>0</v>
      </c>
      <c r="I187" s="734">
        <v>4</v>
      </c>
      <c r="J187" s="734">
        <v>784.08</v>
      </c>
      <c r="K187" s="748">
        <v>1</v>
      </c>
      <c r="L187" s="734">
        <v>4</v>
      </c>
      <c r="M187" s="735">
        <v>784.08</v>
      </c>
    </row>
    <row r="188" spans="1:13" ht="14.45" customHeight="1" x14ac:dyDescent="0.2">
      <c r="A188" s="729" t="s">
        <v>629</v>
      </c>
      <c r="B188" s="730" t="s">
        <v>1872</v>
      </c>
      <c r="C188" s="730" t="s">
        <v>2014</v>
      </c>
      <c r="D188" s="730" t="s">
        <v>2015</v>
      </c>
      <c r="E188" s="730" t="s">
        <v>1024</v>
      </c>
      <c r="F188" s="734">
        <v>579</v>
      </c>
      <c r="G188" s="734">
        <v>19338.599999999999</v>
      </c>
      <c r="H188" s="748">
        <v>1</v>
      </c>
      <c r="I188" s="734"/>
      <c r="J188" s="734"/>
      <c r="K188" s="748">
        <v>0</v>
      </c>
      <c r="L188" s="734">
        <v>579</v>
      </c>
      <c r="M188" s="735">
        <v>19338.599999999999</v>
      </c>
    </row>
    <row r="189" spans="1:13" ht="14.45" customHeight="1" x14ac:dyDescent="0.2">
      <c r="A189" s="729" t="s">
        <v>629</v>
      </c>
      <c r="B189" s="730" t="s">
        <v>1872</v>
      </c>
      <c r="C189" s="730" t="s">
        <v>1873</v>
      </c>
      <c r="D189" s="730" t="s">
        <v>1023</v>
      </c>
      <c r="E189" s="730" t="s">
        <v>1024</v>
      </c>
      <c r="F189" s="734"/>
      <c r="G189" s="734"/>
      <c r="H189" s="748">
        <v>0</v>
      </c>
      <c r="I189" s="734">
        <v>613</v>
      </c>
      <c r="J189" s="734">
        <v>11757.619999999997</v>
      </c>
      <c r="K189" s="748">
        <v>1</v>
      </c>
      <c r="L189" s="734">
        <v>613</v>
      </c>
      <c r="M189" s="735">
        <v>11757.619999999997</v>
      </c>
    </row>
    <row r="190" spans="1:13" ht="14.45" customHeight="1" x14ac:dyDescent="0.2">
      <c r="A190" s="729" t="s">
        <v>629</v>
      </c>
      <c r="B190" s="730" t="s">
        <v>2116</v>
      </c>
      <c r="C190" s="730" t="s">
        <v>2117</v>
      </c>
      <c r="D190" s="730" t="s">
        <v>2118</v>
      </c>
      <c r="E190" s="730" t="s">
        <v>1017</v>
      </c>
      <c r="F190" s="734"/>
      <c r="G190" s="734"/>
      <c r="H190" s="748">
        <v>0</v>
      </c>
      <c r="I190" s="734">
        <v>2</v>
      </c>
      <c r="J190" s="734">
        <v>280.06</v>
      </c>
      <c r="K190" s="748">
        <v>1</v>
      </c>
      <c r="L190" s="734">
        <v>2</v>
      </c>
      <c r="M190" s="735">
        <v>280.06</v>
      </c>
    </row>
    <row r="191" spans="1:13" ht="14.45" customHeight="1" x14ac:dyDescent="0.2">
      <c r="A191" s="729" t="s">
        <v>629</v>
      </c>
      <c r="B191" s="730" t="s">
        <v>1874</v>
      </c>
      <c r="C191" s="730" t="s">
        <v>1875</v>
      </c>
      <c r="D191" s="730" t="s">
        <v>1876</v>
      </c>
      <c r="E191" s="730" t="s">
        <v>1017</v>
      </c>
      <c r="F191" s="734">
        <v>8</v>
      </c>
      <c r="G191" s="734">
        <v>5720</v>
      </c>
      <c r="H191" s="748">
        <v>1</v>
      </c>
      <c r="I191" s="734"/>
      <c r="J191" s="734"/>
      <c r="K191" s="748">
        <v>0</v>
      </c>
      <c r="L191" s="734">
        <v>8</v>
      </c>
      <c r="M191" s="735">
        <v>5720</v>
      </c>
    </row>
    <row r="192" spans="1:13" ht="14.45" customHeight="1" x14ac:dyDescent="0.2">
      <c r="A192" s="729" t="s">
        <v>629</v>
      </c>
      <c r="B192" s="730" t="s">
        <v>1874</v>
      </c>
      <c r="C192" s="730" t="s">
        <v>1877</v>
      </c>
      <c r="D192" s="730" t="s">
        <v>1016</v>
      </c>
      <c r="E192" s="730" t="s">
        <v>1017</v>
      </c>
      <c r="F192" s="734"/>
      <c r="G192" s="734"/>
      <c r="H192" s="748">
        <v>0</v>
      </c>
      <c r="I192" s="734">
        <v>39</v>
      </c>
      <c r="J192" s="734">
        <v>31193.56</v>
      </c>
      <c r="K192" s="748">
        <v>1</v>
      </c>
      <c r="L192" s="734">
        <v>39</v>
      </c>
      <c r="M192" s="735">
        <v>31193.56</v>
      </c>
    </row>
    <row r="193" spans="1:13" ht="14.45" customHeight="1" x14ac:dyDescent="0.2">
      <c r="A193" s="729" t="s">
        <v>629</v>
      </c>
      <c r="B193" s="730" t="s">
        <v>1878</v>
      </c>
      <c r="C193" s="730" t="s">
        <v>1879</v>
      </c>
      <c r="D193" s="730" t="s">
        <v>1880</v>
      </c>
      <c r="E193" s="730" t="s">
        <v>1881</v>
      </c>
      <c r="F193" s="734"/>
      <c r="G193" s="734"/>
      <c r="H193" s="748">
        <v>0</v>
      </c>
      <c r="I193" s="734">
        <v>13.2</v>
      </c>
      <c r="J193" s="734">
        <v>1989.2399999999998</v>
      </c>
      <c r="K193" s="748">
        <v>1</v>
      </c>
      <c r="L193" s="734">
        <v>13.2</v>
      </c>
      <c r="M193" s="735">
        <v>1989.2399999999998</v>
      </c>
    </row>
    <row r="194" spans="1:13" ht="14.45" customHeight="1" x14ac:dyDescent="0.2">
      <c r="A194" s="729" t="s">
        <v>629</v>
      </c>
      <c r="B194" s="730" t="s">
        <v>1878</v>
      </c>
      <c r="C194" s="730" t="s">
        <v>1882</v>
      </c>
      <c r="D194" s="730" t="s">
        <v>1880</v>
      </c>
      <c r="E194" s="730" t="s">
        <v>1883</v>
      </c>
      <c r="F194" s="734"/>
      <c r="G194" s="734"/>
      <c r="H194" s="748">
        <v>0</v>
      </c>
      <c r="I194" s="734">
        <v>33.599999999999994</v>
      </c>
      <c r="J194" s="734">
        <v>8870.4000000000015</v>
      </c>
      <c r="K194" s="748">
        <v>1</v>
      </c>
      <c r="L194" s="734">
        <v>33.599999999999994</v>
      </c>
      <c r="M194" s="735">
        <v>8870.4000000000015</v>
      </c>
    </row>
    <row r="195" spans="1:13" ht="14.45" customHeight="1" x14ac:dyDescent="0.2">
      <c r="A195" s="729" t="s">
        <v>629</v>
      </c>
      <c r="B195" s="730" t="s">
        <v>2119</v>
      </c>
      <c r="C195" s="730" t="s">
        <v>2120</v>
      </c>
      <c r="D195" s="730" t="s">
        <v>2121</v>
      </c>
      <c r="E195" s="730" t="s">
        <v>2122</v>
      </c>
      <c r="F195" s="734"/>
      <c r="G195" s="734"/>
      <c r="H195" s="748">
        <v>0</v>
      </c>
      <c r="I195" s="734">
        <v>5</v>
      </c>
      <c r="J195" s="734">
        <v>2946.6320000000001</v>
      </c>
      <c r="K195" s="748">
        <v>1</v>
      </c>
      <c r="L195" s="734">
        <v>5</v>
      </c>
      <c r="M195" s="735">
        <v>2946.6320000000001</v>
      </c>
    </row>
    <row r="196" spans="1:13" ht="14.45" customHeight="1" x14ac:dyDescent="0.2">
      <c r="A196" s="729" t="s">
        <v>629</v>
      </c>
      <c r="B196" s="730" t="s">
        <v>1887</v>
      </c>
      <c r="C196" s="730" t="s">
        <v>2016</v>
      </c>
      <c r="D196" s="730" t="s">
        <v>1889</v>
      </c>
      <c r="E196" s="730" t="s">
        <v>2017</v>
      </c>
      <c r="F196" s="734"/>
      <c r="G196" s="734"/>
      <c r="H196" s="748">
        <v>0</v>
      </c>
      <c r="I196" s="734">
        <v>10</v>
      </c>
      <c r="J196" s="734">
        <v>333.9</v>
      </c>
      <c r="K196" s="748">
        <v>1</v>
      </c>
      <c r="L196" s="734">
        <v>10</v>
      </c>
      <c r="M196" s="735">
        <v>333.9</v>
      </c>
    </row>
    <row r="197" spans="1:13" ht="14.45" customHeight="1" x14ac:dyDescent="0.2">
      <c r="A197" s="729" t="s">
        <v>629</v>
      </c>
      <c r="B197" s="730" t="s">
        <v>1887</v>
      </c>
      <c r="C197" s="730" t="s">
        <v>1888</v>
      </c>
      <c r="D197" s="730" t="s">
        <v>1889</v>
      </c>
      <c r="E197" s="730" t="s">
        <v>1890</v>
      </c>
      <c r="F197" s="734"/>
      <c r="G197" s="734"/>
      <c r="H197" s="748">
        <v>0</v>
      </c>
      <c r="I197" s="734">
        <v>70</v>
      </c>
      <c r="J197" s="734">
        <v>3701.6000000000004</v>
      </c>
      <c r="K197" s="748">
        <v>1</v>
      </c>
      <c r="L197" s="734">
        <v>70</v>
      </c>
      <c r="M197" s="735">
        <v>3701.6000000000004</v>
      </c>
    </row>
    <row r="198" spans="1:13" ht="14.45" customHeight="1" x14ac:dyDescent="0.2">
      <c r="A198" s="729" t="s">
        <v>629</v>
      </c>
      <c r="B198" s="730" t="s">
        <v>1891</v>
      </c>
      <c r="C198" s="730" t="s">
        <v>1892</v>
      </c>
      <c r="D198" s="730" t="s">
        <v>1020</v>
      </c>
      <c r="E198" s="730" t="s">
        <v>1893</v>
      </c>
      <c r="F198" s="734"/>
      <c r="G198" s="734"/>
      <c r="H198" s="748">
        <v>0</v>
      </c>
      <c r="I198" s="734">
        <v>32</v>
      </c>
      <c r="J198" s="734">
        <v>6030.72</v>
      </c>
      <c r="K198" s="748">
        <v>1</v>
      </c>
      <c r="L198" s="734">
        <v>32</v>
      </c>
      <c r="M198" s="735">
        <v>6030.72</v>
      </c>
    </row>
    <row r="199" spans="1:13" ht="14.45" customHeight="1" x14ac:dyDescent="0.2">
      <c r="A199" s="729" t="s">
        <v>629</v>
      </c>
      <c r="B199" s="730" t="s">
        <v>1891</v>
      </c>
      <c r="C199" s="730" t="s">
        <v>2018</v>
      </c>
      <c r="D199" s="730" t="s">
        <v>1020</v>
      </c>
      <c r="E199" s="730" t="s">
        <v>2019</v>
      </c>
      <c r="F199" s="734"/>
      <c r="G199" s="734"/>
      <c r="H199" s="748">
        <v>0</v>
      </c>
      <c r="I199" s="734">
        <v>2</v>
      </c>
      <c r="J199" s="734">
        <v>753.83999999999992</v>
      </c>
      <c r="K199" s="748">
        <v>1</v>
      </c>
      <c r="L199" s="734">
        <v>2</v>
      </c>
      <c r="M199" s="735">
        <v>753.83999999999992</v>
      </c>
    </row>
    <row r="200" spans="1:13" ht="14.45" customHeight="1" x14ac:dyDescent="0.2">
      <c r="A200" s="729" t="s">
        <v>629</v>
      </c>
      <c r="B200" s="730" t="s">
        <v>1894</v>
      </c>
      <c r="C200" s="730" t="s">
        <v>1898</v>
      </c>
      <c r="D200" s="730" t="s">
        <v>1012</v>
      </c>
      <c r="E200" s="730" t="s">
        <v>1013</v>
      </c>
      <c r="F200" s="734"/>
      <c r="G200" s="734"/>
      <c r="H200" s="748">
        <v>0</v>
      </c>
      <c r="I200" s="734">
        <v>1</v>
      </c>
      <c r="J200" s="734">
        <v>1111</v>
      </c>
      <c r="K200" s="748">
        <v>1</v>
      </c>
      <c r="L200" s="734">
        <v>1</v>
      </c>
      <c r="M200" s="735">
        <v>1111</v>
      </c>
    </row>
    <row r="201" spans="1:13" ht="14.45" customHeight="1" x14ac:dyDescent="0.2">
      <c r="A201" s="729" t="s">
        <v>629</v>
      </c>
      <c r="B201" s="730" t="s">
        <v>1894</v>
      </c>
      <c r="C201" s="730" t="s">
        <v>2123</v>
      </c>
      <c r="D201" s="730" t="s">
        <v>1657</v>
      </c>
      <c r="E201" s="730" t="s">
        <v>2124</v>
      </c>
      <c r="F201" s="734">
        <v>1.2</v>
      </c>
      <c r="G201" s="734">
        <v>1361.8560000000002</v>
      </c>
      <c r="H201" s="748">
        <v>1</v>
      </c>
      <c r="I201" s="734"/>
      <c r="J201" s="734"/>
      <c r="K201" s="748">
        <v>0</v>
      </c>
      <c r="L201" s="734">
        <v>1.2</v>
      </c>
      <c r="M201" s="735">
        <v>1361.8560000000002</v>
      </c>
    </row>
    <row r="202" spans="1:13" ht="14.45" customHeight="1" x14ac:dyDescent="0.2">
      <c r="A202" s="729" t="s">
        <v>629</v>
      </c>
      <c r="B202" s="730" t="s">
        <v>1899</v>
      </c>
      <c r="C202" s="730" t="s">
        <v>2020</v>
      </c>
      <c r="D202" s="730" t="s">
        <v>2021</v>
      </c>
      <c r="E202" s="730" t="s">
        <v>2022</v>
      </c>
      <c r="F202" s="734"/>
      <c r="G202" s="734"/>
      <c r="H202" s="748">
        <v>0</v>
      </c>
      <c r="I202" s="734">
        <v>28</v>
      </c>
      <c r="J202" s="734">
        <v>8932</v>
      </c>
      <c r="K202" s="748">
        <v>1</v>
      </c>
      <c r="L202" s="734">
        <v>28</v>
      </c>
      <c r="M202" s="735">
        <v>8932</v>
      </c>
    </row>
    <row r="203" spans="1:13" ht="14.45" customHeight="1" x14ac:dyDescent="0.2">
      <c r="A203" s="729" t="s">
        <v>629</v>
      </c>
      <c r="B203" s="730" t="s">
        <v>1899</v>
      </c>
      <c r="C203" s="730" t="s">
        <v>2125</v>
      </c>
      <c r="D203" s="730" t="s">
        <v>2021</v>
      </c>
      <c r="E203" s="730" t="s">
        <v>2126</v>
      </c>
      <c r="F203" s="734"/>
      <c r="G203" s="734"/>
      <c r="H203" s="748">
        <v>0</v>
      </c>
      <c r="I203" s="734">
        <v>3</v>
      </c>
      <c r="J203" s="734">
        <v>1914.0000464743284</v>
      </c>
      <c r="K203" s="748">
        <v>1</v>
      </c>
      <c r="L203" s="734">
        <v>3</v>
      </c>
      <c r="M203" s="735">
        <v>1914.0000464743284</v>
      </c>
    </row>
    <row r="204" spans="1:13" ht="14.45" customHeight="1" x14ac:dyDescent="0.2">
      <c r="A204" s="729" t="s">
        <v>629</v>
      </c>
      <c r="B204" s="730" t="s">
        <v>1903</v>
      </c>
      <c r="C204" s="730" t="s">
        <v>2127</v>
      </c>
      <c r="D204" s="730" t="s">
        <v>653</v>
      </c>
      <c r="E204" s="730" t="s">
        <v>1294</v>
      </c>
      <c r="F204" s="734"/>
      <c r="G204" s="734"/>
      <c r="H204" s="748">
        <v>0</v>
      </c>
      <c r="I204" s="734">
        <v>1</v>
      </c>
      <c r="J204" s="734">
        <v>16.179999999999996</v>
      </c>
      <c r="K204" s="748">
        <v>1</v>
      </c>
      <c r="L204" s="734">
        <v>1</v>
      </c>
      <c r="M204" s="735">
        <v>16.179999999999996</v>
      </c>
    </row>
    <row r="205" spans="1:13" ht="14.45" customHeight="1" x14ac:dyDescent="0.2">
      <c r="A205" s="729" t="s">
        <v>629</v>
      </c>
      <c r="B205" s="730" t="s">
        <v>1903</v>
      </c>
      <c r="C205" s="730" t="s">
        <v>1905</v>
      </c>
      <c r="D205" s="730" t="s">
        <v>653</v>
      </c>
      <c r="E205" s="730" t="s">
        <v>655</v>
      </c>
      <c r="F205" s="734"/>
      <c r="G205" s="734"/>
      <c r="H205" s="748">
        <v>0</v>
      </c>
      <c r="I205" s="734">
        <v>1</v>
      </c>
      <c r="J205" s="734">
        <v>48.540000000000013</v>
      </c>
      <c r="K205" s="748">
        <v>1</v>
      </c>
      <c r="L205" s="734">
        <v>1</v>
      </c>
      <c r="M205" s="735">
        <v>48.540000000000013</v>
      </c>
    </row>
    <row r="206" spans="1:13" ht="14.45" customHeight="1" x14ac:dyDescent="0.2">
      <c r="A206" s="729" t="s">
        <v>629</v>
      </c>
      <c r="B206" s="730" t="s">
        <v>2128</v>
      </c>
      <c r="C206" s="730" t="s">
        <v>2129</v>
      </c>
      <c r="D206" s="730" t="s">
        <v>2130</v>
      </c>
      <c r="E206" s="730" t="s">
        <v>2131</v>
      </c>
      <c r="F206" s="734"/>
      <c r="G206" s="734"/>
      <c r="H206" s="748">
        <v>0</v>
      </c>
      <c r="I206" s="734">
        <v>4</v>
      </c>
      <c r="J206" s="734">
        <v>1198.0400000000002</v>
      </c>
      <c r="K206" s="748">
        <v>1</v>
      </c>
      <c r="L206" s="734">
        <v>4</v>
      </c>
      <c r="M206" s="735">
        <v>1198.0400000000002</v>
      </c>
    </row>
    <row r="207" spans="1:13" ht="14.45" customHeight="1" x14ac:dyDescent="0.2">
      <c r="A207" s="729" t="s">
        <v>629</v>
      </c>
      <c r="B207" s="730" t="s">
        <v>2132</v>
      </c>
      <c r="C207" s="730" t="s">
        <v>2133</v>
      </c>
      <c r="D207" s="730" t="s">
        <v>2134</v>
      </c>
      <c r="E207" s="730" t="s">
        <v>2135</v>
      </c>
      <c r="F207" s="734"/>
      <c r="G207" s="734"/>
      <c r="H207" s="748">
        <v>0</v>
      </c>
      <c r="I207" s="734">
        <v>4</v>
      </c>
      <c r="J207" s="734">
        <v>1562</v>
      </c>
      <c r="K207" s="748">
        <v>1</v>
      </c>
      <c r="L207" s="734">
        <v>4</v>
      </c>
      <c r="M207" s="735">
        <v>1562</v>
      </c>
    </row>
    <row r="208" spans="1:13" ht="14.45" customHeight="1" x14ac:dyDescent="0.2">
      <c r="A208" s="729" t="s">
        <v>629</v>
      </c>
      <c r="B208" s="730" t="s">
        <v>2132</v>
      </c>
      <c r="C208" s="730" t="s">
        <v>2136</v>
      </c>
      <c r="D208" s="730" t="s">
        <v>2134</v>
      </c>
      <c r="E208" s="730" t="s">
        <v>2137</v>
      </c>
      <c r="F208" s="734"/>
      <c r="G208" s="734"/>
      <c r="H208" s="748">
        <v>0</v>
      </c>
      <c r="I208" s="734">
        <v>62</v>
      </c>
      <c r="J208" s="734">
        <v>38874.00060585593</v>
      </c>
      <c r="K208" s="748">
        <v>1</v>
      </c>
      <c r="L208" s="734">
        <v>62</v>
      </c>
      <c r="M208" s="735">
        <v>38874.00060585593</v>
      </c>
    </row>
    <row r="209" spans="1:13" ht="14.45" customHeight="1" x14ac:dyDescent="0.2">
      <c r="A209" s="729" t="s">
        <v>629</v>
      </c>
      <c r="B209" s="730" t="s">
        <v>2138</v>
      </c>
      <c r="C209" s="730" t="s">
        <v>2139</v>
      </c>
      <c r="D209" s="730" t="s">
        <v>2140</v>
      </c>
      <c r="E209" s="730" t="s">
        <v>2141</v>
      </c>
      <c r="F209" s="734"/>
      <c r="G209" s="734"/>
      <c r="H209" s="748">
        <v>0</v>
      </c>
      <c r="I209" s="734">
        <v>1</v>
      </c>
      <c r="J209" s="734">
        <v>1226.75</v>
      </c>
      <c r="K209" s="748">
        <v>1</v>
      </c>
      <c r="L209" s="734">
        <v>1</v>
      </c>
      <c r="M209" s="735">
        <v>1226.75</v>
      </c>
    </row>
    <row r="210" spans="1:13" ht="14.45" customHeight="1" x14ac:dyDescent="0.2">
      <c r="A210" s="729" t="s">
        <v>629</v>
      </c>
      <c r="B210" s="730" t="s">
        <v>1908</v>
      </c>
      <c r="C210" s="730" t="s">
        <v>1909</v>
      </c>
      <c r="D210" s="730" t="s">
        <v>856</v>
      </c>
      <c r="E210" s="730" t="s">
        <v>858</v>
      </c>
      <c r="F210" s="734"/>
      <c r="G210" s="734"/>
      <c r="H210" s="748">
        <v>0</v>
      </c>
      <c r="I210" s="734">
        <v>17</v>
      </c>
      <c r="J210" s="734">
        <v>561.18700000000001</v>
      </c>
      <c r="K210" s="748">
        <v>1</v>
      </c>
      <c r="L210" s="734">
        <v>17</v>
      </c>
      <c r="M210" s="735">
        <v>561.18700000000001</v>
      </c>
    </row>
    <row r="211" spans="1:13" ht="14.45" customHeight="1" x14ac:dyDescent="0.2">
      <c r="A211" s="729" t="s">
        <v>629</v>
      </c>
      <c r="B211" s="730" t="s">
        <v>1908</v>
      </c>
      <c r="C211" s="730" t="s">
        <v>1910</v>
      </c>
      <c r="D211" s="730" t="s">
        <v>856</v>
      </c>
      <c r="E211" s="730" t="s">
        <v>1911</v>
      </c>
      <c r="F211" s="734"/>
      <c r="G211" s="734"/>
      <c r="H211" s="748">
        <v>0</v>
      </c>
      <c r="I211" s="734">
        <v>26</v>
      </c>
      <c r="J211" s="734">
        <v>1073.02</v>
      </c>
      <c r="K211" s="748">
        <v>1</v>
      </c>
      <c r="L211" s="734">
        <v>26</v>
      </c>
      <c r="M211" s="735">
        <v>1073.02</v>
      </c>
    </row>
    <row r="212" spans="1:13" ht="14.45" customHeight="1" x14ac:dyDescent="0.2">
      <c r="A212" s="729" t="s">
        <v>629</v>
      </c>
      <c r="B212" s="730" t="s">
        <v>1908</v>
      </c>
      <c r="C212" s="730" t="s">
        <v>1912</v>
      </c>
      <c r="D212" s="730" t="s">
        <v>856</v>
      </c>
      <c r="E212" s="730" t="s">
        <v>1913</v>
      </c>
      <c r="F212" s="734"/>
      <c r="G212" s="734"/>
      <c r="H212" s="748">
        <v>0</v>
      </c>
      <c r="I212" s="734">
        <v>15</v>
      </c>
      <c r="J212" s="734">
        <v>619.05000000000007</v>
      </c>
      <c r="K212" s="748">
        <v>1</v>
      </c>
      <c r="L212" s="734">
        <v>15</v>
      </c>
      <c r="M212" s="735">
        <v>619.05000000000007</v>
      </c>
    </row>
    <row r="213" spans="1:13" ht="14.45" customHeight="1" x14ac:dyDescent="0.2">
      <c r="A213" s="729" t="s">
        <v>629</v>
      </c>
      <c r="B213" s="730" t="s">
        <v>2142</v>
      </c>
      <c r="C213" s="730" t="s">
        <v>2143</v>
      </c>
      <c r="D213" s="730" t="s">
        <v>2144</v>
      </c>
      <c r="E213" s="730" t="s">
        <v>2145</v>
      </c>
      <c r="F213" s="734"/>
      <c r="G213" s="734"/>
      <c r="H213" s="748">
        <v>0</v>
      </c>
      <c r="I213" s="734">
        <v>11</v>
      </c>
      <c r="J213" s="734">
        <v>1694</v>
      </c>
      <c r="K213" s="748">
        <v>1</v>
      </c>
      <c r="L213" s="734">
        <v>11</v>
      </c>
      <c r="M213" s="735">
        <v>1694</v>
      </c>
    </row>
    <row r="214" spans="1:13" ht="14.45" customHeight="1" x14ac:dyDescent="0.2">
      <c r="A214" s="729" t="s">
        <v>629</v>
      </c>
      <c r="B214" s="730" t="s">
        <v>2027</v>
      </c>
      <c r="C214" s="730" t="s">
        <v>2146</v>
      </c>
      <c r="D214" s="730" t="s">
        <v>2147</v>
      </c>
      <c r="E214" s="730" t="s">
        <v>2148</v>
      </c>
      <c r="F214" s="734"/>
      <c r="G214" s="734"/>
      <c r="H214" s="748">
        <v>0</v>
      </c>
      <c r="I214" s="734">
        <v>94</v>
      </c>
      <c r="J214" s="734">
        <v>22543.37</v>
      </c>
      <c r="K214" s="748">
        <v>1</v>
      </c>
      <c r="L214" s="734">
        <v>94</v>
      </c>
      <c r="M214" s="735">
        <v>22543.37</v>
      </c>
    </row>
    <row r="215" spans="1:13" ht="14.45" customHeight="1" x14ac:dyDescent="0.2">
      <c r="A215" s="729" t="s">
        <v>629</v>
      </c>
      <c r="B215" s="730" t="s">
        <v>2027</v>
      </c>
      <c r="C215" s="730" t="s">
        <v>2149</v>
      </c>
      <c r="D215" s="730" t="s">
        <v>2150</v>
      </c>
      <c r="E215" s="730" t="s">
        <v>2151</v>
      </c>
      <c r="F215" s="734"/>
      <c r="G215" s="734"/>
      <c r="H215" s="748">
        <v>0</v>
      </c>
      <c r="I215" s="734">
        <v>1</v>
      </c>
      <c r="J215" s="734">
        <v>125.39</v>
      </c>
      <c r="K215" s="748">
        <v>1</v>
      </c>
      <c r="L215" s="734">
        <v>1</v>
      </c>
      <c r="M215" s="735">
        <v>125.39</v>
      </c>
    </row>
    <row r="216" spans="1:13" ht="14.45" customHeight="1" x14ac:dyDescent="0.2">
      <c r="A216" s="729" t="s">
        <v>629</v>
      </c>
      <c r="B216" s="730" t="s">
        <v>1914</v>
      </c>
      <c r="C216" s="730" t="s">
        <v>1915</v>
      </c>
      <c r="D216" s="730" t="s">
        <v>1916</v>
      </c>
      <c r="E216" s="730" t="s">
        <v>1917</v>
      </c>
      <c r="F216" s="734"/>
      <c r="G216" s="734"/>
      <c r="H216" s="748">
        <v>0</v>
      </c>
      <c r="I216" s="734">
        <v>1</v>
      </c>
      <c r="J216" s="734">
        <v>114.03000000000007</v>
      </c>
      <c r="K216" s="748">
        <v>1</v>
      </c>
      <c r="L216" s="734">
        <v>1</v>
      </c>
      <c r="M216" s="735">
        <v>114.03000000000007</v>
      </c>
    </row>
    <row r="217" spans="1:13" ht="14.45" customHeight="1" x14ac:dyDescent="0.2">
      <c r="A217" s="729" t="s">
        <v>629</v>
      </c>
      <c r="B217" s="730" t="s">
        <v>1914</v>
      </c>
      <c r="C217" s="730" t="s">
        <v>2152</v>
      </c>
      <c r="D217" s="730" t="s">
        <v>1916</v>
      </c>
      <c r="E217" s="730" t="s">
        <v>2153</v>
      </c>
      <c r="F217" s="734"/>
      <c r="G217" s="734"/>
      <c r="H217" s="748">
        <v>0</v>
      </c>
      <c r="I217" s="734">
        <v>1</v>
      </c>
      <c r="J217" s="734">
        <v>254.94999999999993</v>
      </c>
      <c r="K217" s="748">
        <v>1</v>
      </c>
      <c r="L217" s="734">
        <v>1</v>
      </c>
      <c r="M217" s="735">
        <v>254.94999999999993</v>
      </c>
    </row>
    <row r="218" spans="1:13" ht="14.45" customHeight="1" x14ac:dyDescent="0.2">
      <c r="A218" s="729" t="s">
        <v>629</v>
      </c>
      <c r="B218" s="730" t="s">
        <v>1920</v>
      </c>
      <c r="C218" s="730" t="s">
        <v>1921</v>
      </c>
      <c r="D218" s="730" t="s">
        <v>1922</v>
      </c>
      <c r="E218" s="730" t="s">
        <v>1923</v>
      </c>
      <c r="F218" s="734"/>
      <c r="G218" s="734"/>
      <c r="H218" s="748">
        <v>0</v>
      </c>
      <c r="I218" s="734">
        <v>1</v>
      </c>
      <c r="J218" s="734">
        <v>170.94999999999996</v>
      </c>
      <c r="K218" s="748">
        <v>1</v>
      </c>
      <c r="L218" s="734">
        <v>1</v>
      </c>
      <c r="M218" s="735">
        <v>170.94999999999996</v>
      </c>
    </row>
    <row r="219" spans="1:13" ht="14.45" customHeight="1" x14ac:dyDescent="0.2">
      <c r="A219" s="729" t="s">
        <v>629</v>
      </c>
      <c r="B219" s="730" t="s">
        <v>1920</v>
      </c>
      <c r="C219" s="730" t="s">
        <v>2034</v>
      </c>
      <c r="D219" s="730" t="s">
        <v>1922</v>
      </c>
      <c r="E219" s="730" t="s">
        <v>2035</v>
      </c>
      <c r="F219" s="734"/>
      <c r="G219" s="734"/>
      <c r="H219" s="748">
        <v>0</v>
      </c>
      <c r="I219" s="734">
        <v>2</v>
      </c>
      <c r="J219" s="734">
        <v>1446.3600000000001</v>
      </c>
      <c r="K219" s="748">
        <v>1</v>
      </c>
      <c r="L219" s="734">
        <v>2</v>
      </c>
      <c r="M219" s="735">
        <v>1446.3600000000001</v>
      </c>
    </row>
    <row r="220" spans="1:13" ht="14.45" customHeight="1" x14ac:dyDescent="0.2">
      <c r="A220" s="729" t="s">
        <v>629</v>
      </c>
      <c r="B220" s="730" t="s">
        <v>1924</v>
      </c>
      <c r="C220" s="730" t="s">
        <v>1925</v>
      </c>
      <c r="D220" s="730" t="s">
        <v>1926</v>
      </c>
      <c r="E220" s="730" t="s">
        <v>1927</v>
      </c>
      <c r="F220" s="734"/>
      <c r="G220" s="734"/>
      <c r="H220" s="748">
        <v>0</v>
      </c>
      <c r="I220" s="734">
        <v>13</v>
      </c>
      <c r="J220" s="734">
        <v>118.55999999999999</v>
      </c>
      <c r="K220" s="748">
        <v>1</v>
      </c>
      <c r="L220" s="734">
        <v>13</v>
      </c>
      <c r="M220" s="735">
        <v>118.55999999999999</v>
      </c>
    </row>
    <row r="221" spans="1:13" ht="14.45" customHeight="1" x14ac:dyDescent="0.2">
      <c r="A221" s="729" t="s">
        <v>629</v>
      </c>
      <c r="B221" s="730" t="s">
        <v>2154</v>
      </c>
      <c r="C221" s="730" t="s">
        <v>2155</v>
      </c>
      <c r="D221" s="730" t="s">
        <v>2156</v>
      </c>
      <c r="E221" s="730" t="s">
        <v>2157</v>
      </c>
      <c r="F221" s="734"/>
      <c r="G221" s="734"/>
      <c r="H221" s="748">
        <v>0</v>
      </c>
      <c r="I221" s="734">
        <v>88</v>
      </c>
      <c r="J221" s="734">
        <v>41067.839999999997</v>
      </c>
      <c r="K221" s="748">
        <v>1</v>
      </c>
      <c r="L221" s="734">
        <v>88</v>
      </c>
      <c r="M221" s="735">
        <v>41067.839999999997</v>
      </c>
    </row>
    <row r="222" spans="1:13" ht="14.45" customHeight="1" x14ac:dyDescent="0.2">
      <c r="A222" s="729" t="s">
        <v>629</v>
      </c>
      <c r="B222" s="730" t="s">
        <v>2154</v>
      </c>
      <c r="C222" s="730" t="s">
        <v>2158</v>
      </c>
      <c r="D222" s="730" t="s">
        <v>2156</v>
      </c>
      <c r="E222" s="730" t="s">
        <v>2157</v>
      </c>
      <c r="F222" s="734"/>
      <c r="G222" s="734"/>
      <c r="H222" s="748">
        <v>0</v>
      </c>
      <c r="I222" s="734">
        <v>145</v>
      </c>
      <c r="J222" s="734">
        <v>61874.41</v>
      </c>
      <c r="K222" s="748">
        <v>1</v>
      </c>
      <c r="L222" s="734">
        <v>145</v>
      </c>
      <c r="M222" s="735">
        <v>61874.41</v>
      </c>
    </row>
    <row r="223" spans="1:13" ht="14.45" customHeight="1" x14ac:dyDescent="0.2">
      <c r="A223" s="729" t="s">
        <v>629</v>
      </c>
      <c r="B223" s="730" t="s">
        <v>1928</v>
      </c>
      <c r="C223" s="730" t="s">
        <v>1931</v>
      </c>
      <c r="D223" s="730" t="s">
        <v>956</v>
      </c>
      <c r="E223" s="730" t="s">
        <v>917</v>
      </c>
      <c r="F223" s="734"/>
      <c r="G223" s="734"/>
      <c r="H223" s="748">
        <v>0</v>
      </c>
      <c r="I223" s="734">
        <v>17</v>
      </c>
      <c r="J223" s="734">
        <v>773.81000000000006</v>
      </c>
      <c r="K223" s="748">
        <v>1</v>
      </c>
      <c r="L223" s="734">
        <v>17</v>
      </c>
      <c r="M223" s="735">
        <v>773.81000000000006</v>
      </c>
    </row>
    <row r="224" spans="1:13" ht="14.45" customHeight="1" x14ac:dyDescent="0.2">
      <c r="A224" s="729" t="s">
        <v>629</v>
      </c>
      <c r="B224" s="730" t="s">
        <v>2159</v>
      </c>
      <c r="C224" s="730" t="s">
        <v>2160</v>
      </c>
      <c r="D224" s="730" t="s">
        <v>1366</v>
      </c>
      <c r="E224" s="730" t="s">
        <v>1367</v>
      </c>
      <c r="F224" s="734"/>
      <c r="G224" s="734"/>
      <c r="H224" s="748">
        <v>0</v>
      </c>
      <c r="I224" s="734">
        <v>5</v>
      </c>
      <c r="J224" s="734">
        <v>21190.050000000003</v>
      </c>
      <c r="K224" s="748">
        <v>1</v>
      </c>
      <c r="L224" s="734">
        <v>5</v>
      </c>
      <c r="M224" s="735">
        <v>21190.050000000003</v>
      </c>
    </row>
    <row r="225" spans="1:13" ht="14.45" customHeight="1" x14ac:dyDescent="0.2">
      <c r="A225" s="729" t="s">
        <v>629</v>
      </c>
      <c r="B225" s="730" t="s">
        <v>2159</v>
      </c>
      <c r="C225" s="730" t="s">
        <v>2161</v>
      </c>
      <c r="D225" s="730" t="s">
        <v>1366</v>
      </c>
      <c r="E225" s="730" t="s">
        <v>1368</v>
      </c>
      <c r="F225" s="734"/>
      <c r="G225" s="734"/>
      <c r="H225" s="748">
        <v>0</v>
      </c>
      <c r="I225" s="734">
        <v>8</v>
      </c>
      <c r="J225" s="734">
        <v>27733.38</v>
      </c>
      <c r="K225" s="748">
        <v>1</v>
      </c>
      <c r="L225" s="734">
        <v>8</v>
      </c>
      <c r="M225" s="735">
        <v>27733.38</v>
      </c>
    </row>
    <row r="226" spans="1:13" ht="14.45" customHeight="1" x14ac:dyDescent="0.2">
      <c r="A226" s="729" t="s">
        <v>629</v>
      </c>
      <c r="B226" s="730" t="s">
        <v>1938</v>
      </c>
      <c r="C226" s="730" t="s">
        <v>2162</v>
      </c>
      <c r="D226" s="730" t="s">
        <v>2163</v>
      </c>
      <c r="E226" s="730" t="s">
        <v>2164</v>
      </c>
      <c r="F226" s="734">
        <v>1</v>
      </c>
      <c r="G226" s="734">
        <v>133.83999999999997</v>
      </c>
      <c r="H226" s="748">
        <v>1</v>
      </c>
      <c r="I226" s="734"/>
      <c r="J226" s="734"/>
      <c r="K226" s="748">
        <v>0</v>
      </c>
      <c r="L226" s="734">
        <v>1</v>
      </c>
      <c r="M226" s="735">
        <v>133.83999999999997</v>
      </c>
    </row>
    <row r="227" spans="1:13" ht="14.45" customHeight="1" x14ac:dyDescent="0.2">
      <c r="A227" s="729" t="s">
        <v>629</v>
      </c>
      <c r="B227" s="730" t="s">
        <v>1938</v>
      </c>
      <c r="C227" s="730" t="s">
        <v>2165</v>
      </c>
      <c r="D227" s="730" t="s">
        <v>1940</v>
      </c>
      <c r="E227" s="730" t="s">
        <v>2166</v>
      </c>
      <c r="F227" s="734">
        <v>1</v>
      </c>
      <c r="G227" s="734">
        <v>50.25</v>
      </c>
      <c r="H227" s="748">
        <v>1</v>
      </c>
      <c r="I227" s="734"/>
      <c r="J227" s="734"/>
      <c r="K227" s="748">
        <v>0</v>
      </c>
      <c r="L227" s="734">
        <v>1</v>
      </c>
      <c r="M227" s="735">
        <v>50.25</v>
      </c>
    </row>
    <row r="228" spans="1:13" ht="14.45" customHeight="1" x14ac:dyDescent="0.2">
      <c r="A228" s="729" t="s">
        <v>629</v>
      </c>
      <c r="B228" s="730" t="s">
        <v>1938</v>
      </c>
      <c r="C228" s="730" t="s">
        <v>2167</v>
      </c>
      <c r="D228" s="730" t="s">
        <v>2168</v>
      </c>
      <c r="E228" s="730" t="s">
        <v>2169</v>
      </c>
      <c r="F228" s="734"/>
      <c r="G228" s="734"/>
      <c r="H228" s="748">
        <v>0</v>
      </c>
      <c r="I228" s="734">
        <v>1</v>
      </c>
      <c r="J228" s="734">
        <v>91.440000000000012</v>
      </c>
      <c r="K228" s="748">
        <v>1</v>
      </c>
      <c r="L228" s="734">
        <v>1</v>
      </c>
      <c r="M228" s="735">
        <v>91.440000000000012</v>
      </c>
    </row>
    <row r="229" spans="1:13" ht="14.45" customHeight="1" x14ac:dyDescent="0.2">
      <c r="A229" s="729" t="s">
        <v>629</v>
      </c>
      <c r="B229" s="730" t="s">
        <v>1942</v>
      </c>
      <c r="C229" s="730" t="s">
        <v>2170</v>
      </c>
      <c r="D229" s="730" t="s">
        <v>1346</v>
      </c>
      <c r="E229" s="730" t="s">
        <v>2171</v>
      </c>
      <c r="F229" s="734"/>
      <c r="G229" s="734"/>
      <c r="H229" s="748">
        <v>0</v>
      </c>
      <c r="I229" s="734">
        <v>1</v>
      </c>
      <c r="J229" s="734">
        <v>79.219999999999985</v>
      </c>
      <c r="K229" s="748">
        <v>1</v>
      </c>
      <c r="L229" s="734">
        <v>1</v>
      </c>
      <c r="M229" s="735">
        <v>79.219999999999985</v>
      </c>
    </row>
    <row r="230" spans="1:13" ht="14.45" customHeight="1" x14ac:dyDescent="0.2">
      <c r="A230" s="729" t="s">
        <v>629</v>
      </c>
      <c r="B230" s="730" t="s">
        <v>1949</v>
      </c>
      <c r="C230" s="730" t="s">
        <v>1950</v>
      </c>
      <c r="D230" s="730" t="s">
        <v>945</v>
      </c>
      <c r="E230" s="730" t="s">
        <v>946</v>
      </c>
      <c r="F230" s="734"/>
      <c r="G230" s="734"/>
      <c r="H230" s="748">
        <v>0</v>
      </c>
      <c r="I230" s="734">
        <v>2</v>
      </c>
      <c r="J230" s="734">
        <v>99.54000000000002</v>
      </c>
      <c r="K230" s="748">
        <v>1</v>
      </c>
      <c r="L230" s="734">
        <v>2</v>
      </c>
      <c r="M230" s="735">
        <v>99.54000000000002</v>
      </c>
    </row>
    <row r="231" spans="1:13" ht="14.45" customHeight="1" x14ac:dyDescent="0.2">
      <c r="A231" s="729" t="s">
        <v>629</v>
      </c>
      <c r="B231" s="730" t="s">
        <v>1949</v>
      </c>
      <c r="C231" s="730" t="s">
        <v>2172</v>
      </c>
      <c r="D231" s="730" t="s">
        <v>1596</v>
      </c>
      <c r="E231" s="730" t="s">
        <v>1597</v>
      </c>
      <c r="F231" s="734"/>
      <c r="G231" s="734"/>
      <c r="H231" s="748">
        <v>0</v>
      </c>
      <c r="I231" s="734">
        <v>16</v>
      </c>
      <c r="J231" s="734">
        <v>1297.5999999999999</v>
      </c>
      <c r="K231" s="748">
        <v>1</v>
      </c>
      <c r="L231" s="734">
        <v>16</v>
      </c>
      <c r="M231" s="735">
        <v>1297.5999999999999</v>
      </c>
    </row>
    <row r="232" spans="1:13" ht="14.45" customHeight="1" x14ac:dyDescent="0.2">
      <c r="A232" s="729" t="s">
        <v>629</v>
      </c>
      <c r="B232" s="730" t="s">
        <v>2173</v>
      </c>
      <c r="C232" s="730" t="s">
        <v>2174</v>
      </c>
      <c r="D232" s="730" t="s">
        <v>1552</v>
      </c>
      <c r="E232" s="730" t="s">
        <v>1553</v>
      </c>
      <c r="F232" s="734">
        <v>1</v>
      </c>
      <c r="G232" s="734">
        <v>393.57</v>
      </c>
      <c r="H232" s="748">
        <v>1</v>
      </c>
      <c r="I232" s="734"/>
      <c r="J232" s="734"/>
      <c r="K232" s="748">
        <v>0</v>
      </c>
      <c r="L232" s="734">
        <v>1</v>
      </c>
      <c r="M232" s="735">
        <v>393.57</v>
      </c>
    </row>
    <row r="233" spans="1:13" ht="14.45" customHeight="1" thickBot="1" x14ac:dyDescent="0.25">
      <c r="A233" s="736" t="s">
        <v>632</v>
      </c>
      <c r="B233" s="737" t="s">
        <v>1847</v>
      </c>
      <c r="C233" s="737" t="s">
        <v>2059</v>
      </c>
      <c r="D233" s="737" t="s">
        <v>1277</v>
      </c>
      <c r="E233" s="737" t="s">
        <v>2060</v>
      </c>
      <c r="F233" s="741"/>
      <c r="G233" s="741"/>
      <c r="H233" s="749">
        <v>0</v>
      </c>
      <c r="I233" s="741">
        <v>13</v>
      </c>
      <c r="J233" s="741">
        <v>483.46999999999991</v>
      </c>
      <c r="K233" s="749">
        <v>1</v>
      </c>
      <c r="L233" s="741">
        <v>13</v>
      </c>
      <c r="M233" s="742">
        <v>483.46999999999991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10DFDB6A-6181-4582-ABAF-B35E18DC6CBB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2921</v>
      </c>
      <c r="C3" s="396">
        <f>SUM(C6:C1048576)</f>
        <v>1313</v>
      </c>
      <c r="D3" s="396">
        <f>SUM(D6:D1048576)</f>
        <v>1401</v>
      </c>
      <c r="E3" s="397">
        <f>SUM(E6:E1048576)</f>
        <v>0</v>
      </c>
      <c r="F3" s="394">
        <f>IF(SUM($B3:$E3)=0,"",B3/SUM($B3:$E3))</f>
        <v>0.51836734693877551</v>
      </c>
      <c r="G3" s="392">
        <f t="shared" ref="G3:I3" si="0">IF(SUM($B3:$E3)=0,"",C3/SUM($B3:$E3))</f>
        <v>0.23300798580301685</v>
      </c>
      <c r="H3" s="392">
        <f t="shared" si="0"/>
        <v>0.24862466725820764</v>
      </c>
      <c r="I3" s="393">
        <f t="shared" si="0"/>
        <v>0</v>
      </c>
      <c r="J3" s="396">
        <f>SUM(J6:J1048576)</f>
        <v>492</v>
      </c>
      <c r="K3" s="396">
        <f>SUM(K6:K1048576)</f>
        <v>561</v>
      </c>
      <c r="L3" s="396">
        <f>SUM(L6:L1048576)</f>
        <v>1401</v>
      </c>
      <c r="M3" s="397">
        <f>SUM(M6:M1048576)</f>
        <v>0</v>
      </c>
      <c r="N3" s="394">
        <f>IF(SUM($J3:$M3)=0,"",J3/SUM($J3:$M3))</f>
        <v>0.20048899755501223</v>
      </c>
      <c r="O3" s="392">
        <f t="shared" ref="O3:Q3" si="1">IF(SUM($J3:$M3)=0,"",K3/SUM($J3:$M3))</f>
        <v>0.22860635696821516</v>
      </c>
      <c r="P3" s="392">
        <f t="shared" si="1"/>
        <v>0.57090464547677267</v>
      </c>
      <c r="Q3" s="393">
        <f t="shared" si="1"/>
        <v>0</v>
      </c>
    </row>
    <row r="4" spans="1:17" ht="14.45" customHeight="1" thickBot="1" x14ac:dyDescent="0.25">
      <c r="A4" s="390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2176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1704</v>
      </c>
      <c r="B7" s="780">
        <v>589</v>
      </c>
      <c r="C7" s="734">
        <v>354</v>
      </c>
      <c r="D7" s="734">
        <v>489</v>
      </c>
      <c r="E7" s="735"/>
      <c r="F7" s="777">
        <v>0.41131284916201116</v>
      </c>
      <c r="G7" s="748">
        <v>0.24720670391061453</v>
      </c>
      <c r="H7" s="748">
        <v>0.34148044692737428</v>
      </c>
      <c r="I7" s="783">
        <v>0</v>
      </c>
      <c r="J7" s="780">
        <v>101</v>
      </c>
      <c r="K7" s="734">
        <v>155</v>
      </c>
      <c r="L7" s="734">
        <v>489</v>
      </c>
      <c r="M7" s="735"/>
      <c r="N7" s="777">
        <v>0.13557046979865772</v>
      </c>
      <c r="O7" s="748">
        <v>0.20805369127516779</v>
      </c>
      <c r="P7" s="748">
        <v>0.65637583892617446</v>
      </c>
      <c r="Q7" s="771">
        <v>0</v>
      </c>
    </row>
    <row r="8" spans="1:17" ht="14.45" customHeight="1" x14ac:dyDescent="0.2">
      <c r="A8" s="774" t="s">
        <v>1703</v>
      </c>
      <c r="B8" s="780">
        <v>438</v>
      </c>
      <c r="C8" s="734">
        <v>366</v>
      </c>
      <c r="D8" s="734">
        <v>427</v>
      </c>
      <c r="E8" s="735"/>
      <c r="F8" s="777">
        <v>0.35580828594638503</v>
      </c>
      <c r="G8" s="748">
        <v>0.29731925264012998</v>
      </c>
      <c r="H8" s="748">
        <v>0.34687246141348499</v>
      </c>
      <c r="I8" s="783">
        <v>0</v>
      </c>
      <c r="J8" s="780">
        <v>87</v>
      </c>
      <c r="K8" s="734">
        <v>154</v>
      </c>
      <c r="L8" s="734">
        <v>427</v>
      </c>
      <c r="M8" s="735"/>
      <c r="N8" s="777">
        <v>0.13023952095808383</v>
      </c>
      <c r="O8" s="748">
        <v>0.23053892215568864</v>
      </c>
      <c r="P8" s="748">
        <v>0.6392215568862275</v>
      </c>
      <c r="Q8" s="771">
        <v>0</v>
      </c>
    </row>
    <row r="9" spans="1:17" ht="14.45" customHeight="1" x14ac:dyDescent="0.2">
      <c r="A9" s="774" t="s">
        <v>1705</v>
      </c>
      <c r="B9" s="780">
        <v>81</v>
      </c>
      <c r="C9" s="734">
        <v>3</v>
      </c>
      <c r="D9" s="734"/>
      <c r="E9" s="735"/>
      <c r="F9" s="777">
        <v>0.9642857142857143</v>
      </c>
      <c r="G9" s="748">
        <v>3.5714285714285712E-2</v>
      </c>
      <c r="H9" s="748">
        <v>0</v>
      </c>
      <c r="I9" s="783">
        <v>0</v>
      </c>
      <c r="J9" s="780">
        <v>16</v>
      </c>
      <c r="K9" s="734">
        <v>3</v>
      </c>
      <c r="L9" s="734"/>
      <c r="M9" s="735"/>
      <c r="N9" s="777">
        <v>0.84210526315789469</v>
      </c>
      <c r="O9" s="748">
        <v>0.15789473684210525</v>
      </c>
      <c r="P9" s="748">
        <v>0</v>
      </c>
      <c r="Q9" s="771">
        <v>0</v>
      </c>
    </row>
    <row r="10" spans="1:17" ht="14.45" customHeight="1" x14ac:dyDescent="0.2">
      <c r="A10" s="774" t="s">
        <v>2177</v>
      </c>
      <c r="B10" s="780">
        <v>1067</v>
      </c>
      <c r="C10" s="734">
        <v>575</v>
      </c>
      <c r="D10" s="734">
        <v>485</v>
      </c>
      <c r="E10" s="735"/>
      <c r="F10" s="777">
        <v>0.50164551010813352</v>
      </c>
      <c r="G10" s="748">
        <v>0.27033380347907854</v>
      </c>
      <c r="H10" s="748">
        <v>0.22802068641278797</v>
      </c>
      <c r="I10" s="783">
        <v>0</v>
      </c>
      <c r="J10" s="780">
        <v>143</v>
      </c>
      <c r="K10" s="734">
        <v>236</v>
      </c>
      <c r="L10" s="734">
        <v>485</v>
      </c>
      <c r="M10" s="735"/>
      <c r="N10" s="777">
        <v>0.16550925925925927</v>
      </c>
      <c r="O10" s="748">
        <v>0.27314814814814814</v>
      </c>
      <c r="P10" s="748">
        <v>0.56134259259259256</v>
      </c>
      <c r="Q10" s="771">
        <v>0</v>
      </c>
    </row>
    <row r="11" spans="1:17" ht="14.45" customHeight="1" thickBot="1" x14ac:dyDescent="0.25">
      <c r="A11" s="775" t="s">
        <v>1707</v>
      </c>
      <c r="B11" s="781">
        <v>746</v>
      </c>
      <c r="C11" s="741">
        <v>15</v>
      </c>
      <c r="D11" s="741"/>
      <c r="E11" s="742"/>
      <c r="F11" s="778">
        <v>0.98028909329829172</v>
      </c>
      <c r="G11" s="749">
        <v>1.9710906701708279E-2</v>
      </c>
      <c r="H11" s="749">
        <v>0</v>
      </c>
      <c r="I11" s="784">
        <v>0</v>
      </c>
      <c r="J11" s="781">
        <v>145</v>
      </c>
      <c r="K11" s="741">
        <v>13</v>
      </c>
      <c r="L11" s="741"/>
      <c r="M11" s="742"/>
      <c r="N11" s="778">
        <v>0.91772151898734178</v>
      </c>
      <c r="O11" s="749">
        <v>8.2278481012658222E-2</v>
      </c>
      <c r="P11" s="749">
        <v>0</v>
      </c>
      <c r="Q11" s="7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290D47BC-CDB6-4851-83E2-21348B392821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7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6</v>
      </c>
      <c r="B5" s="712" t="s">
        <v>2178</v>
      </c>
      <c r="C5" s="715">
        <v>586481.1599999998</v>
      </c>
      <c r="D5" s="715">
        <v>811</v>
      </c>
      <c r="E5" s="715">
        <v>470264.83999999979</v>
      </c>
      <c r="F5" s="785">
        <v>0.80184134133140772</v>
      </c>
      <c r="G5" s="715">
        <v>576</v>
      </c>
      <c r="H5" s="785">
        <v>0.71023427866831068</v>
      </c>
      <c r="I5" s="715">
        <v>116216.31999999998</v>
      </c>
      <c r="J5" s="785">
        <v>0.19815865866859222</v>
      </c>
      <c r="K5" s="715">
        <v>235</v>
      </c>
      <c r="L5" s="785">
        <v>0.28976572133168926</v>
      </c>
      <c r="M5" s="715" t="s">
        <v>73</v>
      </c>
      <c r="N5" s="270"/>
    </row>
    <row r="6" spans="1:14" ht="14.45" customHeight="1" x14ac:dyDescent="0.2">
      <c r="A6" s="711">
        <v>6</v>
      </c>
      <c r="B6" s="712" t="s">
        <v>2179</v>
      </c>
      <c r="C6" s="715">
        <v>70257.780000000013</v>
      </c>
      <c r="D6" s="715">
        <v>269</v>
      </c>
      <c r="E6" s="715">
        <v>34172.130000000019</v>
      </c>
      <c r="F6" s="785">
        <v>0.48638214871007895</v>
      </c>
      <c r="G6" s="715">
        <v>115</v>
      </c>
      <c r="H6" s="785">
        <v>0.42750929368029739</v>
      </c>
      <c r="I6" s="715">
        <v>36085.649999999994</v>
      </c>
      <c r="J6" s="785">
        <v>0.51361785128992099</v>
      </c>
      <c r="K6" s="715">
        <v>154</v>
      </c>
      <c r="L6" s="785">
        <v>0.57249070631970256</v>
      </c>
      <c r="M6" s="715" t="s">
        <v>1</v>
      </c>
      <c r="N6" s="270"/>
    </row>
    <row r="7" spans="1:14" ht="14.45" customHeight="1" x14ac:dyDescent="0.2">
      <c r="A7" s="711">
        <v>6</v>
      </c>
      <c r="B7" s="712" t="s">
        <v>2180</v>
      </c>
      <c r="C7" s="715">
        <v>516223.37999999977</v>
      </c>
      <c r="D7" s="715">
        <v>542</v>
      </c>
      <c r="E7" s="715">
        <v>436092.70999999979</v>
      </c>
      <c r="F7" s="785">
        <v>0.84477520177408472</v>
      </c>
      <c r="G7" s="715">
        <v>461</v>
      </c>
      <c r="H7" s="785">
        <v>0.85055350553505538</v>
      </c>
      <c r="I7" s="715">
        <v>80130.669999999984</v>
      </c>
      <c r="J7" s="785">
        <v>0.15522479822591534</v>
      </c>
      <c r="K7" s="715">
        <v>81</v>
      </c>
      <c r="L7" s="785">
        <v>0.14944649446494465</v>
      </c>
      <c r="M7" s="715" t="s">
        <v>1</v>
      </c>
      <c r="N7" s="270"/>
    </row>
    <row r="8" spans="1:14" ht="14.45" customHeight="1" x14ac:dyDescent="0.2">
      <c r="A8" s="711" t="s">
        <v>2181</v>
      </c>
      <c r="B8" s="712" t="s">
        <v>3</v>
      </c>
      <c r="C8" s="715">
        <v>586481.1599999998</v>
      </c>
      <c r="D8" s="715">
        <v>811</v>
      </c>
      <c r="E8" s="715">
        <v>470264.83999999979</v>
      </c>
      <c r="F8" s="785">
        <v>0.80184134133140772</v>
      </c>
      <c r="G8" s="715">
        <v>576</v>
      </c>
      <c r="H8" s="785">
        <v>0.71023427866831068</v>
      </c>
      <c r="I8" s="715">
        <v>116216.31999999998</v>
      </c>
      <c r="J8" s="785">
        <v>0.19815865866859222</v>
      </c>
      <c r="K8" s="715">
        <v>235</v>
      </c>
      <c r="L8" s="785">
        <v>0.28976572133168926</v>
      </c>
      <c r="M8" s="715" t="s">
        <v>617</v>
      </c>
      <c r="N8" s="270"/>
    </row>
    <row r="10" spans="1:14" ht="14.45" customHeight="1" x14ac:dyDescent="0.2">
      <c r="A10" s="711">
        <v>6</v>
      </c>
      <c r="B10" s="712" t="s">
        <v>2178</v>
      </c>
      <c r="C10" s="715" t="s">
        <v>329</v>
      </c>
      <c r="D10" s="715" t="s">
        <v>329</v>
      </c>
      <c r="E10" s="715" t="s">
        <v>329</v>
      </c>
      <c r="F10" s="785" t="s">
        <v>329</v>
      </c>
      <c r="G10" s="715" t="s">
        <v>329</v>
      </c>
      <c r="H10" s="785" t="s">
        <v>329</v>
      </c>
      <c r="I10" s="715" t="s">
        <v>329</v>
      </c>
      <c r="J10" s="785" t="s">
        <v>329</v>
      </c>
      <c r="K10" s="715" t="s">
        <v>329</v>
      </c>
      <c r="L10" s="785" t="s">
        <v>329</v>
      </c>
      <c r="M10" s="715" t="s">
        <v>73</v>
      </c>
      <c r="N10" s="270"/>
    </row>
    <row r="11" spans="1:14" ht="14.45" customHeight="1" x14ac:dyDescent="0.2">
      <c r="A11" s="711" t="s">
        <v>2182</v>
      </c>
      <c r="B11" s="712" t="s">
        <v>2180</v>
      </c>
      <c r="C11" s="715">
        <v>21442.120000000003</v>
      </c>
      <c r="D11" s="715">
        <v>29</v>
      </c>
      <c r="E11" s="715">
        <v>18091.020000000004</v>
      </c>
      <c r="F11" s="785">
        <v>0.84371414766823438</v>
      </c>
      <c r="G11" s="715">
        <v>24</v>
      </c>
      <c r="H11" s="785">
        <v>0.82758620689655171</v>
      </c>
      <c r="I11" s="715">
        <v>3351.1</v>
      </c>
      <c r="J11" s="785">
        <v>0.15628585233176567</v>
      </c>
      <c r="K11" s="715">
        <v>5</v>
      </c>
      <c r="L11" s="785">
        <v>0.17241379310344829</v>
      </c>
      <c r="M11" s="715" t="s">
        <v>1</v>
      </c>
      <c r="N11" s="270"/>
    </row>
    <row r="12" spans="1:14" ht="14.45" customHeight="1" x14ac:dyDescent="0.2">
      <c r="A12" s="711" t="s">
        <v>2182</v>
      </c>
      <c r="B12" s="712" t="s">
        <v>2183</v>
      </c>
      <c r="C12" s="715">
        <v>21442.120000000003</v>
      </c>
      <c r="D12" s="715">
        <v>29</v>
      </c>
      <c r="E12" s="715">
        <v>18091.020000000004</v>
      </c>
      <c r="F12" s="785">
        <v>0.84371414766823438</v>
      </c>
      <c r="G12" s="715">
        <v>24</v>
      </c>
      <c r="H12" s="785">
        <v>0.82758620689655171</v>
      </c>
      <c r="I12" s="715">
        <v>3351.1</v>
      </c>
      <c r="J12" s="785">
        <v>0.15628585233176567</v>
      </c>
      <c r="K12" s="715">
        <v>5</v>
      </c>
      <c r="L12" s="785">
        <v>0.17241379310344829</v>
      </c>
      <c r="M12" s="715" t="s">
        <v>621</v>
      </c>
      <c r="N12" s="270"/>
    </row>
    <row r="13" spans="1:14" ht="14.45" customHeight="1" x14ac:dyDescent="0.2">
      <c r="A13" s="711" t="s">
        <v>329</v>
      </c>
      <c r="B13" s="712" t="s">
        <v>329</v>
      </c>
      <c r="C13" s="715" t="s">
        <v>329</v>
      </c>
      <c r="D13" s="715" t="s">
        <v>329</v>
      </c>
      <c r="E13" s="715" t="s">
        <v>329</v>
      </c>
      <c r="F13" s="785" t="s">
        <v>329</v>
      </c>
      <c r="G13" s="715" t="s">
        <v>329</v>
      </c>
      <c r="H13" s="785" t="s">
        <v>329</v>
      </c>
      <c r="I13" s="715" t="s">
        <v>329</v>
      </c>
      <c r="J13" s="785" t="s">
        <v>329</v>
      </c>
      <c r="K13" s="715" t="s">
        <v>329</v>
      </c>
      <c r="L13" s="785" t="s">
        <v>329</v>
      </c>
      <c r="M13" s="715" t="s">
        <v>622</v>
      </c>
      <c r="N13" s="270"/>
    </row>
    <row r="14" spans="1:14" ht="14.45" customHeight="1" x14ac:dyDescent="0.2">
      <c r="A14" s="711" t="s">
        <v>2184</v>
      </c>
      <c r="B14" s="712" t="s">
        <v>2179</v>
      </c>
      <c r="C14" s="715">
        <v>69678.760000000009</v>
      </c>
      <c r="D14" s="715">
        <v>267</v>
      </c>
      <c r="E14" s="715">
        <v>33593.110000000015</v>
      </c>
      <c r="F14" s="785">
        <v>0.4821140617312939</v>
      </c>
      <c r="G14" s="715">
        <v>113</v>
      </c>
      <c r="H14" s="785">
        <v>0.42322097378277151</v>
      </c>
      <c r="I14" s="715">
        <v>36085.649999999994</v>
      </c>
      <c r="J14" s="785">
        <v>0.5178859382687061</v>
      </c>
      <c r="K14" s="715">
        <v>154</v>
      </c>
      <c r="L14" s="785">
        <v>0.57677902621722843</v>
      </c>
      <c r="M14" s="715" t="s">
        <v>1</v>
      </c>
      <c r="N14" s="270"/>
    </row>
    <row r="15" spans="1:14" ht="14.45" customHeight="1" x14ac:dyDescent="0.2">
      <c r="A15" s="711" t="s">
        <v>2184</v>
      </c>
      <c r="B15" s="712" t="s">
        <v>2180</v>
      </c>
      <c r="C15" s="715">
        <v>493931.40999999992</v>
      </c>
      <c r="D15" s="715">
        <v>512</v>
      </c>
      <c r="E15" s="715">
        <v>417151.83999999991</v>
      </c>
      <c r="F15" s="785">
        <v>0.84455418617738842</v>
      </c>
      <c r="G15" s="715">
        <v>436</v>
      </c>
      <c r="H15" s="785">
        <v>0.8515625</v>
      </c>
      <c r="I15" s="715">
        <v>76779.569999999992</v>
      </c>
      <c r="J15" s="785">
        <v>0.15544581382261152</v>
      </c>
      <c r="K15" s="715">
        <v>76</v>
      </c>
      <c r="L15" s="785">
        <v>0.1484375</v>
      </c>
      <c r="M15" s="715" t="s">
        <v>1</v>
      </c>
      <c r="N15" s="270"/>
    </row>
    <row r="16" spans="1:14" ht="14.45" customHeight="1" x14ac:dyDescent="0.2">
      <c r="A16" s="711" t="s">
        <v>2184</v>
      </c>
      <c r="B16" s="712" t="s">
        <v>2185</v>
      </c>
      <c r="C16" s="715">
        <v>563610.16999999993</v>
      </c>
      <c r="D16" s="715">
        <v>779</v>
      </c>
      <c r="E16" s="715">
        <v>450744.94999999995</v>
      </c>
      <c r="F16" s="785">
        <v>0.79974594851615255</v>
      </c>
      <c r="G16" s="715">
        <v>549</v>
      </c>
      <c r="H16" s="785">
        <v>0.70474967907573816</v>
      </c>
      <c r="I16" s="715">
        <v>112865.21999999999</v>
      </c>
      <c r="J16" s="785">
        <v>0.20025405148384742</v>
      </c>
      <c r="K16" s="715">
        <v>230</v>
      </c>
      <c r="L16" s="785">
        <v>0.2952503209242619</v>
      </c>
      <c r="M16" s="715" t="s">
        <v>621</v>
      </c>
      <c r="N16" s="270"/>
    </row>
    <row r="17" spans="1:14" ht="14.45" customHeight="1" x14ac:dyDescent="0.2">
      <c r="A17" s="711" t="s">
        <v>329</v>
      </c>
      <c r="B17" s="712" t="s">
        <v>329</v>
      </c>
      <c r="C17" s="715" t="s">
        <v>329</v>
      </c>
      <c r="D17" s="715" t="s">
        <v>329</v>
      </c>
      <c r="E17" s="715" t="s">
        <v>329</v>
      </c>
      <c r="F17" s="785" t="s">
        <v>329</v>
      </c>
      <c r="G17" s="715" t="s">
        <v>329</v>
      </c>
      <c r="H17" s="785" t="s">
        <v>329</v>
      </c>
      <c r="I17" s="715" t="s">
        <v>329</v>
      </c>
      <c r="J17" s="785" t="s">
        <v>329</v>
      </c>
      <c r="K17" s="715" t="s">
        <v>329</v>
      </c>
      <c r="L17" s="785" t="s">
        <v>329</v>
      </c>
      <c r="M17" s="715" t="s">
        <v>622</v>
      </c>
      <c r="N17" s="270"/>
    </row>
    <row r="18" spans="1:14" ht="14.45" customHeight="1" x14ac:dyDescent="0.2">
      <c r="A18" s="711" t="s">
        <v>2186</v>
      </c>
      <c r="B18" s="712" t="s">
        <v>2180</v>
      </c>
      <c r="C18" s="715">
        <v>849.85</v>
      </c>
      <c r="D18" s="715">
        <v>1</v>
      </c>
      <c r="E18" s="715">
        <v>849.85</v>
      </c>
      <c r="F18" s="785">
        <v>1</v>
      </c>
      <c r="G18" s="715">
        <v>1</v>
      </c>
      <c r="H18" s="785">
        <v>1</v>
      </c>
      <c r="I18" s="715" t="s">
        <v>329</v>
      </c>
      <c r="J18" s="785">
        <v>0</v>
      </c>
      <c r="K18" s="715" t="s">
        <v>329</v>
      </c>
      <c r="L18" s="785">
        <v>0</v>
      </c>
      <c r="M18" s="715" t="s">
        <v>1</v>
      </c>
      <c r="N18" s="270"/>
    </row>
    <row r="19" spans="1:14" ht="14.45" customHeight="1" x14ac:dyDescent="0.2">
      <c r="A19" s="711" t="s">
        <v>2186</v>
      </c>
      <c r="B19" s="712" t="s">
        <v>2187</v>
      </c>
      <c r="C19" s="715">
        <v>849.85</v>
      </c>
      <c r="D19" s="715">
        <v>1</v>
      </c>
      <c r="E19" s="715">
        <v>849.85</v>
      </c>
      <c r="F19" s="785">
        <v>1</v>
      </c>
      <c r="G19" s="715">
        <v>1</v>
      </c>
      <c r="H19" s="785">
        <v>1</v>
      </c>
      <c r="I19" s="715" t="s">
        <v>329</v>
      </c>
      <c r="J19" s="785">
        <v>0</v>
      </c>
      <c r="K19" s="715" t="s">
        <v>329</v>
      </c>
      <c r="L19" s="785">
        <v>0</v>
      </c>
      <c r="M19" s="715" t="s">
        <v>621</v>
      </c>
      <c r="N19" s="270"/>
    </row>
    <row r="20" spans="1:14" ht="14.45" customHeight="1" x14ac:dyDescent="0.2">
      <c r="A20" s="711" t="s">
        <v>329</v>
      </c>
      <c r="B20" s="712" t="s">
        <v>329</v>
      </c>
      <c r="C20" s="715" t="s">
        <v>329</v>
      </c>
      <c r="D20" s="715" t="s">
        <v>329</v>
      </c>
      <c r="E20" s="715" t="s">
        <v>329</v>
      </c>
      <c r="F20" s="785" t="s">
        <v>329</v>
      </c>
      <c r="G20" s="715" t="s">
        <v>329</v>
      </c>
      <c r="H20" s="785" t="s">
        <v>329</v>
      </c>
      <c r="I20" s="715" t="s">
        <v>329</v>
      </c>
      <c r="J20" s="785" t="s">
        <v>329</v>
      </c>
      <c r="K20" s="715" t="s">
        <v>329</v>
      </c>
      <c r="L20" s="785" t="s">
        <v>329</v>
      </c>
      <c r="M20" s="715" t="s">
        <v>622</v>
      </c>
      <c r="N20" s="270"/>
    </row>
    <row r="21" spans="1:14" ht="14.45" customHeight="1" x14ac:dyDescent="0.2">
      <c r="A21" s="711" t="s">
        <v>2188</v>
      </c>
      <c r="B21" s="712" t="s">
        <v>2179</v>
      </c>
      <c r="C21" s="715">
        <v>579.02</v>
      </c>
      <c r="D21" s="715">
        <v>2</v>
      </c>
      <c r="E21" s="715">
        <v>579.02</v>
      </c>
      <c r="F21" s="785">
        <v>1</v>
      </c>
      <c r="G21" s="715">
        <v>2</v>
      </c>
      <c r="H21" s="785">
        <v>1</v>
      </c>
      <c r="I21" s="715" t="s">
        <v>329</v>
      </c>
      <c r="J21" s="785">
        <v>0</v>
      </c>
      <c r="K21" s="715" t="s">
        <v>329</v>
      </c>
      <c r="L21" s="785">
        <v>0</v>
      </c>
      <c r="M21" s="715" t="s">
        <v>1</v>
      </c>
      <c r="N21" s="270"/>
    </row>
    <row r="22" spans="1:14" ht="14.45" customHeight="1" x14ac:dyDescent="0.2">
      <c r="A22" s="711" t="s">
        <v>2188</v>
      </c>
      <c r="B22" s="712" t="s">
        <v>2189</v>
      </c>
      <c r="C22" s="715">
        <v>579.02</v>
      </c>
      <c r="D22" s="715">
        <v>2</v>
      </c>
      <c r="E22" s="715">
        <v>579.02</v>
      </c>
      <c r="F22" s="785">
        <v>1</v>
      </c>
      <c r="G22" s="715">
        <v>2</v>
      </c>
      <c r="H22" s="785">
        <v>1</v>
      </c>
      <c r="I22" s="715" t="s">
        <v>329</v>
      </c>
      <c r="J22" s="785">
        <v>0</v>
      </c>
      <c r="K22" s="715" t="s">
        <v>329</v>
      </c>
      <c r="L22" s="785">
        <v>0</v>
      </c>
      <c r="M22" s="715" t="s">
        <v>621</v>
      </c>
      <c r="N22" s="270"/>
    </row>
    <row r="23" spans="1:14" ht="14.45" customHeight="1" x14ac:dyDescent="0.2">
      <c r="A23" s="711" t="s">
        <v>329</v>
      </c>
      <c r="B23" s="712" t="s">
        <v>329</v>
      </c>
      <c r="C23" s="715" t="s">
        <v>329</v>
      </c>
      <c r="D23" s="715" t="s">
        <v>329</v>
      </c>
      <c r="E23" s="715" t="s">
        <v>329</v>
      </c>
      <c r="F23" s="785" t="s">
        <v>329</v>
      </c>
      <c r="G23" s="715" t="s">
        <v>329</v>
      </c>
      <c r="H23" s="785" t="s">
        <v>329</v>
      </c>
      <c r="I23" s="715" t="s">
        <v>329</v>
      </c>
      <c r="J23" s="785" t="s">
        <v>329</v>
      </c>
      <c r="K23" s="715" t="s">
        <v>329</v>
      </c>
      <c r="L23" s="785" t="s">
        <v>329</v>
      </c>
      <c r="M23" s="715" t="s">
        <v>622</v>
      </c>
      <c r="N23" s="270"/>
    </row>
    <row r="24" spans="1:14" ht="14.45" customHeight="1" x14ac:dyDescent="0.2">
      <c r="A24" s="711" t="s">
        <v>2181</v>
      </c>
      <c r="B24" s="712" t="s">
        <v>2190</v>
      </c>
      <c r="C24" s="715">
        <v>586481.15999999992</v>
      </c>
      <c r="D24" s="715">
        <v>811</v>
      </c>
      <c r="E24" s="715">
        <v>470264.83999999991</v>
      </c>
      <c r="F24" s="785">
        <v>0.80184134133140772</v>
      </c>
      <c r="G24" s="715">
        <v>576</v>
      </c>
      <c r="H24" s="785">
        <v>0.71023427866831068</v>
      </c>
      <c r="I24" s="715">
        <v>116216.31999999998</v>
      </c>
      <c r="J24" s="785">
        <v>0.19815865866859217</v>
      </c>
      <c r="K24" s="715">
        <v>235</v>
      </c>
      <c r="L24" s="785">
        <v>0.28976572133168926</v>
      </c>
      <c r="M24" s="715" t="s">
        <v>617</v>
      </c>
      <c r="N24" s="270"/>
    </row>
    <row r="25" spans="1:14" ht="14.45" customHeight="1" x14ac:dyDescent="0.2">
      <c r="A25" s="786" t="s">
        <v>295</v>
      </c>
    </row>
    <row r="26" spans="1:14" ht="14.45" customHeight="1" x14ac:dyDescent="0.2">
      <c r="A26" s="787" t="s">
        <v>2191</v>
      </c>
    </row>
    <row r="27" spans="1:14" ht="14.45" customHeight="1" x14ac:dyDescent="0.2">
      <c r="A27" s="786" t="s">
        <v>2192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9 F25:F1048576">
    <cfRule type="cellIs" dxfId="56" priority="15" stopIfTrue="1" operator="lessThan">
      <formula>0.6</formula>
    </cfRule>
  </conditionalFormatting>
  <conditionalFormatting sqref="B5:B8">
    <cfRule type="expression" dxfId="55" priority="10">
      <formula>AND(LEFT(M5,6)&lt;&gt;"mezera",M5&lt;&gt;"")</formula>
    </cfRule>
  </conditionalFormatting>
  <conditionalFormatting sqref="A5:A8">
    <cfRule type="expression" dxfId="54" priority="8">
      <formula>AND(M5&lt;&gt;"",M5&lt;&gt;"mezeraKL")</formula>
    </cfRule>
  </conditionalFormatting>
  <conditionalFormatting sqref="F5:F8">
    <cfRule type="cellIs" dxfId="53" priority="7" operator="lessThan">
      <formula>0.6</formula>
    </cfRule>
  </conditionalFormatting>
  <conditionalFormatting sqref="B5:L8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8">
    <cfRule type="expression" dxfId="50" priority="12">
      <formula>$M5&lt;&gt;""</formula>
    </cfRule>
  </conditionalFormatting>
  <conditionalFormatting sqref="B10:B24">
    <cfRule type="expression" dxfId="49" priority="4">
      <formula>AND(LEFT(M10,6)&lt;&gt;"mezera",M10&lt;&gt;"")</formula>
    </cfRule>
  </conditionalFormatting>
  <conditionalFormatting sqref="A10:A24">
    <cfRule type="expression" dxfId="48" priority="2">
      <formula>AND(M10&lt;&gt;"",M10&lt;&gt;"mezeraKL")</formula>
    </cfRule>
  </conditionalFormatting>
  <conditionalFormatting sqref="F10:F24">
    <cfRule type="cellIs" dxfId="47" priority="1" operator="lessThan">
      <formula>0.6</formula>
    </cfRule>
  </conditionalFormatting>
  <conditionalFormatting sqref="B10:L24">
    <cfRule type="expression" dxfId="46" priority="3">
      <formula>OR($M10="KL",$M10="SumaKL")</formula>
    </cfRule>
    <cfRule type="expression" dxfId="45" priority="5">
      <formula>$M10="SumaNS"</formula>
    </cfRule>
  </conditionalFormatting>
  <conditionalFormatting sqref="A10:L24">
    <cfRule type="expression" dxfId="44" priority="6">
      <formula>$M10&lt;&gt;""</formula>
    </cfRule>
  </conditionalFormatting>
  <hyperlinks>
    <hyperlink ref="A2" location="Obsah!A1" display="Zpět na Obsah  KL 01  1.-4.měsíc" xr:uid="{A2F963AD-AA7E-44B8-92AD-C31C785BE069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2193</v>
      </c>
      <c r="B5" s="779">
        <v>2022.6599999999999</v>
      </c>
      <c r="C5" s="723">
        <v>1</v>
      </c>
      <c r="D5" s="792">
        <v>7</v>
      </c>
      <c r="E5" s="795" t="s">
        <v>2193</v>
      </c>
      <c r="F5" s="779">
        <v>2022.6599999999999</v>
      </c>
      <c r="G5" s="747">
        <v>1</v>
      </c>
      <c r="H5" s="727">
        <v>7</v>
      </c>
      <c r="I5" s="770">
        <v>1</v>
      </c>
      <c r="J5" s="798"/>
      <c r="K5" s="747">
        <v>0</v>
      </c>
      <c r="L5" s="727"/>
      <c r="M5" s="770">
        <v>0</v>
      </c>
    </row>
    <row r="6" spans="1:13" ht="14.45" customHeight="1" x14ac:dyDescent="0.2">
      <c r="A6" s="789" t="s">
        <v>2194</v>
      </c>
      <c r="B6" s="780">
        <v>44884.369999999995</v>
      </c>
      <c r="C6" s="730">
        <v>1</v>
      </c>
      <c r="D6" s="793">
        <v>78</v>
      </c>
      <c r="E6" s="796" t="s">
        <v>2194</v>
      </c>
      <c r="F6" s="780">
        <v>29663.599999999999</v>
      </c>
      <c r="G6" s="748">
        <v>0.66088930289096182</v>
      </c>
      <c r="H6" s="734">
        <v>40</v>
      </c>
      <c r="I6" s="771">
        <v>0.51282051282051277</v>
      </c>
      <c r="J6" s="799">
        <v>15220.77</v>
      </c>
      <c r="K6" s="748">
        <v>0.33911069710903824</v>
      </c>
      <c r="L6" s="734">
        <v>38</v>
      </c>
      <c r="M6" s="771">
        <v>0.48717948717948717</v>
      </c>
    </row>
    <row r="7" spans="1:13" ht="14.45" customHeight="1" x14ac:dyDescent="0.2">
      <c r="A7" s="789" t="s">
        <v>2195</v>
      </c>
      <c r="B7" s="780">
        <v>27854.060000000005</v>
      </c>
      <c r="C7" s="730">
        <v>1</v>
      </c>
      <c r="D7" s="793">
        <v>29</v>
      </c>
      <c r="E7" s="796" t="s">
        <v>2195</v>
      </c>
      <c r="F7" s="780">
        <v>22467.090000000004</v>
      </c>
      <c r="G7" s="748">
        <v>0.80660018683093238</v>
      </c>
      <c r="H7" s="734">
        <v>24</v>
      </c>
      <c r="I7" s="771">
        <v>0.82758620689655171</v>
      </c>
      <c r="J7" s="799">
        <v>5386.97</v>
      </c>
      <c r="K7" s="748">
        <v>0.1933998131690676</v>
      </c>
      <c r="L7" s="734">
        <v>5</v>
      </c>
      <c r="M7" s="771">
        <v>0.17241379310344829</v>
      </c>
    </row>
    <row r="8" spans="1:13" ht="14.45" customHeight="1" x14ac:dyDescent="0.2">
      <c r="A8" s="789" t="s">
        <v>2196</v>
      </c>
      <c r="B8" s="780">
        <v>60422.210000000006</v>
      </c>
      <c r="C8" s="730">
        <v>1</v>
      </c>
      <c r="D8" s="793">
        <v>81</v>
      </c>
      <c r="E8" s="796" t="s">
        <v>2196</v>
      </c>
      <c r="F8" s="780">
        <v>43778.05</v>
      </c>
      <c r="G8" s="748">
        <v>0.72453572949417111</v>
      </c>
      <c r="H8" s="734">
        <v>53</v>
      </c>
      <c r="I8" s="771">
        <v>0.65432098765432101</v>
      </c>
      <c r="J8" s="799">
        <v>16644.16</v>
      </c>
      <c r="K8" s="748">
        <v>0.27546427050582889</v>
      </c>
      <c r="L8" s="734">
        <v>28</v>
      </c>
      <c r="M8" s="771">
        <v>0.34567901234567899</v>
      </c>
    </row>
    <row r="9" spans="1:13" ht="14.45" customHeight="1" x14ac:dyDescent="0.2">
      <c r="A9" s="789" t="s">
        <v>2197</v>
      </c>
      <c r="B9" s="780">
        <v>90174.439999999959</v>
      </c>
      <c r="C9" s="730">
        <v>1</v>
      </c>
      <c r="D9" s="793">
        <v>97</v>
      </c>
      <c r="E9" s="796" t="s">
        <v>2197</v>
      </c>
      <c r="F9" s="780">
        <v>82330.679999999964</v>
      </c>
      <c r="G9" s="748">
        <v>0.91301570600272097</v>
      </c>
      <c r="H9" s="734">
        <v>88</v>
      </c>
      <c r="I9" s="771">
        <v>0.90721649484536082</v>
      </c>
      <c r="J9" s="799">
        <v>7843.76</v>
      </c>
      <c r="K9" s="748">
        <v>8.6984293997279097E-2</v>
      </c>
      <c r="L9" s="734">
        <v>9</v>
      </c>
      <c r="M9" s="771">
        <v>9.2783505154639179E-2</v>
      </c>
    </row>
    <row r="10" spans="1:13" ht="14.45" customHeight="1" x14ac:dyDescent="0.2">
      <c r="A10" s="789" t="s">
        <v>2198</v>
      </c>
      <c r="B10" s="780">
        <v>21514.89</v>
      </c>
      <c r="C10" s="730">
        <v>1</v>
      </c>
      <c r="D10" s="793">
        <v>71</v>
      </c>
      <c r="E10" s="796" t="s">
        <v>2198</v>
      </c>
      <c r="F10" s="780">
        <v>9750.11</v>
      </c>
      <c r="G10" s="748">
        <v>0.45317963512711434</v>
      </c>
      <c r="H10" s="734">
        <v>25</v>
      </c>
      <c r="I10" s="771">
        <v>0.352112676056338</v>
      </c>
      <c r="J10" s="799">
        <v>11764.78</v>
      </c>
      <c r="K10" s="748">
        <v>0.54682036487288577</v>
      </c>
      <c r="L10" s="734">
        <v>46</v>
      </c>
      <c r="M10" s="771">
        <v>0.647887323943662</v>
      </c>
    </row>
    <row r="11" spans="1:13" ht="14.45" customHeight="1" x14ac:dyDescent="0.2">
      <c r="A11" s="789" t="s">
        <v>2199</v>
      </c>
      <c r="B11" s="780">
        <v>42270.34</v>
      </c>
      <c r="C11" s="730">
        <v>1</v>
      </c>
      <c r="D11" s="793">
        <v>60</v>
      </c>
      <c r="E11" s="796" t="s">
        <v>2199</v>
      </c>
      <c r="F11" s="780">
        <v>30617.569999999996</v>
      </c>
      <c r="G11" s="748">
        <v>0.7243275071835239</v>
      </c>
      <c r="H11" s="734">
        <v>35</v>
      </c>
      <c r="I11" s="771">
        <v>0.58333333333333337</v>
      </c>
      <c r="J11" s="799">
        <v>11652.77</v>
      </c>
      <c r="K11" s="748">
        <v>0.2756724928164761</v>
      </c>
      <c r="L11" s="734">
        <v>25</v>
      </c>
      <c r="M11" s="771">
        <v>0.41666666666666669</v>
      </c>
    </row>
    <row r="12" spans="1:13" ht="14.45" customHeight="1" x14ac:dyDescent="0.2">
      <c r="A12" s="789" t="s">
        <v>2200</v>
      </c>
      <c r="B12" s="780">
        <v>22691.989999999998</v>
      </c>
      <c r="C12" s="730">
        <v>1</v>
      </c>
      <c r="D12" s="793">
        <v>30</v>
      </c>
      <c r="E12" s="796" t="s">
        <v>2200</v>
      </c>
      <c r="F12" s="780">
        <v>17628.8</v>
      </c>
      <c r="G12" s="748">
        <v>0.77687324910684341</v>
      </c>
      <c r="H12" s="734">
        <v>19</v>
      </c>
      <c r="I12" s="771">
        <v>0.6333333333333333</v>
      </c>
      <c r="J12" s="799">
        <v>5063.1900000000005</v>
      </c>
      <c r="K12" s="748">
        <v>0.22312675089315662</v>
      </c>
      <c r="L12" s="734">
        <v>11</v>
      </c>
      <c r="M12" s="771">
        <v>0.36666666666666664</v>
      </c>
    </row>
    <row r="13" spans="1:13" ht="14.45" customHeight="1" x14ac:dyDescent="0.2">
      <c r="A13" s="789" t="s">
        <v>2201</v>
      </c>
      <c r="B13" s="780">
        <v>126400.67999999993</v>
      </c>
      <c r="C13" s="730">
        <v>1</v>
      </c>
      <c r="D13" s="793">
        <v>159</v>
      </c>
      <c r="E13" s="796" t="s">
        <v>2201</v>
      </c>
      <c r="F13" s="780">
        <v>115312.85999999993</v>
      </c>
      <c r="G13" s="748">
        <v>0.9122803769726554</v>
      </c>
      <c r="H13" s="734">
        <v>140</v>
      </c>
      <c r="I13" s="771">
        <v>0.88050314465408808</v>
      </c>
      <c r="J13" s="799">
        <v>11087.820000000002</v>
      </c>
      <c r="K13" s="748">
        <v>8.7719623027344526E-2</v>
      </c>
      <c r="L13" s="734">
        <v>19</v>
      </c>
      <c r="M13" s="771">
        <v>0.11949685534591195</v>
      </c>
    </row>
    <row r="14" spans="1:13" ht="14.45" customHeight="1" x14ac:dyDescent="0.2">
      <c r="A14" s="789" t="s">
        <v>2202</v>
      </c>
      <c r="B14" s="780">
        <v>1699.7</v>
      </c>
      <c r="C14" s="730">
        <v>1</v>
      </c>
      <c r="D14" s="793">
        <v>2</v>
      </c>
      <c r="E14" s="796" t="s">
        <v>2202</v>
      </c>
      <c r="F14" s="780">
        <v>1699.7</v>
      </c>
      <c r="G14" s="748">
        <v>1</v>
      </c>
      <c r="H14" s="734">
        <v>2</v>
      </c>
      <c r="I14" s="771">
        <v>1</v>
      </c>
      <c r="J14" s="799"/>
      <c r="K14" s="748">
        <v>0</v>
      </c>
      <c r="L14" s="734"/>
      <c r="M14" s="771">
        <v>0</v>
      </c>
    </row>
    <row r="15" spans="1:13" ht="14.45" customHeight="1" x14ac:dyDescent="0.2">
      <c r="A15" s="789" t="s">
        <v>2203</v>
      </c>
      <c r="B15" s="780">
        <v>82426.13</v>
      </c>
      <c r="C15" s="730">
        <v>1</v>
      </c>
      <c r="D15" s="793">
        <v>123</v>
      </c>
      <c r="E15" s="796" t="s">
        <v>2203</v>
      </c>
      <c r="F15" s="780">
        <v>63299.37</v>
      </c>
      <c r="G15" s="748">
        <v>0.76795271111236207</v>
      </c>
      <c r="H15" s="734">
        <v>82</v>
      </c>
      <c r="I15" s="771">
        <v>0.66666666666666663</v>
      </c>
      <c r="J15" s="799">
        <v>19126.760000000002</v>
      </c>
      <c r="K15" s="748">
        <v>0.23204728888763795</v>
      </c>
      <c r="L15" s="734">
        <v>41</v>
      </c>
      <c r="M15" s="771">
        <v>0.33333333333333331</v>
      </c>
    </row>
    <row r="16" spans="1:13" ht="14.45" customHeight="1" thickBot="1" x14ac:dyDescent="0.25">
      <c r="A16" s="790" t="s">
        <v>2204</v>
      </c>
      <c r="B16" s="781">
        <v>64119.690000000017</v>
      </c>
      <c r="C16" s="737">
        <v>1</v>
      </c>
      <c r="D16" s="794">
        <v>74</v>
      </c>
      <c r="E16" s="797" t="s">
        <v>2204</v>
      </c>
      <c r="F16" s="781">
        <v>51694.350000000013</v>
      </c>
      <c r="G16" s="749">
        <v>0.80621646798354762</v>
      </c>
      <c r="H16" s="741">
        <v>61</v>
      </c>
      <c r="I16" s="772">
        <v>0.82432432432432434</v>
      </c>
      <c r="J16" s="800">
        <v>12425.34</v>
      </c>
      <c r="K16" s="749">
        <v>0.19378353201645232</v>
      </c>
      <c r="L16" s="741">
        <v>13</v>
      </c>
      <c r="M16" s="772">
        <v>0.17567567567567569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35D8A419-7C16-4333-A602-18856C09E16E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301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6" t="s">
        <v>2657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586481.15999999957</v>
      </c>
      <c r="N3" s="70">
        <f>SUBTOTAL(9,N7:N1048576)</f>
        <v>1034</v>
      </c>
      <c r="O3" s="70">
        <f>SUBTOTAL(9,O7:O1048576)</f>
        <v>811</v>
      </c>
      <c r="P3" s="70">
        <f>SUBTOTAL(9,P7:P1048576)</f>
        <v>470264.83999999968</v>
      </c>
      <c r="Q3" s="71">
        <f>IF(M3=0,0,P3/M3)</f>
        <v>0.80184134133140783</v>
      </c>
      <c r="R3" s="70">
        <f>SUBTOTAL(9,R7:R1048576)</f>
        <v>692</v>
      </c>
      <c r="S3" s="71">
        <f>IF(N3=0,0,R3/N3)</f>
        <v>0.66924564796905217</v>
      </c>
      <c r="T3" s="70">
        <f>SUBTOTAL(9,T7:T1048576)</f>
        <v>576</v>
      </c>
      <c r="U3" s="72">
        <f>IF(O3=0,0,T3/O3)</f>
        <v>0.71023427866831068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30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6</v>
      </c>
      <c r="B7" s="807" t="s">
        <v>2178</v>
      </c>
      <c r="C7" s="807" t="s">
        <v>2184</v>
      </c>
      <c r="D7" s="808" t="s">
        <v>2653</v>
      </c>
      <c r="E7" s="809" t="s">
        <v>2197</v>
      </c>
      <c r="F7" s="807" t="s">
        <v>2180</v>
      </c>
      <c r="G7" s="807" t="s">
        <v>2205</v>
      </c>
      <c r="H7" s="807" t="s">
        <v>329</v>
      </c>
      <c r="I7" s="807" t="s">
        <v>2206</v>
      </c>
      <c r="J7" s="807" t="s">
        <v>2207</v>
      </c>
      <c r="K7" s="807" t="s">
        <v>2208</v>
      </c>
      <c r="L7" s="810">
        <v>700.35</v>
      </c>
      <c r="M7" s="810">
        <v>3501.75</v>
      </c>
      <c r="N7" s="807">
        <v>5</v>
      </c>
      <c r="O7" s="811">
        <v>5</v>
      </c>
      <c r="P7" s="810">
        <v>2101.0500000000002</v>
      </c>
      <c r="Q7" s="812">
        <v>0.60000000000000009</v>
      </c>
      <c r="R7" s="807">
        <v>3</v>
      </c>
      <c r="S7" s="812">
        <v>0.6</v>
      </c>
      <c r="T7" s="811">
        <v>3</v>
      </c>
      <c r="U7" s="231">
        <v>0.6</v>
      </c>
    </row>
    <row r="8" spans="1:21" ht="14.45" customHeight="1" x14ac:dyDescent="0.2">
      <c r="A8" s="821">
        <v>6</v>
      </c>
      <c r="B8" s="822" t="s">
        <v>2178</v>
      </c>
      <c r="C8" s="822" t="s">
        <v>2184</v>
      </c>
      <c r="D8" s="823" t="s">
        <v>2653</v>
      </c>
      <c r="E8" s="824" t="s">
        <v>2197</v>
      </c>
      <c r="F8" s="822" t="s">
        <v>2180</v>
      </c>
      <c r="G8" s="822" t="s">
        <v>2205</v>
      </c>
      <c r="H8" s="822" t="s">
        <v>329</v>
      </c>
      <c r="I8" s="822" t="s">
        <v>2209</v>
      </c>
      <c r="J8" s="822" t="s">
        <v>2210</v>
      </c>
      <c r="K8" s="822" t="s">
        <v>2211</v>
      </c>
      <c r="L8" s="825">
        <v>849.85</v>
      </c>
      <c r="M8" s="825">
        <v>46741.749999999964</v>
      </c>
      <c r="N8" s="822">
        <v>55</v>
      </c>
      <c r="O8" s="826">
        <v>55</v>
      </c>
      <c r="P8" s="825">
        <v>42492.499999999964</v>
      </c>
      <c r="Q8" s="827">
        <v>0.90909090909090906</v>
      </c>
      <c r="R8" s="822">
        <v>50</v>
      </c>
      <c r="S8" s="827">
        <v>0.90909090909090906</v>
      </c>
      <c r="T8" s="826">
        <v>50</v>
      </c>
      <c r="U8" s="828">
        <v>0.90909090909090906</v>
      </c>
    </row>
    <row r="9" spans="1:21" ht="14.45" customHeight="1" x14ac:dyDescent="0.2">
      <c r="A9" s="821">
        <v>6</v>
      </c>
      <c r="B9" s="822" t="s">
        <v>2178</v>
      </c>
      <c r="C9" s="822" t="s">
        <v>2184</v>
      </c>
      <c r="D9" s="823" t="s">
        <v>2653</v>
      </c>
      <c r="E9" s="824" t="s">
        <v>2197</v>
      </c>
      <c r="F9" s="822" t="s">
        <v>2180</v>
      </c>
      <c r="G9" s="822" t="s">
        <v>2205</v>
      </c>
      <c r="H9" s="822" t="s">
        <v>329</v>
      </c>
      <c r="I9" s="822" t="s">
        <v>2212</v>
      </c>
      <c r="J9" s="822" t="s">
        <v>2213</v>
      </c>
      <c r="K9" s="822" t="s">
        <v>2214</v>
      </c>
      <c r="L9" s="825">
        <v>700.35</v>
      </c>
      <c r="M9" s="825">
        <v>10505.250000000004</v>
      </c>
      <c r="N9" s="822">
        <v>15</v>
      </c>
      <c r="O9" s="826">
        <v>15</v>
      </c>
      <c r="P9" s="825">
        <v>9804.9000000000033</v>
      </c>
      <c r="Q9" s="827">
        <v>0.93333333333333335</v>
      </c>
      <c r="R9" s="822">
        <v>14</v>
      </c>
      <c r="S9" s="827">
        <v>0.93333333333333335</v>
      </c>
      <c r="T9" s="826">
        <v>14</v>
      </c>
      <c r="U9" s="828">
        <v>0.93333333333333335</v>
      </c>
    </row>
    <row r="10" spans="1:21" ht="14.45" customHeight="1" x14ac:dyDescent="0.2">
      <c r="A10" s="821">
        <v>6</v>
      </c>
      <c r="B10" s="822" t="s">
        <v>2178</v>
      </c>
      <c r="C10" s="822" t="s">
        <v>2184</v>
      </c>
      <c r="D10" s="823" t="s">
        <v>2653</v>
      </c>
      <c r="E10" s="824" t="s">
        <v>2197</v>
      </c>
      <c r="F10" s="822" t="s">
        <v>2180</v>
      </c>
      <c r="G10" s="822" t="s">
        <v>2205</v>
      </c>
      <c r="H10" s="822" t="s">
        <v>329</v>
      </c>
      <c r="I10" s="822" t="s">
        <v>2215</v>
      </c>
      <c r="J10" s="822" t="s">
        <v>2216</v>
      </c>
      <c r="K10" s="822" t="s">
        <v>2217</v>
      </c>
      <c r="L10" s="825">
        <v>1493.46</v>
      </c>
      <c r="M10" s="825">
        <v>28375.739999999991</v>
      </c>
      <c r="N10" s="822">
        <v>19</v>
      </c>
      <c r="O10" s="826">
        <v>19</v>
      </c>
      <c r="P10" s="825">
        <v>26882.279999999992</v>
      </c>
      <c r="Q10" s="827">
        <v>0.94736842105263164</v>
      </c>
      <c r="R10" s="822">
        <v>18</v>
      </c>
      <c r="S10" s="827">
        <v>0.94736842105263153</v>
      </c>
      <c r="T10" s="826">
        <v>18</v>
      </c>
      <c r="U10" s="828">
        <v>0.94736842105263153</v>
      </c>
    </row>
    <row r="11" spans="1:21" ht="14.45" customHeight="1" x14ac:dyDescent="0.2">
      <c r="A11" s="821">
        <v>6</v>
      </c>
      <c r="B11" s="822" t="s">
        <v>2178</v>
      </c>
      <c r="C11" s="822" t="s">
        <v>2184</v>
      </c>
      <c r="D11" s="823" t="s">
        <v>2653</v>
      </c>
      <c r="E11" s="824" t="s">
        <v>2197</v>
      </c>
      <c r="F11" s="822" t="s">
        <v>2180</v>
      </c>
      <c r="G11" s="822" t="s">
        <v>2205</v>
      </c>
      <c r="H11" s="822" t="s">
        <v>329</v>
      </c>
      <c r="I11" s="822" t="s">
        <v>2218</v>
      </c>
      <c r="J11" s="822" t="s">
        <v>2219</v>
      </c>
      <c r="K11" s="822" t="s">
        <v>2220</v>
      </c>
      <c r="L11" s="825">
        <v>400.2</v>
      </c>
      <c r="M11" s="825">
        <v>800.4</v>
      </c>
      <c r="N11" s="822">
        <v>2</v>
      </c>
      <c r="O11" s="826">
        <v>2</v>
      </c>
      <c r="P11" s="825">
        <v>800.4</v>
      </c>
      <c r="Q11" s="827">
        <v>1</v>
      </c>
      <c r="R11" s="822">
        <v>2</v>
      </c>
      <c r="S11" s="827">
        <v>1</v>
      </c>
      <c r="T11" s="826">
        <v>2</v>
      </c>
      <c r="U11" s="828">
        <v>1</v>
      </c>
    </row>
    <row r="12" spans="1:21" ht="14.45" customHeight="1" x14ac:dyDescent="0.2">
      <c r="A12" s="821">
        <v>6</v>
      </c>
      <c r="B12" s="822" t="s">
        <v>2178</v>
      </c>
      <c r="C12" s="822" t="s">
        <v>2184</v>
      </c>
      <c r="D12" s="823" t="s">
        <v>2653</v>
      </c>
      <c r="E12" s="824" t="s">
        <v>2197</v>
      </c>
      <c r="F12" s="822" t="s">
        <v>2180</v>
      </c>
      <c r="G12" s="822" t="s">
        <v>2205</v>
      </c>
      <c r="H12" s="822" t="s">
        <v>329</v>
      </c>
      <c r="I12" s="822" t="s">
        <v>2221</v>
      </c>
      <c r="J12" s="822" t="s">
        <v>2222</v>
      </c>
      <c r="K12" s="822" t="s">
        <v>2223</v>
      </c>
      <c r="L12" s="825">
        <v>249.55</v>
      </c>
      <c r="M12" s="825">
        <v>249.55</v>
      </c>
      <c r="N12" s="822">
        <v>1</v>
      </c>
      <c r="O12" s="826">
        <v>1</v>
      </c>
      <c r="P12" s="825">
        <v>249.55</v>
      </c>
      <c r="Q12" s="827">
        <v>1</v>
      </c>
      <c r="R12" s="822">
        <v>1</v>
      </c>
      <c r="S12" s="827">
        <v>1</v>
      </c>
      <c r="T12" s="826">
        <v>1</v>
      </c>
      <c r="U12" s="828">
        <v>1</v>
      </c>
    </row>
    <row r="13" spans="1:21" ht="14.45" customHeight="1" x14ac:dyDescent="0.2">
      <c r="A13" s="821">
        <v>6</v>
      </c>
      <c r="B13" s="822" t="s">
        <v>2178</v>
      </c>
      <c r="C13" s="822" t="s">
        <v>2184</v>
      </c>
      <c r="D13" s="823" t="s">
        <v>2653</v>
      </c>
      <c r="E13" s="824" t="s">
        <v>2198</v>
      </c>
      <c r="F13" s="822" t="s">
        <v>2179</v>
      </c>
      <c r="G13" s="822" t="s">
        <v>2224</v>
      </c>
      <c r="H13" s="822" t="s">
        <v>329</v>
      </c>
      <c r="I13" s="822" t="s">
        <v>2225</v>
      </c>
      <c r="J13" s="822" t="s">
        <v>2226</v>
      </c>
      <c r="K13" s="822" t="s">
        <v>654</v>
      </c>
      <c r="L13" s="825">
        <v>72.55</v>
      </c>
      <c r="M13" s="825">
        <v>72.55</v>
      </c>
      <c r="N13" s="822">
        <v>1</v>
      </c>
      <c r="O13" s="826">
        <v>1</v>
      </c>
      <c r="P13" s="825">
        <v>72.55</v>
      </c>
      <c r="Q13" s="827">
        <v>1</v>
      </c>
      <c r="R13" s="822">
        <v>1</v>
      </c>
      <c r="S13" s="827">
        <v>1</v>
      </c>
      <c r="T13" s="826">
        <v>1</v>
      </c>
      <c r="U13" s="828">
        <v>1</v>
      </c>
    </row>
    <row r="14" spans="1:21" ht="14.45" customHeight="1" x14ac:dyDescent="0.2">
      <c r="A14" s="821">
        <v>6</v>
      </c>
      <c r="B14" s="822" t="s">
        <v>2178</v>
      </c>
      <c r="C14" s="822" t="s">
        <v>2184</v>
      </c>
      <c r="D14" s="823" t="s">
        <v>2653</v>
      </c>
      <c r="E14" s="824" t="s">
        <v>2198</v>
      </c>
      <c r="F14" s="822" t="s">
        <v>2179</v>
      </c>
      <c r="G14" s="822" t="s">
        <v>2227</v>
      </c>
      <c r="H14" s="822" t="s">
        <v>329</v>
      </c>
      <c r="I14" s="822" t="s">
        <v>2228</v>
      </c>
      <c r="J14" s="822" t="s">
        <v>2229</v>
      </c>
      <c r="K14" s="822" t="s">
        <v>2230</v>
      </c>
      <c r="L14" s="825">
        <v>279.52999999999997</v>
      </c>
      <c r="M14" s="825">
        <v>279.52999999999997</v>
      </c>
      <c r="N14" s="822">
        <v>1</v>
      </c>
      <c r="O14" s="826">
        <v>1</v>
      </c>
      <c r="P14" s="825">
        <v>279.52999999999997</v>
      </c>
      <c r="Q14" s="827">
        <v>1</v>
      </c>
      <c r="R14" s="822">
        <v>1</v>
      </c>
      <c r="S14" s="827">
        <v>1</v>
      </c>
      <c r="T14" s="826">
        <v>1</v>
      </c>
      <c r="U14" s="828">
        <v>1</v>
      </c>
    </row>
    <row r="15" spans="1:21" ht="14.45" customHeight="1" x14ac:dyDescent="0.2">
      <c r="A15" s="821">
        <v>6</v>
      </c>
      <c r="B15" s="822" t="s">
        <v>2178</v>
      </c>
      <c r="C15" s="822" t="s">
        <v>2184</v>
      </c>
      <c r="D15" s="823" t="s">
        <v>2653</v>
      </c>
      <c r="E15" s="824" t="s">
        <v>2198</v>
      </c>
      <c r="F15" s="822" t="s">
        <v>2179</v>
      </c>
      <c r="G15" s="822" t="s">
        <v>2231</v>
      </c>
      <c r="H15" s="822" t="s">
        <v>329</v>
      </c>
      <c r="I15" s="822" t="s">
        <v>2232</v>
      </c>
      <c r="J15" s="822" t="s">
        <v>2233</v>
      </c>
      <c r="K15" s="822" t="s">
        <v>2234</v>
      </c>
      <c r="L15" s="825">
        <v>105.32</v>
      </c>
      <c r="M15" s="825">
        <v>315.95999999999998</v>
      </c>
      <c r="N15" s="822">
        <v>3</v>
      </c>
      <c r="O15" s="826">
        <v>1.5</v>
      </c>
      <c r="P15" s="825"/>
      <c r="Q15" s="827">
        <v>0</v>
      </c>
      <c r="R15" s="822"/>
      <c r="S15" s="827">
        <v>0</v>
      </c>
      <c r="T15" s="826"/>
      <c r="U15" s="828">
        <v>0</v>
      </c>
    </row>
    <row r="16" spans="1:21" ht="14.45" customHeight="1" x14ac:dyDescent="0.2">
      <c r="A16" s="821">
        <v>6</v>
      </c>
      <c r="B16" s="822" t="s">
        <v>2178</v>
      </c>
      <c r="C16" s="822" t="s">
        <v>2184</v>
      </c>
      <c r="D16" s="823" t="s">
        <v>2653</v>
      </c>
      <c r="E16" s="824" t="s">
        <v>2198</v>
      </c>
      <c r="F16" s="822" t="s">
        <v>2179</v>
      </c>
      <c r="G16" s="822" t="s">
        <v>2235</v>
      </c>
      <c r="H16" s="822" t="s">
        <v>329</v>
      </c>
      <c r="I16" s="822" t="s">
        <v>2236</v>
      </c>
      <c r="J16" s="822" t="s">
        <v>2237</v>
      </c>
      <c r="K16" s="822" t="s">
        <v>2234</v>
      </c>
      <c r="L16" s="825">
        <v>176.32</v>
      </c>
      <c r="M16" s="825">
        <v>528.96</v>
      </c>
      <c r="N16" s="822">
        <v>3</v>
      </c>
      <c r="O16" s="826">
        <v>2</v>
      </c>
      <c r="P16" s="825"/>
      <c r="Q16" s="827">
        <v>0</v>
      </c>
      <c r="R16" s="822"/>
      <c r="S16" s="827">
        <v>0</v>
      </c>
      <c r="T16" s="826"/>
      <c r="U16" s="828">
        <v>0</v>
      </c>
    </row>
    <row r="17" spans="1:21" ht="14.45" customHeight="1" x14ac:dyDescent="0.2">
      <c r="A17" s="821">
        <v>6</v>
      </c>
      <c r="B17" s="822" t="s">
        <v>2178</v>
      </c>
      <c r="C17" s="822" t="s">
        <v>2184</v>
      </c>
      <c r="D17" s="823" t="s">
        <v>2653</v>
      </c>
      <c r="E17" s="824" t="s">
        <v>2198</v>
      </c>
      <c r="F17" s="822" t="s">
        <v>2179</v>
      </c>
      <c r="G17" s="822" t="s">
        <v>2235</v>
      </c>
      <c r="H17" s="822" t="s">
        <v>329</v>
      </c>
      <c r="I17" s="822" t="s">
        <v>2238</v>
      </c>
      <c r="J17" s="822" t="s">
        <v>2239</v>
      </c>
      <c r="K17" s="822" t="s">
        <v>687</v>
      </c>
      <c r="L17" s="825">
        <v>58.77</v>
      </c>
      <c r="M17" s="825">
        <v>58.77</v>
      </c>
      <c r="N17" s="822">
        <v>1</v>
      </c>
      <c r="O17" s="826">
        <v>0.5</v>
      </c>
      <c r="P17" s="825">
        <v>58.77</v>
      </c>
      <c r="Q17" s="827">
        <v>1</v>
      </c>
      <c r="R17" s="822">
        <v>1</v>
      </c>
      <c r="S17" s="827">
        <v>1</v>
      </c>
      <c r="T17" s="826">
        <v>0.5</v>
      </c>
      <c r="U17" s="828">
        <v>1</v>
      </c>
    </row>
    <row r="18" spans="1:21" ht="14.45" customHeight="1" x14ac:dyDescent="0.2">
      <c r="A18" s="821">
        <v>6</v>
      </c>
      <c r="B18" s="822" t="s">
        <v>2178</v>
      </c>
      <c r="C18" s="822" t="s">
        <v>2184</v>
      </c>
      <c r="D18" s="823" t="s">
        <v>2653</v>
      </c>
      <c r="E18" s="824" t="s">
        <v>2198</v>
      </c>
      <c r="F18" s="822" t="s">
        <v>2179</v>
      </c>
      <c r="G18" s="822" t="s">
        <v>2235</v>
      </c>
      <c r="H18" s="822" t="s">
        <v>652</v>
      </c>
      <c r="I18" s="822" t="s">
        <v>2240</v>
      </c>
      <c r="J18" s="822" t="s">
        <v>2241</v>
      </c>
      <c r="K18" s="822" t="s">
        <v>2242</v>
      </c>
      <c r="L18" s="825">
        <v>176.32</v>
      </c>
      <c r="M18" s="825">
        <v>176.32</v>
      </c>
      <c r="N18" s="822">
        <v>1</v>
      </c>
      <c r="O18" s="826">
        <v>1</v>
      </c>
      <c r="P18" s="825"/>
      <c r="Q18" s="827">
        <v>0</v>
      </c>
      <c r="R18" s="822"/>
      <c r="S18" s="827">
        <v>0</v>
      </c>
      <c r="T18" s="826"/>
      <c r="U18" s="828">
        <v>0</v>
      </c>
    </row>
    <row r="19" spans="1:21" ht="14.45" customHeight="1" x14ac:dyDescent="0.2">
      <c r="A19" s="821">
        <v>6</v>
      </c>
      <c r="B19" s="822" t="s">
        <v>2178</v>
      </c>
      <c r="C19" s="822" t="s">
        <v>2184</v>
      </c>
      <c r="D19" s="823" t="s">
        <v>2653</v>
      </c>
      <c r="E19" s="824" t="s">
        <v>2198</v>
      </c>
      <c r="F19" s="822" t="s">
        <v>2179</v>
      </c>
      <c r="G19" s="822" t="s">
        <v>2243</v>
      </c>
      <c r="H19" s="822" t="s">
        <v>329</v>
      </c>
      <c r="I19" s="822" t="s">
        <v>2244</v>
      </c>
      <c r="J19" s="822" t="s">
        <v>2245</v>
      </c>
      <c r="K19" s="822" t="s">
        <v>2246</v>
      </c>
      <c r="L19" s="825">
        <v>0</v>
      </c>
      <c r="M19" s="825">
        <v>0</v>
      </c>
      <c r="N19" s="822">
        <v>3</v>
      </c>
      <c r="O19" s="826">
        <v>1</v>
      </c>
      <c r="P19" s="825"/>
      <c r="Q19" s="827"/>
      <c r="R19" s="822"/>
      <c r="S19" s="827">
        <v>0</v>
      </c>
      <c r="T19" s="826"/>
      <c r="U19" s="828">
        <v>0</v>
      </c>
    </row>
    <row r="20" spans="1:21" ht="14.45" customHeight="1" x14ac:dyDescent="0.2">
      <c r="A20" s="821">
        <v>6</v>
      </c>
      <c r="B20" s="822" t="s">
        <v>2178</v>
      </c>
      <c r="C20" s="822" t="s">
        <v>2184</v>
      </c>
      <c r="D20" s="823" t="s">
        <v>2653</v>
      </c>
      <c r="E20" s="824" t="s">
        <v>2198</v>
      </c>
      <c r="F20" s="822" t="s">
        <v>2179</v>
      </c>
      <c r="G20" s="822" t="s">
        <v>2247</v>
      </c>
      <c r="H20" s="822" t="s">
        <v>329</v>
      </c>
      <c r="I20" s="822" t="s">
        <v>2248</v>
      </c>
      <c r="J20" s="822" t="s">
        <v>2249</v>
      </c>
      <c r="K20" s="822" t="s">
        <v>2250</v>
      </c>
      <c r="L20" s="825">
        <v>52.87</v>
      </c>
      <c r="M20" s="825">
        <v>105.74</v>
      </c>
      <c r="N20" s="822">
        <v>2</v>
      </c>
      <c r="O20" s="826">
        <v>0.5</v>
      </c>
      <c r="P20" s="825"/>
      <c r="Q20" s="827">
        <v>0</v>
      </c>
      <c r="R20" s="822"/>
      <c r="S20" s="827">
        <v>0</v>
      </c>
      <c r="T20" s="826"/>
      <c r="U20" s="828">
        <v>0</v>
      </c>
    </row>
    <row r="21" spans="1:21" ht="14.45" customHeight="1" x14ac:dyDescent="0.2">
      <c r="A21" s="821">
        <v>6</v>
      </c>
      <c r="B21" s="822" t="s">
        <v>2178</v>
      </c>
      <c r="C21" s="822" t="s">
        <v>2184</v>
      </c>
      <c r="D21" s="823" t="s">
        <v>2653</v>
      </c>
      <c r="E21" s="824" t="s">
        <v>2198</v>
      </c>
      <c r="F21" s="822" t="s">
        <v>2179</v>
      </c>
      <c r="G21" s="822" t="s">
        <v>2247</v>
      </c>
      <c r="H21" s="822" t="s">
        <v>329</v>
      </c>
      <c r="I21" s="822" t="s">
        <v>2251</v>
      </c>
      <c r="J21" s="822" t="s">
        <v>1085</v>
      </c>
      <c r="K21" s="822" t="s">
        <v>2252</v>
      </c>
      <c r="L21" s="825">
        <v>46.99</v>
      </c>
      <c r="M21" s="825">
        <v>46.99</v>
      </c>
      <c r="N21" s="822">
        <v>1</v>
      </c>
      <c r="O21" s="826">
        <v>1</v>
      </c>
      <c r="P21" s="825">
        <v>46.99</v>
      </c>
      <c r="Q21" s="827">
        <v>1</v>
      </c>
      <c r="R21" s="822">
        <v>1</v>
      </c>
      <c r="S21" s="827">
        <v>1</v>
      </c>
      <c r="T21" s="826">
        <v>1</v>
      </c>
      <c r="U21" s="828">
        <v>1</v>
      </c>
    </row>
    <row r="22" spans="1:21" ht="14.45" customHeight="1" x14ac:dyDescent="0.2">
      <c r="A22" s="821">
        <v>6</v>
      </c>
      <c r="B22" s="822" t="s">
        <v>2178</v>
      </c>
      <c r="C22" s="822" t="s">
        <v>2184</v>
      </c>
      <c r="D22" s="823" t="s">
        <v>2653</v>
      </c>
      <c r="E22" s="824" t="s">
        <v>2198</v>
      </c>
      <c r="F22" s="822" t="s">
        <v>2179</v>
      </c>
      <c r="G22" s="822" t="s">
        <v>2247</v>
      </c>
      <c r="H22" s="822" t="s">
        <v>329</v>
      </c>
      <c r="I22" s="822" t="s">
        <v>2253</v>
      </c>
      <c r="J22" s="822" t="s">
        <v>1085</v>
      </c>
      <c r="K22" s="822" t="s">
        <v>1323</v>
      </c>
      <c r="L22" s="825">
        <v>234.94</v>
      </c>
      <c r="M22" s="825">
        <v>704.81999999999994</v>
      </c>
      <c r="N22" s="822">
        <v>3</v>
      </c>
      <c r="O22" s="826">
        <v>3</v>
      </c>
      <c r="P22" s="825"/>
      <c r="Q22" s="827">
        <v>0</v>
      </c>
      <c r="R22" s="822"/>
      <c r="S22" s="827">
        <v>0</v>
      </c>
      <c r="T22" s="826"/>
      <c r="U22" s="828">
        <v>0</v>
      </c>
    </row>
    <row r="23" spans="1:21" ht="14.45" customHeight="1" x14ac:dyDescent="0.2">
      <c r="A23" s="821">
        <v>6</v>
      </c>
      <c r="B23" s="822" t="s">
        <v>2178</v>
      </c>
      <c r="C23" s="822" t="s">
        <v>2184</v>
      </c>
      <c r="D23" s="823" t="s">
        <v>2653</v>
      </c>
      <c r="E23" s="824" t="s">
        <v>2198</v>
      </c>
      <c r="F23" s="822" t="s">
        <v>2179</v>
      </c>
      <c r="G23" s="822" t="s">
        <v>2254</v>
      </c>
      <c r="H23" s="822" t="s">
        <v>329</v>
      </c>
      <c r="I23" s="822" t="s">
        <v>2255</v>
      </c>
      <c r="J23" s="822" t="s">
        <v>1080</v>
      </c>
      <c r="K23" s="822" t="s">
        <v>2256</v>
      </c>
      <c r="L23" s="825">
        <v>182.22</v>
      </c>
      <c r="M23" s="825">
        <v>364.44</v>
      </c>
      <c r="N23" s="822">
        <v>2</v>
      </c>
      <c r="O23" s="826">
        <v>1</v>
      </c>
      <c r="P23" s="825"/>
      <c r="Q23" s="827">
        <v>0</v>
      </c>
      <c r="R23" s="822"/>
      <c r="S23" s="827">
        <v>0</v>
      </c>
      <c r="T23" s="826"/>
      <c r="U23" s="828">
        <v>0</v>
      </c>
    </row>
    <row r="24" spans="1:21" ht="14.45" customHeight="1" x14ac:dyDescent="0.2">
      <c r="A24" s="821">
        <v>6</v>
      </c>
      <c r="B24" s="822" t="s">
        <v>2178</v>
      </c>
      <c r="C24" s="822" t="s">
        <v>2184</v>
      </c>
      <c r="D24" s="823" t="s">
        <v>2653</v>
      </c>
      <c r="E24" s="824" t="s">
        <v>2198</v>
      </c>
      <c r="F24" s="822" t="s">
        <v>2179</v>
      </c>
      <c r="G24" s="822" t="s">
        <v>2254</v>
      </c>
      <c r="H24" s="822" t="s">
        <v>329</v>
      </c>
      <c r="I24" s="822" t="s">
        <v>2257</v>
      </c>
      <c r="J24" s="822" t="s">
        <v>1080</v>
      </c>
      <c r="K24" s="822" t="s">
        <v>2256</v>
      </c>
      <c r="L24" s="825">
        <v>182.22</v>
      </c>
      <c r="M24" s="825">
        <v>364.44</v>
      </c>
      <c r="N24" s="822">
        <v>2</v>
      </c>
      <c r="O24" s="826">
        <v>0.5</v>
      </c>
      <c r="P24" s="825"/>
      <c r="Q24" s="827">
        <v>0</v>
      </c>
      <c r="R24" s="822"/>
      <c r="S24" s="827">
        <v>0</v>
      </c>
      <c r="T24" s="826"/>
      <c r="U24" s="828">
        <v>0</v>
      </c>
    </row>
    <row r="25" spans="1:21" ht="14.45" customHeight="1" x14ac:dyDescent="0.2">
      <c r="A25" s="821">
        <v>6</v>
      </c>
      <c r="B25" s="822" t="s">
        <v>2178</v>
      </c>
      <c r="C25" s="822" t="s">
        <v>2184</v>
      </c>
      <c r="D25" s="823" t="s">
        <v>2653</v>
      </c>
      <c r="E25" s="824" t="s">
        <v>2198</v>
      </c>
      <c r="F25" s="822" t="s">
        <v>2179</v>
      </c>
      <c r="G25" s="822" t="s">
        <v>2254</v>
      </c>
      <c r="H25" s="822" t="s">
        <v>329</v>
      </c>
      <c r="I25" s="822" t="s">
        <v>2258</v>
      </c>
      <c r="J25" s="822" t="s">
        <v>1080</v>
      </c>
      <c r="K25" s="822" t="s">
        <v>2259</v>
      </c>
      <c r="L25" s="825">
        <v>273.33</v>
      </c>
      <c r="M25" s="825">
        <v>819.99</v>
      </c>
      <c r="N25" s="822">
        <v>3</v>
      </c>
      <c r="O25" s="826">
        <v>2</v>
      </c>
      <c r="P25" s="825"/>
      <c r="Q25" s="827">
        <v>0</v>
      </c>
      <c r="R25" s="822"/>
      <c r="S25" s="827">
        <v>0</v>
      </c>
      <c r="T25" s="826"/>
      <c r="U25" s="828">
        <v>0</v>
      </c>
    </row>
    <row r="26" spans="1:21" ht="14.45" customHeight="1" x14ac:dyDescent="0.2">
      <c r="A26" s="821">
        <v>6</v>
      </c>
      <c r="B26" s="822" t="s">
        <v>2178</v>
      </c>
      <c r="C26" s="822" t="s">
        <v>2184</v>
      </c>
      <c r="D26" s="823" t="s">
        <v>2653</v>
      </c>
      <c r="E26" s="824" t="s">
        <v>2198</v>
      </c>
      <c r="F26" s="822" t="s">
        <v>2179</v>
      </c>
      <c r="G26" s="822" t="s">
        <v>2260</v>
      </c>
      <c r="H26" s="822" t="s">
        <v>329</v>
      </c>
      <c r="I26" s="822" t="s">
        <v>2261</v>
      </c>
      <c r="J26" s="822" t="s">
        <v>2262</v>
      </c>
      <c r="K26" s="822" t="s">
        <v>2263</v>
      </c>
      <c r="L26" s="825">
        <v>0</v>
      </c>
      <c r="M26" s="825">
        <v>0</v>
      </c>
      <c r="N26" s="822">
        <v>5</v>
      </c>
      <c r="O26" s="826">
        <v>4.5</v>
      </c>
      <c r="P26" s="825">
        <v>0</v>
      </c>
      <c r="Q26" s="827"/>
      <c r="R26" s="822">
        <v>3</v>
      </c>
      <c r="S26" s="827">
        <v>0.6</v>
      </c>
      <c r="T26" s="826">
        <v>2.5</v>
      </c>
      <c r="U26" s="828">
        <v>0.55555555555555558</v>
      </c>
    </row>
    <row r="27" spans="1:21" ht="14.45" customHeight="1" x14ac:dyDescent="0.2">
      <c r="A27" s="821">
        <v>6</v>
      </c>
      <c r="B27" s="822" t="s">
        <v>2178</v>
      </c>
      <c r="C27" s="822" t="s">
        <v>2184</v>
      </c>
      <c r="D27" s="823" t="s">
        <v>2653</v>
      </c>
      <c r="E27" s="824" t="s">
        <v>2198</v>
      </c>
      <c r="F27" s="822" t="s">
        <v>2179</v>
      </c>
      <c r="G27" s="822" t="s">
        <v>2264</v>
      </c>
      <c r="H27" s="822" t="s">
        <v>329</v>
      </c>
      <c r="I27" s="822" t="s">
        <v>2265</v>
      </c>
      <c r="J27" s="822" t="s">
        <v>1399</v>
      </c>
      <c r="K27" s="822" t="s">
        <v>2266</v>
      </c>
      <c r="L27" s="825">
        <v>477.5</v>
      </c>
      <c r="M27" s="825">
        <v>1432.5</v>
      </c>
      <c r="N27" s="822">
        <v>3</v>
      </c>
      <c r="O27" s="826">
        <v>2</v>
      </c>
      <c r="P27" s="825"/>
      <c r="Q27" s="827">
        <v>0</v>
      </c>
      <c r="R27" s="822"/>
      <c r="S27" s="827">
        <v>0</v>
      </c>
      <c r="T27" s="826"/>
      <c r="U27" s="828">
        <v>0</v>
      </c>
    </row>
    <row r="28" spans="1:21" ht="14.45" customHeight="1" x14ac:dyDescent="0.2">
      <c r="A28" s="821">
        <v>6</v>
      </c>
      <c r="B28" s="822" t="s">
        <v>2178</v>
      </c>
      <c r="C28" s="822" t="s">
        <v>2184</v>
      </c>
      <c r="D28" s="823" t="s">
        <v>2653</v>
      </c>
      <c r="E28" s="824" t="s">
        <v>2198</v>
      </c>
      <c r="F28" s="822" t="s">
        <v>2179</v>
      </c>
      <c r="G28" s="822" t="s">
        <v>2267</v>
      </c>
      <c r="H28" s="822" t="s">
        <v>329</v>
      </c>
      <c r="I28" s="822" t="s">
        <v>2268</v>
      </c>
      <c r="J28" s="822" t="s">
        <v>2163</v>
      </c>
      <c r="K28" s="822" t="s">
        <v>2169</v>
      </c>
      <c r="L28" s="825">
        <v>123.2</v>
      </c>
      <c r="M28" s="825">
        <v>246.4</v>
      </c>
      <c r="N28" s="822">
        <v>2</v>
      </c>
      <c r="O28" s="826">
        <v>1</v>
      </c>
      <c r="P28" s="825">
        <v>246.4</v>
      </c>
      <c r="Q28" s="827">
        <v>1</v>
      </c>
      <c r="R28" s="822">
        <v>2</v>
      </c>
      <c r="S28" s="827">
        <v>1</v>
      </c>
      <c r="T28" s="826">
        <v>1</v>
      </c>
      <c r="U28" s="828">
        <v>1</v>
      </c>
    </row>
    <row r="29" spans="1:21" ht="14.45" customHeight="1" x14ac:dyDescent="0.2">
      <c r="A29" s="821">
        <v>6</v>
      </c>
      <c r="B29" s="822" t="s">
        <v>2178</v>
      </c>
      <c r="C29" s="822" t="s">
        <v>2184</v>
      </c>
      <c r="D29" s="823" t="s">
        <v>2653</v>
      </c>
      <c r="E29" s="824" t="s">
        <v>2198</v>
      </c>
      <c r="F29" s="822" t="s">
        <v>2179</v>
      </c>
      <c r="G29" s="822" t="s">
        <v>2269</v>
      </c>
      <c r="H29" s="822" t="s">
        <v>652</v>
      </c>
      <c r="I29" s="822" t="s">
        <v>2152</v>
      </c>
      <c r="J29" s="822" t="s">
        <v>1916</v>
      </c>
      <c r="K29" s="822" t="s">
        <v>2153</v>
      </c>
      <c r="L29" s="825">
        <v>339.47</v>
      </c>
      <c r="M29" s="825">
        <v>339.47</v>
      </c>
      <c r="N29" s="822">
        <v>1</v>
      </c>
      <c r="O29" s="826">
        <v>0.5</v>
      </c>
      <c r="P29" s="825">
        <v>339.47</v>
      </c>
      <c r="Q29" s="827">
        <v>1</v>
      </c>
      <c r="R29" s="822">
        <v>1</v>
      </c>
      <c r="S29" s="827">
        <v>1</v>
      </c>
      <c r="T29" s="826">
        <v>0.5</v>
      </c>
      <c r="U29" s="828">
        <v>1</v>
      </c>
    </row>
    <row r="30" spans="1:21" ht="14.45" customHeight="1" x14ac:dyDescent="0.2">
      <c r="A30" s="821">
        <v>6</v>
      </c>
      <c r="B30" s="822" t="s">
        <v>2178</v>
      </c>
      <c r="C30" s="822" t="s">
        <v>2184</v>
      </c>
      <c r="D30" s="823" t="s">
        <v>2653</v>
      </c>
      <c r="E30" s="824" t="s">
        <v>2198</v>
      </c>
      <c r="F30" s="822" t="s">
        <v>2179</v>
      </c>
      <c r="G30" s="822" t="s">
        <v>2270</v>
      </c>
      <c r="H30" s="822" t="s">
        <v>652</v>
      </c>
      <c r="I30" s="822" t="s">
        <v>2271</v>
      </c>
      <c r="J30" s="822" t="s">
        <v>2272</v>
      </c>
      <c r="K30" s="822" t="s">
        <v>2273</v>
      </c>
      <c r="L30" s="825">
        <v>386.73</v>
      </c>
      <c r="M30" s="825">
        <v>773.46</v>
      </c>
      <c r="N30" s="822">
        <v>2</v>
      </c>
      <c r="O30" s="826">
        <v>1</v>
      </c>
      <c r="P30" s="825"/>
      <c r="Q30" s="827">
        <v>0</v>
      </c>
      <c r="R30" s="822"/>
      <c r="S30" s="827">
        <v>0</v>
      </c>
      <c r="T30" s="826"/>
      <c r="U30" s="828">
        <v>0</v>
      </c>
    </row>
    <row r="31" spans="1:21" ht="14.45" customHeight="1" x14ac:dyDescent="0.2">
      <c r="A31" s="821">
        <v>6</v>
      </c>
      <c r="B31" s="822" t="s">
        <v>2178</v>
      </c>
      <c r="C31" s="822" t="s">
        <v>2184</v>
      </c>
      <c r="D31" s="823" t="s">
        <v>2653</v>
      </c>
      <c r="E31" s="824" t="s">
        <v>2198</v>
      </c>
      <c r="F31" s="822" t="s">
        <v>2179</v>
      </c>
      <c r="G31" s="822" t="s">
        <v>2274</v>
      </c>
      <c r="H31" s="822" t="s">
        <v>329</v>
      </c>
      <c r="I31" s="822" t="s">
        <v>2275</v>
      </c>
      <c r="J31" s="822" t="s">
        <v>1005</v>
      </c>
      <c r="K31" s="822" t="s">
        <v>2276</v>
      </c>
      <c r="L31" s="825">
        <v>42.14</v>
      </c>
      <c r="M31" s="825">
        <v>168.56</v>
      </c>
      <c r="N31" s="822">
        <v>4</v>
      </c>
      <c r="O31" s="826">
        <v>2</v>
      </c>
      <c r="P31" s="825"/>
      <c r="Q31" s="827">
        <v>0</v>
      </c>
      <c r="R31" s="822"/>
      <c r="S31" s="827">
        <v>0</v>
      </c>
      <c r="T31" s="826"/>
      <c r="U31" s="828">
        <v>0</v>
      </c>
    </row>
    <row r="32" spans="1:21" ht="14.45" customHeight="1" x14ac:dyDescent="0.2">
      <c r="A32" s="821">
        <v>6</v>
      </c>
      <c r="B32" s="822" t="s">
        <v>2178</v>
      </c>
      <c r="C32" s="822" t="s">
        <v>2184</v>
      </c>
      <c r="D32" s="823" t="s">
        <v>2653</v>
      </c>
      <c r="E32" s="824" t="s">
        <v>2198</v>
      </c>
      <c r="F32" s="822" t="s">
        <v>2179</v>
      </c>
      <c r="G32" s="822" t="s">
        <v>2277</v>
      </c>
      <c r="H32" s="822" t="s">
        <v>329</v>
      </c>
      <c r="I32" s="822" t="s">
        <v>2278</v>
      </c>
      <c r="J32" s="822" t="s">
        <v>1643</v>
      </c>
      <c r="K32" s="822" t="s">
        <v>2279</v>
      </c>
      <c r="L32" s="825">
        <v>83.79</v>
      </c>
      <c r="M32" s="825">
        <v>83.79</v>
      </c>
      <c r="N32" s="822">
        <v>1</v>
      </c>
      <c r="O32" s="826">
        <v>1</v>
      </c>
      <c r="P32" s="825"/>
      <c r="Q32" s="827">
        <v>0</v>
      </c>
      <c r="R32" s="822"/>
      <c r="S32" s="827">
        <v>0</v>
      </c>
      <c r="T32" s="826"/>
      <c r="U32" s="828">
        <v>0</v>
      </c>
    </row>
    <row r="33" spans="1:21" ht="14.45" customHeight="1" x14ac:dyDescent="0.2">
      <c r="A33" s="821">
        <v>6</v>
      </c>
      <c r="B33" s="822" t="s">
        <v>2178</v>
      </c>
      <c r="C33" s="822" t="s">
        <v>2184</v>
      </c>
      <c r="D33" s="823" t="s">
        <v>2653</v>
      </c>
      <c r="E33" s="824" t="s">
        <v>2198</v>
      </c>
      <c r="F33" s="822" t="s">
        <v>2179</v>
      </c>
      <c r="G33" s="822" t="s">
        <v>2280</v>
      </c>
      <c r="H33" s="822" t="s">
        <v>329</v>
      </c>
      <c r="I33" s="822" t="s">
        <v>2281</v>
      </c>
      <c r="J33" s="822" t="s">
        <v>1589</v>
      </c>
      <c r="K33" s="822" t="s">
        <v>1590</v>
      </c>
      <c r="L33" s="825">
        <v>300.33</v>
      </c>
      <c r="M33" s="825">
        <v>300.33</v>
      </c>
      <c r="N33" s="822">
        <v>1</v>
      </c>
      <c r="O33" s="826">
        <v>0.5</v>
      </c>
      <c r="P33" s="825">
        <v>300.33</v>
      </c>
      <c r="Q33" s="827">
        <v>1</v>
      </c>
      <c r="R33" s="822">
        <v>1</v>
      </c>
      <c r="S33" s="827">
        <v>1</v>
      </c>
      <c r="T33" s="826">
        <v>0.5</v>
      </c>
      <c r="U33" s="828">
        <v>1</v>
      </c>
    </row>
    <row r="34" spans="1:21" ht="14.45" customHeight="1" x14ac:dyDescent="0.2">
      <c r="A34" s="821">
        <v>6</v>
      </c>
      <c r="B34" s="822" t="s">
        <v>2178</v>
      </c>
      <c r="C34" s="822" t="s">
        <v>2184</v>
      </c>
      <c r="D34" s="823" t="s">
        <v>2653</v>
      </c>
      <c r="E34" s="824" t="s">
        <v>2198</v>
      </c>
      <c r="F34" s="822" t="s">
        <v>2179</v>
      </c>
      <c r="G34" s="822" t="s">
        <v>2282</v>
      </c>
      <c r="H34" s="822" t="s">
        <v>329</v>
      </c>
      <c r="I34" s="822" t="s">
        <v>2283</v>
      </c>
      <c r="J34" s="822" t="s">
        <v>700</v>
      </c>
      <c r="K34" s="822" t="s">
        <v>2284</v>
      </c>
      <c r="L34" s="825">
        <v>73.989999999999995</v>
      </c>
      <c r="M34" s="825">
        <v>73.989999999999995</v>
      </c>
      <c r="N34" s="822">
        <v>1</v>
      </c>
      <c r="O34" s="826">
        <v>1</v>
      </c>
      <c r="P34" s="825">
        <v>73.989999999999995</v>
      </c>
      <c r="Q34" s="827">
        <v>1</v>
      </c>
      <c r="R34" s="822">
        <v>1</v>
      </c>
      <c r="S34" s="827">
        <v>1</v>
      </c>
      <c r="T34" s="826">
        <v>1</v>
      </c>
      <c r="U34" s="828">
        <v>1</v>
      </c>
    </row>
    <row r="35" spans="1:21" ht="14.45" customHeight="1" x14ac:dyDescent="0.2">
      <c r="A35" s="821">
        <v>6</v>
      </c>
      <c r="B35" s="822" t="s">
        <v>2178</v>
      </c>
      <c r="C35" s="822" t="s">
        <v>2184</v>
      </c>
      <c r="D35" s="823" t="s">
        <v>2653</v>
      </c>
      <c r="E35" s="824" t="s">
        <v>2198</v>
      </c>
      <c r="F35" s="822" t="s">
        <v>2179</v>
      </c>
      <c r="G35" s="822" t="s">
        <v>2285</v>
      </c>
      <c r="H35" s="822" t="s">
        <v>329</v>
      </c>
      <c r="I35" s="822" t="s">
        <v>2286</v>
      </c>
      <c r="J35" s="822" t="s">
        <v>1299</v>
      </c>
      <c r="K35" s="822" t="s">
        <v>2287</v>
      </c>
      <c r="L35" s="825">
        <v>31.65</v>
      </c>
      <c r="M35" s="825">
        <v>31.65</v>
      </c>
      <c r="N35" s="822">
        <v>1</v>
      </c>
      <c r="O35" s="826">
        <v>0.5</v>
      </c>
      <c r="P35" s="825">
        <v>31.65</v>
      </c>
      <c r="Q35" s="827">
        <v>1</v>
      </c>
      <c r="R35" s="822">
        <v>1</v>
      </c>
      <c r="S35" s="827">
        <v>1</v>
      </c>
      <c r="T35" s="826">
        <v>0.5</v>
      </c>
      <c r="U35" s="828">
        <v>1</v>
      </c>
    </row>
    <row r="36" spans="1:21" ht="14.45" customHeight="1" x14ac:dyDescent="0.2">
      <c r="A36" s="821">
        <v>6</v>
      </c>
      <c r="B36" s="822" t="s">
        <v>2178</v>
      </c>
      <c r="C36" s="822" t="s">
        <v>2184</v>
      </c>
      <c r="D36" s="823" t="s">
        <v>2653</v>
      </c>
      <c r="E36" s="824" t="s">
        <v>2198</v>
      </c>
      <c r="F36" s="822" t="s">
        <v>2179</v>
      </c>
      <c r="G36" s="822" t="s">
        <v>2285</v>
      </c>
      <c r="H36" s="822" t="s">
        <v>329</v>
      </c>
      <c r="I36" s="822" t="s">
        <v>2288</v>
      </c>
      <c r="J36" s="822" t="s">
        <v>1299</v>
      </c>
      <c r="K36" s="822" t="s">
        <v>654</v>
      </c>
      <c r="L36" s="825">
        <v>58.62</v>
      </c>
      <c r="M36" s="825">
        <v>58.62</v>
      </c>
      <c r="N36" s="822">
        <v>1</v>
      </c>
      <c r="O36" s="826">
        <v>0.5</v>
      </c>
      <c r="P36" s="825"/>
      <c r="Q36" s="827">
        <v>0</v>
      </c>
      <c r="R36" s="822"/>
      <c r="S36" s="827">
        <v>0</v>
      </c>
      <c r="T36" s="826"/>
      <c r="U36" s="828">
        <v>0</v>
      </c>
    </row>
    <row r="37" spans="1:21" ht="14.45" customHeight="1" x14ac:dyDescent="0.2">
      <c r="A37" s="821">
        <v>6</v>
      </c>
      <c r="B37" s="822" t="s">
        <v>2178</v>
      </c>
      <c r="C37" s="822" t="s">
        <v>2184</v>
      </c>
      <c r="D37" s="823" t="s">
        <v>2653</v>
      </c>
      <c r="E37" s="824" t="s">
        <v>2198</v>
      </c>
      <c r="F37" s="822" t="s">
        <v>2179</v>
      </c>
      <c r="G37" s="822" t="s">
        <v>2285</v>
      </c>
      <c r="H37" s="822" t="s">
        <v>329</v>
      </c>
      <c r="I37" s="822" t="s">
        <v>2289</v>
      </c>
      <c r="J37" s="822" t="s">
        <v>1299</v>
      </c>
      <c r="K37" s="822" t="s">
        <v>2290</v>
      </c>
      <c r="L37" s="825">
        <v>0</v>
      </c>
      <c r="M37" s="825">
        <v>0</v>
      </c>
      <c r="N37" s="822">
        <v>1</v>
      </c>
      <c r="O37" s="826">
        <v>1</v>
      </c>
      <c r="P37" s="825"/>
      <c r="Q37" s="827"/>
      <c r="R37" s="822"/>
      <c r="S37" s="827">
        <v>0</v>
      </c>
      <c r="T37" s="826"/>
      <c r="U37" s="828">
        <v>0</v>
      </c>
    </row>
    <row r="38" spans="1:21" ht="14.45" customHeight="1" x14ac:dyDescent="0.2">
      <c r="A38" s="821">
        <v>6</v>
      </c>
      <c r="B38" s="822" t="s">
        <v>2178</v>
      </c>
      <c r="C38" s="822" t="s">
        <v>2184</v>
      </c>
      <c r="D38" s="823" t="s">
        <v>2653</v>
      </c>
      <c r="E38" s="824" t="s">
        <v>2198</v>
      </c>
      <c r="F38" s="822" t="s">
        <v>2179</v>
      </c>
      <c r="G38" s="822" t="s">
        <v>2291</v>
      </c>
      <c r="H38" s="822" t="s">
        <v>652</v>
      </c>
      <c r="I38" s="822" t="s">
        <v>2292</v>
      </c>
      <c r="J38" s="822" t="s">
        <v>827</v>
      </c>
      <c r="K38" s="822" t="s">
        <v>2293</v>
      </c>
      <c r="L38" s="825">
        <v>77.790000000000006</v>
      </c>
      <c r="M38" s="825">
        <v>155.58000000000001</v>
      </c>
      <c r="N38" s="822">
        <v>2</v>
      </c>
      <c r="O38" s="826">
        <v>1.5</v>
      </c>
      <c r="P38" s="825"/>
      <c r="Q38" s="827">
        <v>0</v>
      </c>
      <c r="R38" s="822"/>
      <c r="S38" s="827">
        <v>0</v>
      </c>
      <c r="T38" s="826"/>
      <c r="U38" s="828">
        <v>0</v>
      </c>
    </row>
    <row r="39" spans="1:21" ht="14.45" customHeight="1" x14ac:dyDescent="0.2">
      <c r="A39" s="821">
        <v>6</v>
      </c>
      <c r="B39" s="822" t="s">
        <v>2178</v>
      </c>
      <c r="C39" s="822" t="s">
        <v>2184</v>
      </c>
      <c r="D39" s="823" t="s">
        <v>2653</v>
      </c>
      <c r="E39" s="824" t="s">
        <v>2198</v>
      </c>
      <c r="F39" s="822" t="s">
        <v>2179</v>
      </c>
      <c r="G39" s="822" t="s">
        <v>2294</v>
      </c>
      <c r="H39" s="822" t="s">
        <v>329</v>
      </c>
      <c r="I39" s="822" t="s">
        <v>2295</v>
      </c>
      <c r="J39" s="822" t="s">
        <v>729</v>
      </c>
      <c r="K39" s="822" t="s">
        <v>2296</v>
      </c>
      <c r="L39" s="825">
        <v>38.56</v>
      </c>
      <c r="M39" s="825">
        <v>38.56</v>
      </c>
      <c r="N39" s="822">
        <v>1</v>
      </c>
      <c r="O39" s="826">
        <v>1</v>
      </c>
      <c r="P39" s="825"/>
      <c r="Q39" s="827">
        <v>0</v>
      </c>
      <c r="R39" s="822"/>
      <c r="S39" s="827">
        <v>0</v>
      </c>
      <c r="T39" s="826"/>
      <c r="U39" s="828">
        <v>0</v>
      </c>
    </row>
    <row r="40" spans="1:21" ht="14.45" customHeight="1" x14ac:dyDescent="0.2">
      <c r="A40" s="821">
        <v>6</v>
      </c>
      <c r="B40" s="822" t="s">
        <v>2178</v>
      </c>
      <c r="C40" s="822" t="s">
        <v>2184</v>
      </c>
      <c r="D40" s="823" t="s">
        <v>2653</v>
      </c>
      <c r="E40" s="824" t="s">
        <v>2198</v>
      </c>
      <c r="F40" s="822" t="s">
        <v>2179</v>
      </c>
      <c r="G40" s="822" t="s">
        <v>2297</v>
      </c>
      <c r="H40" s="822" t="s">
        <v>329</v>
      </c>
      <c r="I40" s="822" t="s">
        <v>2298</v>
      </c>
      <c r="J40" s="822" t="s">
        <v>2299</v>
      </c>
      <c r="K40" s="822" t="s">
        <v>2300</v>
      </c>
      <c r="L40" s="825">
        <v>80.53</v>
      </c>
      <c r="M40" s="825">
        <v>161.06</v>
      </c>
      <c r="N40" s="822">
        <v>2</v>
      </c>
      <c r="O40" s="826">
        <v>2</v>
      </c>
      <c r="P40" s="825">
        <v>80.53</v>
      </c>
      <c r="Q40" s="827">
        <v>0.5</v>
      </c>
      <c r="R40" s="822">
        <v>1</v>
      </c>
      <c r="S40" s="827">
        <v>0.5</v>
      </c>
      <c r="T40" s="826">
        <v>1</v>
      </c>
      <c r="U40" s="828">
        <v>0.5</v>
      </c>
    </row>
    <row r="41" spans="1:21" ht="14.45" customHeight="1" x14ac:dyDescent="0.2">
      <c r="A41" s="821">
        <v>6</v>
      </c>
      <c r="B41" s="822" t="s">
        <v>2178</v>
      </c>
      <c r="C41" s="822" t="s">
        <v>2184</v>
      </c>
      <c r="D41" s="823" t="s">
        <v>2653</v>
      </c>
      <c r="E41" s="824" t="s">
        <v>2198</v>
      </c>
      <c r="F41" s="822" t="s">
        <v>2179</v>
      </c>
      <c r="G41" s="822" t="s">
        <v>2301</v>
      </c>
      <c r="H41" s="822" t="s">
        <v>329</v>
      </c>
      <c r="I41" s="822" t="s">
        <v>2302</v>
      </c>
      <c r="J41" s="822" t="s">
        <v>2303</v>
      </c>
      <c r="K41" s="822" t="s">
        <v>2304</v>
      </c>
      <c r="L41" s="825">
        <v>70.48</v>
      </c>
      <c r="M41" s="825">
        <v>140.96</v>
      </c>
      <c r="N41" s="822">
        <v>2</v>
      </c>
      <c r="O41" s="826">
        <v>0.5</v>
      </c>
      <c r="P41" s="825"/>
      <c r="Q41" s="827">
        <v>0</v>
      </c>
      <c r="R41" s="822"/>
      <c r="S41" s="827">
        <v>0</v>
      </c>
      <c r="T41" s="826"/>
      <c r="U41" s="828">
        <v>0</v>
      </c>
    </row>
    <row r="42" spans="1:21" ht="14.45" customHeight="1" x14ac:dyDescent="0.2">
      <c r="A42" s="821">
        <v>6</v>
      </c>
      <c r="B42" s="822" t="s">
        <v>2178</v>
      </c>
      <c r="C42" s="822" t="s">
        <v>2184</v>
      </c>
      <c r="D42" s="823" t="s">
        <v>2653</v>
      </c>
      <c r="E42" s="824" t="s">
        <v>2198</v>
      </c>
      <c r="F42" s="822" t="s">
        <v>2179</v>
      </c>
      <c r="G42" s="822" t="s">
        <v>2305</v>
      </c>
      <c r="H42" s="822" t="s">
        <v>329</v>
      </c>
      <c r="I42" s="822" t="s">
        <v>2306</v>
      </c>
      <c r="J42" s="822" t="s">
        <v>664</v>
      </c>
      <c r="K42" s="822" t="s">
        <v>1294</v>
      </c>
      <c r="L42" s="825">
        <v>35.25</v>
      </c>
      <c r="M42" s="825">
        <v>70.5</v>
      </c>
      <c r="N42" s="822">
        <v>2</v>
      </c>
      <c r="O42" s="826">
        <v>1</v>
      </c>
      <c r="P42" s="825"/>
      <c r="Q42" s="827">
        <v>0</v>
      </c>
      <c r="R42" s="822"/>
      <c r="S42" s="827">
        <v>0</v>
      </c>
      <c r="T42" s="826"/>
      <c r="U42" s="828">
        <v>0</v>
      </c>
    </row>
    <row r="43" spans="1:21" ht="14.45" customHeight="1" x14ac:dyDescent="0.2">
      <c r="A43" s="821">
        <v>6</v>
      </c>
      <c r="B43" s="822" t="s">
        <v>2178</v>
      </c>
      <c r="C43" s="822" t="s">
        <v>2184</v>
      </c>
      <c r="D43" s="823" t="s">
        <v>2653</v>
      </c>
      <c r="E43" s="824" t="s">
        <v>2198</v>
      </c>
      <c r="F43" s="822" t="s">
        <v>2179</v>
      </c>
      <c r="G43" s="822" t="s">
        <v>2305</v>
      </c>
      <c r="H43" s="822" t="s">
        <v>329</v>
      </c>
      <c r="I43" s="822" t="s">
        <v>2307</v>
      </c>
      <c r="J43" s="822" t="s">
        <v>664</v>
      </c>
      <c r="K43" s="822" t="s">
        <v>2308</v>
      </c>
      <c r="L43" s="825">
        <v>35.25</v>
      </c>
      <c r="M43" s="825">
        <v>105.75</v>
      </c>
      <c r="N43" s="822">
        <v>3</v>
      </c>
      <c r="O43" s="826">
        <v>2</v>
      </c>
      <c r="P43" s="825">
        <v>35.25</v>
      </c>
      <c r="Q43" s="827">
        <v>0.33333333333333331</v>
      </c>
      <c r="R43" s="822">
        <v>1</v>
      </c>
      <c r="S43" s="827">
        <v>0.33333333333333331</v>
      </c>
      <c r="T43" s="826">
        <v>1</v>
      </c>
      <c r="U43" s="828">
        <v>0.5</v>
      </c>
    </row>
    <row r="44" spans="1:21" ht="14.45" customHeight="1" x14ac:dyDescent="0.2">
      <c r="A44" s="821">
        <v>6</v>
      </c>
      <c r="B44" s="822" t="s">
        <v>2178</v>
      </c>
      <c r="C44" s="822" t="s">
        <v>2184</v>
      </c>
      <c r="D44" s="823" t="s">
        <v>2653</v>
      </c>
      <c r="E44" s="824" t="s">
        <v>2198</v>
      </c>
      <c r="F44" s="822" t="s">
        <v>2179</v>
      </c>
      <c r="G44" s="822" t="s">
        <v>2309</v>
      </c>
      <c r="H44" s="822" t="s">
        <v>329</v>
      </c>
      <c r="I44" s="822" t="s">
        <v>2310</v>
      </c>
      <c r="J44" s="822" t="s">
        <v>2311</v>
      </c>
      <c r="K44" s="822" t="s">
        <v>2312</v>
      </c>
      <c r="L44" s="825">
        <v>301.2</v>
      </c>
      <c r="M44" s="825">
        <v>301.2</v>
      </c>
      <c r="N44" s="822">
        <v>1</v>
      </c>
      <c r="O44" s="826">
        <v>1</v>
      </c>
      <c r="P44" s="825">
        <v>301.2</v>
      </c>
      <c r="Q44" s="827">
        <v>1</v>
      </c>
      <c r="R44" s="822">
        <v>1</v>
      </c>
      <c r="S44" s="827">
        <v>1</v>
      </c>
      <c r="T44" s="826">
        <v>1</v>
      </c>
      <c r="U44" s="828">
        <v>1</v>
      </c>
    </row>
    <row r="45" spans="1:21" ht="14.45" customHeight="1" x14ac:dyDescent="0.2">
      <c r="A45" s="821">
        <v>6</v>
      </c>
      <c r="B45" s="822" t="s">
        <v>2178</v>
      </c>
      <c r="C45" s="822" t="s">
        <v>2184</v>
      </c>
      <c r="D45" s="823" t="s">
        <v>2653</v>
      </c>
      <c r="E45" s="824" t="s">
        <v>2198</v>
      </c>
      <c r="F45" s="822" t="s">
        <v>2179</v>
      </c>
      <c r="G45" s="822" t="s">
        <v>2309</v>
      </c>
      <c r="H45" s="822" t="s">
        <v>329</v>
      </c>
      <c r="I45" s="822" t="s">
        <v>2310</v>
      </c>
      <c r="J45" s="822" t="s">
        <v>2311</v>
      </c>
      <c r="K45" s="822" t="s">
        <v>2312</v>
      </c>
      <c r="L45" s="825">
        <v>87.98</v>
      </c>
      <c r="M45" s="825">
        <v>87.98</v>
      </c>
      <c r="N45" s="822">
        <v>1</v>
      </c>
      <c r="O45" s="826">
        <v>0.5</v>
      </c>
      <c r="P45" s="825"/>
      <c r="Q45" s="827">
        <v>0</v>
      </c>
      <c r="R45" s="822"/>
      <c r="S45" s="827">
        <v>0</v>
      </c>
      <c r="T45" s="826"/>
      <c r="U45" s="828">
        <v>0</v>
      </c>
    </row>
    <row r="46" spans="1:21" ht="14.45" customHeight="1" x14ac:dyDescent="0.2">
      <c r="A46" s="821">
        <v>6</v>
      </c>
      <c r="B46" s="822" t="s">
        <v>2178</v>
      </c>
      <c r="C46" s="822" t="s">
        <v>2184</v>
      </c>
      <c r="D46" s="823" t="s">
        <v>2653</v>
      </c>
      <c r="E46" s="824" t="s">
        <v>2198</v>
      </c>
      <c r="F46" s="822" t="s">
        <v>2179</v>
      </c>
      <c r="G46" s="822" t="s">
        <v>2313</v>
      </c>
      <c r="H46" s="822" t="s">
        <v>329</v>
      </c>
      <c r="I46" s="822" t="s">
        <v>2314</v>
      </c>
      <c r="J46" s="822" t="s">
        <v>2315</v>
      </c>
      <c r="K46" s="822" t="s">
        <v>2316</v>
      </c>
      <c r="L46" s="825">
        <v>21.92</v>
      </c>
      <c r="M46" s="825">
        <v>21.92</v>
      </c>
      <c r="N46" s="822">
        <v>1</v>
      </c>
      <c r="O46" s="826">
        <v>1</v>
      </c>
      <c r="P46" s="825">
        <v>21.92</v>
      </c>
      <c r="Q46" s="827">
        <v>1</v>
      </c>
      <c r="R46" s="822">
        <v>1</v>
      </c>
      <c r="S46" s="827">
        <v>1</v>
      </c>
      <c r="T46" s="826">
        <v>1</v>
      </c>
      <c r="U46" s="828">
        <v>1</v>
      </c>
    </row>
    <row r="47" spans="1:21" ht="14.45" customHeight="1" x14ac:dyDescent="0.2">
      <c r="A47" s="821">
        <v>6</v>
      </c>
      <c r="B47" s="822" t="s">
        <v>2178</v>
      </c>
      <c r="C47" s="822" t="s">
        <v>2184</v>
      </c>
      <c r="D47" s="823" t="s">
        <v>2653</v>
      </c>
      <c r="E47" s="824" t="s">
        <v>2198</v>
      </c>
      <c r="F47" s="822" t="s">
        <v>2179</v>
      </c>
      <c r="G47" s="822" t="s">
        <v>2317</v>
      </c>
      <c r="H47" s="822" t="s">
        <v>329</v>
      </c>
      <c r="I47" s="822" t="s">
        <v>2318</v>
      </c>
      <c r="J47" s="822" t="s">
        <v>2319</v>
      </c>
      <c r="K47" s="822" t="s">
        <v>2320</v>
      </c>
      <c r="L47" s="825">
        <v>57.64</v>
      </c>
      <c r="M47" s="825">
        <v>57.64</v>
      </c>
      <c r="N47" s="822">
        <v>1</v>
      </c>
      <c r="O47" s="826">
        <v>1</v>
      </c>
      <c r="P47" s="825">
        <v>57.64</v>
      </c>
      <c r="Q47" s="827">
        <v>1</v>
      </c>
      <c r="R47" s="822">
        <v>1</v>
      </c>
      <c r="S47" s="827">
        <v>1</v>
      </c>
      <c r="T47" s="826">
        <v>1</v>
      </c>
      <c r="U47" s="828">
        <v>1</v>
      </c>
    </row>
    <row r="48" spans="1:21" ht="14.45" customHeight="1" x14ac:dyDescent="0.2">
      <c r="A48" s="821">
        <v>6</v>
      </c>
      <c r="B48" s="822" t="s">
        <v>2178</v>
      </c>
      <c r="C48" s="822" t="s">
        <v>2184</v>
      </c>
      <c r="D48" s="823" t="s">
        <v>2653</v>
      </c>
      <c r="E48" s="824" t="s">
        <v>2198</v>
      </c>
      <c r="F48" s="822" t="s">
        <v>2179</v>
      </c>
      <c r="G48" s="822" t="s">
        <v>2321</v>
      </c>
      <c r="H48" s="822" t="s">
        <v>329</v>
      </c>
      <c r="I48" s="822" t="s">
        <v>2322</v>
      </c>
      <c r="J48" s="822" t="s">
        <v>2323</v>
      </c>
      <c r="K48" s="822" t="s">
        <v>2324</v>
      </c>
      <c r="L48" s="825">
        <v>477.84</v>
      </c>
      <c r="M48" s="825">
        <v>477.84</v>
      </c>
      <c r="N48" s="822">
        <v>1</v>
      </c>
      <c r="O48" s="826">
        <v>1</v>
      </c>
      <c r="P48" s="825"/>
      <c r="Q48" s="827">
        <v>0</v>
      </c>
      <c r="R48" s="822"/>
      <c r="S48" s="827">
        <v>0</v>
      </c>
      <c r="T48" s="826"/>
      <c r="U48" s="828">
        <v>0</v>
      </c>
    </row>
    <row r="49" spans="1:21" ht="14.45" customHeight="1" x14ac:dyDescent="0.2">
      <c r="A49" s="821">
        <v>6</v>
      </c>
      <c r="B49" s="822" t="s">
        <v>2178</v>
      </c>
      <c r="C49" s="822" t="s">
        <v>2184</v>
      </c>
      <c r="D49" s="823" t="s">
        <v>2653</v>
      </c>
      <c r="E49" s="824" t="s">
        <v>2198</v>
      </c>
      <c r="F49" s="822" t="s">
        <v>2179</v>
      </c>
      <c r="G49" s="822" t="s">
        <v>2325</v>
      </c>
      <c r="H49" s="822" t="s">
        <v>652</v>
      </c>
      <c r="I49" s="822" t="s">
        <v>1951</v>
      </c>
      <c r="J49" s="822" t="s">
        <v>945</v>
      </c>
      <c r="K49" s="822" t="s">
        <v>946</v>
      </c>
      <c r="L49" s="825">
        <v>63.75</v>
      </c>
      <c r="M49" s="825">
        <v>63.75</v>
      </c>
      <c r="N49" s="822">
        <v>1</v>
      </c>
      <c r="O49" s="826">
        <v>1</v>
      </c>
      <c r="P49" s="825"/>
      <c r="Q49" s="827">
        <v>0</v>
      </c>
      <c r="R49" s="822"/>
      <c r="S49" s="827">
        <v>0</v>
      </c>
      <c r="T49" s="826"/>
      <c r="U49" s="828">
        <v>0</v>
      </c>
    </row>
    <row r="50" spans="1:21" ht="14.45" customHeight="1" x14ac:dyDescent="0.2">
      <c r="A50" s="821">
        <v>6</v>
      </c>
      <c r="B50" s="822" t="s">
        <v>2178</v>
      </c>
      <c r="C50" s="822" t="s">
        <v>2184</v>
      </c>
      <c r="D50" s="823" t="s">
        <v>2653</v>
      </c>
      <c r="E50" s="824" t="s">
        <v>2198</v>
      </c>
      <c r="F50" s="822" t="s">
        <v>2179</v>
      </c>
      <c r="G50" s="822" t="s">
        <v>2326</v>
      </c>
      <c r="H50" s="822" t="s">
        <v>329</v>
      </c>
      <c r="I50" s="822" t="s">
        <v>2327</v>
      </c>
      <c r="J50" s="822" t="s">
        <v>2328</v>
      </c>
      <c r="K50" s="822" t="s">
        <v>2329</v>
      </c>
      <c r="L50" s="825">
        <v>0</v>
      </c>
      <c r="M50" s="825">
        <v>0</v>
      </c>
      <c r="N50" s="822">
        <v>1</v>
      </c>
      <c r="O50" s="826">
        <v>1</v>
      </c>
      <c r="P50" s="825"/>
      <c r="Q50" s="827"/>
      <c r="R50" s="822"/>
      <c r="S50" s="827">
        <v>0</v>
      </c>
      <c r="T50" s="826"/>
      <c r="U50" s="828">
        <v>0</v>
      </c>
    </row>
    <row r="51" spans="1:21" ht="14.45" customHeight="1" x14ac:dyDescent="0.2">
      <c r="A51" s="821">
        <v>6</v>
      </c>
      <c r="B51" s="822" t="s">
        <v>2178</v>
      </c>
      <c r="C51" s="822" t="s">
        <v>2184</v>
      </c>
      <c r="D51" s="823" t="s">
        <v>2653</v>
      </c>
      <c r="E51" s="824" t="s">
        <v>2198</v>
      </c>
      <c r="F51" s="822" t="s">
        <v>2179</v>
      </c>
      <c r="G51" s="822" t="s">
        <v>2330</v>
      </c>
      <c r="H51" s="822" t="s">
        <v>652</v>
      </c>
      <c r="I51" s="822" t="s">
        <v>1909</v>
      </c>
      <c r="J51" s="822" t="s">
        <v>856</v>
      </c>
      <c r="K51" s="822" t="s">
        <v>858</v>
      </c>
      <c r="L51" s="825">
        <v>0</v>
      </c>
      <c r="M51" s="825">
        <v>0</v>
      </c>
      <c r="N51" s="822">
        <v>5</v>
      </c>
      <c r="O51" s="826">
        <v>1</v>
      </c>
      <c r="P51" s="825">
        <v>0</v>
      </c>
      <c r="Q51" s="827"/>
      <c r="R51" s="822">
        <v>5</v>
      </c>
      <c r="S51" s="827">
        <v>1</v>
      </c>
      <c r="T51" s="826">
        <v>1</v>
      </c>
      <c r="U51" s="828">
        <v>1</v>
      </c>
    </row>
    <row r="52" spans="1:21" ht="14.45" customHeight="1" x14ac:dyDescent="0.2">
      <c r="A52" s="821">
        <v>6</v>
      </c>
      <c r="B52" s="822" t="s">
        <v>2178</v>
      </c>
      <c r="C52" s="822" t="s">
        <v>2184</v>
      </c>
      <c r="D52" s="823" t="s">
        <v>2653</v>
      </c>
      <c r="E52" s="824" t="s">
        <v>2198</v>
      </c>
      <c r="F52" s="822" t="s">
        <v>2179</v>
      </c>
      <c r="G52" s="822" t="s">
        <v>2331</v>
      </c>
      <c r="H52" s="822" t="s">
        <v>329</v>
      </c>
      <c r="I52" s="822" t="s">
        <v>2332</v>
      </c>
      <c r="J52" s="822" t="s">
        <v>682</v>
      </c>
      <c r="K52" s="822" t="s">
        <v>683</v>
      </c>
      <c r="L52" s="825">
        <v>59.56</v>
      </c>
      <c r="M52" s="825">
        <v>59.56</v>
      </c>
      <c r="N52" s="822">
        <v>1</v>
      </c>
      <c r="O52" s="826">
        <v>1</v>
      </c>
      <c r="P52" s="825"/>
      <c r="Q52" s="827">
        <v>0</v>
      </c>
      <c r="R52" s="822"/>
      <c r="S52" s="827">
        <v>0</v>
      </c>
      <c r="T52" s="826"/>
      <c r="U52" s="828">
        <v>0</v>
      </c>
    </row>
    <row r="53" spans="1:21" ht="14.45" customHeight="1" x14ac:dyDescent="0.2">
      <c r="A53" s="821">
        <v>6</v>
      </c>
      <c r="B53" s="822" t="s">
        <v>2178</v>
      </c>
      <c r="C53" s="822" t="s">
        <v>2184</v>
      </c>
      <c r="D53" s="823" t="s">
        <v>2653</v>
      </c>
      <c r="E53" s="824" t="s">
        <v>2198</v>
      </c>
      <c r="F53" s="822" t="s">
        <v>2179</v>
      </c>
      <c r="G53" s="822" t="s">
        <v>2333</v>
      </c>
      <c r="H53" s="822" t="s">
        <v>329</v>
      </c>
      <c r="I53" s="822" t="s">
        <v>2334</v>
      </c>
      <c r="J53" s="822" t="s">
        <v>2335</v>
      </c>
      <c r="K53" s="822" t="s">
        <v>2336</v>
      </c>
      <c r="L53" s="825">
        <v>409.77</v>
      </c>
      <c r="M53" s="825">
        <v>819.54</v>
      </c>
      <c r="N53" s="822">
        <v>2</v>
      </c>
      <c r="O53" s="826">
        <v>0.5</v>
      </c>
      <c r="P53" s="825"/>
      <c r="Q53" s="827">
        <v>0</v>
      </c>
      <c r="R53" s="822"/>
      <c r="S53" s="827">
        <v>0</v>
      </c>
      <c r="T53" s="826"/>
      <c r="U53" s="828">
        <v>0</v>
      </c>
    </row>
    <row r="54" spans="1:21" ht="14.45" customHeight="1" x14ac:dyDescent="0.2">
      <c r="A54" s="821">
        <v>6</v>
      </c>
      <c r="B54" s="822" t="s">
        <v>2178</v>
      </c>
      <c r="C54" s="822" t="s">
        <v>2184</v>
      </c>
      <c r="D54" s="823" t="s">
        <v>2653</v>
      </c>
      <c r="E54" s="824" t="s">
        <v>2198</v>
      </c>
      <c r="F54" s="822" t="s">
        <v>2179</v>
      </c>
      <c r="G54" s="822" t="s">
        <v>2337</v>
      </c>
      <c r="H54" s="822" t="s">
        <v>329</v>
      </c>
      <c r="I54" s="822" t="s">
        <v>2338</v>
      </c>
      <c r="J54" s="822" t="s">
        <v>1025</v>
      </c>
      <c r="K54" s="822" t="s">
        <v>2339</v>
      </c>
      <c r="L54" s="825">
        <v>61.97</v>
      </c>
      <c r="M54" s="825">
        <v>123.94</v>
      </c>
      <c r="N54" s="822">
        <v>2</v>
      </c>
      <c r="O54" s="826">
        <v>1</v>
      </c>
      <c r="P54" s="825"/>
      <c r="Q54" s="827">
        <v>0</v>
      </c>
      <c r="R54" s="822"/>
      <c r="S54" s="827">
        <v>0</v>
      </c>
      <c r="T54" s="826"/>
      <c r="U54" s="828">
        <v>0</v>
      </c>
    </row>
    <row r="55" spans="1:21" ht="14.45" customHeight="1" x14ac:dyDescent="0.2">
      <c r="A55" s="821">
        <v>6</v>
      </c>
      <c r="B55" s="822" t="s">
        <v>2178</v>
      </c>
      <c r="C55" s="822" t="s">
        <v>2184</v>
      </c>
      <c r="D55" s="823" t="s">
        <v>2653</v>
      </c>
      <c r="E55" s="824" t="s">
        <v>2198</v>
      </c>
      <c r="F55" s="822" t="s">
        <v>2179</v>
      </c>
      <c r="G55" s="822" t="s">
        <v>2340</v>
      </c>
      <c r="H55" s="822" t="s">
        <v>329</v>
      </c>
      <c r="I55" s="822" t="s">
        <v>2341</v>
      </c>
      <c r="J55" s="822" t="s">
        <v>2342</v>
      </c>
      <c r="K55" s="822" t="s">
        <v>2343</v>
      </c>
      <c r="L55" s="825">
        <v>77.13</v>
      </c>
      <c r="M55" s="825">
        <v>231.39</v>
      </c>
      <c r="N55" s="822">
        <v>3</v>
      </c>
      <c r="O55" s="826">
        <v>1</v>
      </c>
      <c r="P55" s="825">
        <v>231.39</v>
      </c>
      <c r="Q55" s="827">
        <v>1</v>
      </c>
      <c r="R55" s="822">
        <v>3</v>
      </c>
      <c r="S55" s="827">
        <v>1</v>
      </c>
      <c r="T55" s="826">
        <v>1</v>
      </c>
      <c r="U55" s="828">
        <v>1</v>
      </c>
    </row>
    <row r="56" spans="1:21" ht="14.45" customHeight="1" x14ac:dyDescent="0.2">
      <c r="A56" s="821">
        <v>6</v>
      </c>
      <c r="B56" s="822" t="s">
        <v>2178</v>
      </c>
      <c r="C56" s="822" t="s">
        <v>2184</v>
      </c>
      <c r="D56" s="823" t="s">
        <v>2653</v>
      </c>
      <c r="E56" s="824" t="s">
        <v>2198</v>
      </c>
      <c r="F56" s="822" t="s">
        <v>2179</v>
      </c>
      <c r="G56" s="822" t="s">
        <v>2344</v>
      </c>
      <c r="H56" s="822" t="s">
        <v>329</v>
      </c>
      <c r="I56" s="822" t="s">
        <v>2345</v>
      </c>
      <c r="J56" s="822" t="s">
        <v>2346</v>
      </c>
      <c r="K56" s="822" t="s">
        <v>2347</v>
      </c>
      <c r="L56" s="825">
        <v>100.17</v>
      </c>
      <c r="M56" s="825">
        <v>100.17</v>
      </c>
      <c r="N56" s="822">
        <v>1</v>
      </c>
      <c r="O56" s="826">
        <v>0.5</v>
      </c>
      <c r="P56" s="825">
        <v>100.17</v>
      </c>
      <c r="Q56" s="827">
        <v>1</v>
      </c>
      <c r="R56" s="822">
        <v>1</v>
      </c>
      <c r="S56" s="827">
        <v>1</v>
      </c>
      <c r="T56" s="826">
        <v>0.5</v>
      </c>
      <c r="U56" s="828">
        <v>1</v>
      </c>
    </row>
    <row r="57" spans="1:21" ht="14.45" customHeight="1" x14ac:dyDescent="0.2">
      <c r="A57" s="821">
        <v>6</v>
      </c>
      <c r="B57" s="822" t="s">
        <v>2178</v>
      </c>
      <c r="C57" s="822" t="s">
        <v>2184</v>
      </c>
      <c r="D57" s="823" t="s">
        <v>2653</v>
      </c>
      <c r="E57" s="824" t="s">
        <v>2198</v>
      </c>
      <c r="F57" s="822" t="s">
        <v>2179</v>
      </c>
      <c r="G57" s="822" t="s">
        <v>2348</v>
      </c>
      <c r="H57" s="822" t="s">
        <v>329</v>
      </c>
      <c r="I57" s="822" t="s">
        <v>2349</v>
      </c>
      <c r="J57" s="822" t="s">
        <v>2350</v>
      </c>
      <c r="K57" s="822" t="s">
        <v>2351</v>
      </c>
      <c r="L57" s="825">
        <v>0</v>
      </c>
      <c r="M57" s="825">
        <v>0</v>
      </c>
      <c r="N57" s="822">
        <v>2</v>
      </c>
      <c r="O57" s="826">
        <v>1</v>
      </c>
      <c r="P57" s="825">
        <v>0</v>
      </c>
      <c r="Q57" s="827"/>
      <c r="R57" s="822">
        <v>2</v>
      </c>
      <c r="S57" s="827">
        <v>1</v>
      </c>
      <c r="T57" s="826">
        <v>1</v>
      </c>
      <c r="U57" s="828">
        <v>1</v>
      </c>
    </row>
    <row r="58" spans="1:21" ht="14.45" customHeight="1" x14ac:dyDescent="0.2">
      <c r="A58" s="821">
        <v>6</v>
      </c>
      <c r="B58" s="822" t="s">
        <v>2178</v>
      </c>
      <c r="C58" s="822" t="s">
        <v>2184</v>
      </c>
      <c r="D58" s="823" t="s">
        <v>2653</v>
      </c>
      <c r="E58" s="824" t="s">
        <v>2198</v>
      </c>
      <c r="F58" s="822" t="s">
        <v>2179</v>
      </c>
      <c r="G58" s="822" t="s">
        <v>2352</v>
      </c>
      <c r="H58" s="822" t="s">
        <v>329</v>
      </c>
      <c r="I58" s="822" t="s">
        <v>2353</v>
      </c>
      <c r="J58" s="822" t="s">
        <v>845</v>
      </c>
      <c r="K58" s="822" t="s">
        <v>846</v>
      </c>
      <c r="L58" s="825">
        <v>0</v>
      </c>
      <c r="M58" s="825">
        <v>0</v>
      </c>
      <c r="N58" s="822">
        <v>1</v>
      </c>
      <c r="O58" s="826">
        <v>1</v>
      </c>
      <c r="P58" s="825"/>
      <c r="Q58" s="827"/>
      <c r="R58" s="822"/>
      <c r="S58" s="827">
        <v>0</v>
      </c>
      <c r="T58" s="826"/>
      <c r="U58" s="828">
        <v>0</v>
      </c>
    </row>
    <row r="59" spans="1:21" ht="14.45" customHeight="1" x14ac:dyDescent="0.2">
      <c r="A59" s="821">
        <v>6</v>
      </c>
      <c r="B59" s="822" t="s">
        <v>2178</v>
      </c>
      <c r="C59" s="822" t="s">
        <v>2184</v>
      </c>
      <c r="D59" s="823" t="s">
        <v>2653</v>
      </c>
      <c r="E59" s="824" t="s">
        <v>2198</v>
      </c>
      <c r="F59" s="822" t="s">
        <v>2179</v>
      </c>
      <c r="G59" s="822" t="s">
        <v>2352</v>
      </c>
      <c r="H59" s="822" t="s">
        <v>329</v>
      </c>
      <c r="I59" s="822" t="s">
        <v>2354</v>
      </c>
      <c r="J59" s="822" t="s">
        <v>845</v>
      </c>
      <c r="K59" s="822" t="s">
        <v>2355</v>
      </c>
      <c r="L59" s="825">
        <v>0</v>
      </c>
      <c r="M59" s="825">
        <v>0</v>
      </c>
      <c r="N59" s="822">
        <v>2</v>
      </c>
      <c r="O59" s="826">
        <v>0.5</v>
      </c>
      <c r="P59" s="825"/>
      <c r="Q59" s="827"/>
      <c r="R59" s="822"/>
      <c r="S59" s="827">
        <v>0</v>
      </c>
      <c r="T59" s="826"/>
      <c r="U59" s="828">
        <v>0</v>
      </c>
    </row>
    <row r="60" spans="1:21" ht="14.45" customHeight="1" x14ac:dyDescent="0.2">
      <c r="A60" s="821">
        <v>6</v>
      </c>
      <c r="B60" s="822" t="s">
        <v>2178</v>
      </c>
      <c r="C60" s="822" t="s">
        <v>2184</v>
      </c>
      <c r="D60" s="823" t="s">
        <v>2653</v>
      </c>
      <c r="E60" s="824" t="s">
        <v>2198</v>
      </c>
      <c r="F60" s="822" t="s">
        <v>2179</v>
      </c>
      <c r="G60" s="822" t="s">
        <v>2356</v>
      </c>
      <c r="H60" s="822" t="s">
        <v>329</v>
      </c>
      <c r="I60" s="822" t="s">
        <v>2357</v>
      </c>
      <c r="J60" s="822" t="s">
        <v>2358</v>
      </c>
      <c r="K60" s="822" t="s">
        <v>2359</v>
      </c>
      <c r="L60" s="825">
        <v>154.36000000000001</v>
      </c>
      <c r="M60" s="825">
        <v>308.72000000000003</v>
      </c>
      <c r="N60" s="822">
        <v>2</v>
      </c>
      <c r="O60" s="826">
        <v>1</v>
      </c>
      <c r="P60" s="825"/>
      <c r="Q60" s="827">
        <v>0</v>
      </c>
      <c r="R60" s="822"/>
      <c r="S60" s="827">
        <v>0</v>
      </c>
      <c r="T60" s="826"/>
      <c r="U60" s="828">
        <v>0</v>
      </c>
    </row>
    <row r="61" spans="1:21" ht="14.45" customHeight="1" x14ac:dyDescent="0.2">
      <c r="A61" s="821">
        <v>6</v>
      </c>
      <c r="B61" s="822" t="s">
        <v>2178</v>
      </c>
      <c r="C61" s="822" t="s">
        <v>2184</v>
      </c>
      <c r="D61" s="823" t="s">
        <v>2653</v>
      </c>
      <c r="E61" s="824" t="s">
        <v>2198</v>
      </c>
      <c r="F61" s="822" t="s">
        <v>2179</v>
      </c>
      <c r="G61" s="822" t="s">
        <v>2356</v>
      </c>
      <c r="H61" s="822" t="s">
        <v>652</v>
      </c>
      <c r="I61" s="822" t="s">
        <v>1863</v>
      </c>
      <c r="J61" s="822" t="s">
        <v>972</v>
      </c>
      <c r="K61" s="822" t="s">
        <v>1864</v>
      </c>
      <c r="L61" s="825">
        <v>154.36000000000001</v>
      </c>
      <c r="M61" s="825">
        <v>154.36000000000001</v>
      </c>
      <c r="N61" s="822">
        <v>1</v>
      </c>
      <c r="O61" s="826">
        <v>1</v>
      </c>
      <c r="P61" s="825"/>
      <c r="Q61" s="827">
        <v>0</v>
      </c>
      <c r="R61" s="822"/>
      <c r="S61" s="827">
        <v>0</v>
      </c>
      <c r="T61" s="826"/>
      <c r="U61" s="828">
        <v>0</v>
      </c>
    </row>
    <row r="62" spans="1:21" ht="14.45" customHeight="1" x14ac:dyDescent="0.2">
      <c r="A62" s="821">
        <v>6</v>
      </c>
      <c r="B62" s="822" t="s">
        <v>2178</v>
      </c>
      <c r="C62" s="822" t="s">
        <v>2184</v>
      </c>
      <c r="D62" s="823" t="s">
        <v>2653</v>
      </c>
      <c r="E62" s="824" t="s">
        <v>2198</v>
      </c>
      <c r="F62" s="822" t="s">
        <v>2179</v>
      </c>
      <c r="G62" s="822" t="s">
        <v>2356</v>
      </c>
      <c r="H62" s="822" t="s">
        <v>652</v>
      </c>
      <c r="I62" s="822" t="s">
        <v>1865</v>
      </c>
      <c r="J62" s="822" t="s">
        <v>1866</v>
      </c>
      <c r="K62" s="822" t="s">
        <v>1867</v>
      </c>
      <c r="L62" s="825">
        <v>149.52000000000001</v>
      </c>
      <c r="M62" s="825">
        <v>299.04000000000002</v>
      </c>
      <c r="N62" s="822">
        <v>2</v>
      </c>
      <c r="O62" s="826">
        <v>1</v>
      </c>
      <c r="P62" s="825">
        <v>299.04000000000002</v>
      </c>
      <c r="Q62" s="827">
        <v>1</v>
      </c>
      <c r="R62" s="822">
        <v>2</v>
      </c>
      <c r="S62" s="827">
        <v>1</v>
      </c>
      <c r="T62" s="826">
        <v>1</v>
      </c>
      <c r="U62" s="828">
        <v>1</v>
      </c>
    </row>
    <row r="63" spans="1:21" ht="14.45" customHeight="1" x14ac:dyDescent="0.2">
      <c r="A63" s="821">
        <v>6</v>
      </c>
      <c r="B63" s="822" t="s">
        <v>2178</v>
      </c>
      <c r="C63" s="822" t="s">
        <v>2184</v>
      </c>
      <c r="D63" s="823" t="s">
        <v>2653</v>
      </c>
      <c r="E63" s="824" t="s">
        <v>2198</v>
      </c>
      <c r="F63" s="822" t="s">
        <v>2179</v>
      </c>
      <c r="G63" s="822" t="s">
        <v>2360</v>
      </c>
      <c r="H63" s="822" t="s">
        <v>329</v>
      </c>
      <c r="I63" s="822" t="s">
        <v>2361</v>
      </c>
      <c r="J63" s="822" t="s">
        <v>1103</v>
      </c>
      <c r="K63" s="822" t="s">
        <v>2362</v>
      </c>
      <c r="L63" s="825">
        <v>84.18</v>
      </c>
      <c r="M63" s="825">
        <v>84.18</v>
      </c>
      <c r="N63" s="822">
        <v>1</v>
      </c>
      <c r="O63" s="826">
        <v>1</v>
      </c>
      <c r="P63" s="825"/>
      <c r="Q63" s="827">
        <v>0</v>
      </c>
      <c r="R63" s="822"/>
      <c r="S63" s="827">
        <v>0</v>
      </c>
      <c r="T63" s="826"/>
      <c r="U63" s="828">
        <v>0</v>
      </c>
    </row>
    <row r="64" spans="1:21" ht="14.45" customHeight="1" x14ac:dyDescent="0.2">
      <c r="A64" s="821">
        <v>6</v>
      </c>
      <c r="B64" s="822" t="s">
        <v>2178</v>
      </c>
      <c r="C64" s="822" t="s">
        <v>2184</v>
      </c>
      <c r="D64" s="823" t="s">
        <v>2653</v>
      </c>
      <c r="E64" s="824" t="s">
        <v>2198</v>
      </c>
      <c r="F64" s="822" t="s">
        <v>2179</v>
      </c>
      <c r="G64" s="822" t="s">
        <v>2363</v>
      </c>
      <c r="H64" s="822" t="s">
        <v>329</v>
      </c>
      <c r="I64" s="822" t="s">
        <v>2364</v>
      </c>
      <c r="J64" s="822" t="s">
        <v>2365</v>
      </c>
      <c r="K64" s="822" t="s">
        <v>2366</v>
      </c>
      <c r="L64" s="825">
        <v>248.55</v>
      </c>
      <c r="M64" s="825">
        <v>248.55</v>
      </c>
      <c r="N64" s="822">
        <v>1</v>
      </c>
      <c r="O64" s="826">
        <v>0.5</v>
      </c>
      <c r="P64" s="825"/>
      <c r="Q64" s="827">
        <v>0</v>
      </c>
      <c r="R64" s="822"/>
      <c r="S64" s="827">
        <v>0</v>
      </c>
      <c r="T64" s="826"/>
      <c r="U64" s="828">
        <v>0</v>
      </c>
    </row>
    <row r="65" spans="1:21" ht="14.45" customHeight="1" x14ac:dyDescent="0.2">
      <c r="A65" s="821">
        <v>6</v>
      </c>
      <c r="B65" s="822" t="s">
        <v>2178</v>
      </c>
      <c r="C65" s="822" t="s">
        <v>2184</v>
      </c>
      <c r="D65" s="823" t="s">
        <v>2653</v>
      </c>
      <c r="E65" s="824" t="s">
        <v>2198</v>
      </c>
      <c r="F65" s="822" t="s">
        <v>2179</v>
      </c>
      <c r="G65" s="822" t="s">
        <v>2367</v>
      </c>
      <c r="H65" s="822" t="s">
        <v>329</v>
      </c>
      <c r="I65" s="822" t="s">
        <v>2368</v>
      </c>
      <c r="J65" s="822" t="s">
        <v>1169</v>
      </c>
      <c r="K65" s="822" t="s">
        <v>1170</v>
      </c>
      <c r="L65" s="825">
        <v>121.92</v>
      </c>
      <c r="M65" s="825">
        <v>1828.8</v>
      </c>
      <c r="N65" s="822">
        <v>15</v>
      </c>
      <c r="O65" s="826">
        <v>4.5</v>
      </c>
      <c r="P65" s="825"/>
      <c r="Q65" s="827">
        <v>0</v>
      </c>
      <c r="R65" s="822"/>
      <c r="S65" s="827">
        <v>0</v>
      </c>
      <c r="T65" s="826"/>
      <c r="U65" s="828">
        <v>0</v>
      </c>
    </row>
    <row r="66" spans="1:21" ht="14.45" customHeight="1" x14ac:dyDescent="0.2">
      <c r="A66" s="821">
        <v>6</v>
      </c>
      <c r="B66" s="822" t="s">
        <v>2178</v>
      </c>
      <c r="C66" s="822" t="s">
        <v>2184</v>
      </c>
      <c r="D66" s="823" t="s">
        <v>2653</v>
      </c>
      <c r="E66" s="824" t="s">
        <v>2198</v>
      </c>
      <c r="F66" s="822" t="s">
        <v>2179</v>
      </c>
      <c r="G66" s="822" t="s">
        <v>2367</v>
      </c>
      <c r="H66" s="822" t="s">
        <v>329</v>
      </c>
      <c r="I66" s="822" t="s">
        <v>2369</v>
      </c>
      <c r="J66" s="822" t="s">
        <v>1169</v>
      </c>
      <c r="K66" s="822" t="s">
        <v>1170</v>
      </c>
      <c r="L66" s="825">
        <v>121.92</v>
      </c>
      <c r="M66" s="825">
        <v>731.52</v>
      </c>
      <c r="N66" s="822">
        <v>6</v>
      </c>
      <c r="O66" s="826">
        <v>1.5</v>
      </c>
      <c r="P66" s="825"/>
      <c r="Q66" s="827">
        <v>0</v>
      </c>
      <c r="R66" s="822"/>
      <c r="S66" s="827">
        <v>0</v>
      </c>
      <c r="T66" s="826"/>
      <c r="U66" s="828">
        <v>0</v>
      </c>
    </row>
    <row r="67" spans="1:21" ht="14.45" customHeight="1" x14ac:dyDescent="0.2">
      <c r="A67" s="821">
        <v>6</v>
      </c>
      <c r="B67" s="822" t="s">
        <v>2178</v>
      </c>
      <c r="C67" s="822" t="s">
        <v>2184</v>
      </c>
      <c r="D67" s="823" t="s">
        <v>2653</v>
      </c>
      <c r="E67" s="824" t="s">
        <v>2198</v>
      </c>
      <c r="F67" s="822" t="s">
        <v>2179</v>
      </c>
      <c r="G67" s="822" t="s">
        <v>2367</v>
      </c>
      <c r="H67" s="822" t="s">
        <v>329</v>
      </c>
      <c r="I67" s="822" t="s">
        <v>2369</v>
      </c>
      <c r="J67" s="822" t="s">
        <v>1169</v>
      </c>
      <c r="K67" s="822" t="s">
        <v>1170</v>
      </c>
      <c r="L67" s="825">
        <v>107.27</v>
      </c>
      <c r="M67" s="825">
        <v>321.81</v>
      </c>
      <c r="N67" s="822">
        <v>3</v>
      </c>
      <c r="O67" s="826">
        <v>1</v>
      </c>
      <c r="P67" s="825"/>
      <c r="Q67" s="827">
        <v>0</v>
      </c>
      <c r="R67" s="822"/>
      <c r="S67" s="827">
        <v>0</v>
      </c>
      <c r="T67" s="826"/>
      <c r="U67" s="828">
        <v>0</v>
      </c>
    </row>
    <row r="68" spans="1:21" ht="14.45" customHeight="1" x14ac:dyDescent="0.2">
      <c r="A68" s="821">
        <v>6</v>
      </c>
      <c r="B68" s="822" t="s">
        <v>2178</v>
      </c>
      <c r="C68" s="822" t="s">
        <v>2184</v>
      </c>
      <c r="D68" s="823" t="s">
        <v>2653</v>
      </c>
      <c r="E68" s="824" t="s">
        <v>2198</v>
      </c>
      <c r="F68" s="822" t="s">
        <v>2180</v>
      </c>
      <c r="G68" s="822" t="s">
        <v>2205</v>
      </c>
      <c r="H68" s="822" t="s">
        <v>329</v>
      </c>
      <c r="I68" s="822" t="s">
        <v>2209</v>
      </c>
      <c r="J68" s="822" t="s">
        <v>2210</v>
      </c>
      <c r="K68" s="822" t="s">
        <v>2211</v>
      </c>
      <c r="L68" s="825">
        <v>849.85</v>
      </c>
      <c r="M68" s="825">
        <v>849.85</v>
      </c>
      <c r="N68" s="822">
        <v>1</v>
      </c>
      <c r="O68" s="826">
        <v>1</v>
      </c>
      <c r="P68" s="825">
        <v>849.85</v>
      </c>
      <c r="Q68" s="827">
        <v>1</v>
      </c>
      <c r="R68" s="822">
        <v>1</v>
      </c>
      <c r="S68" s="827">
        <v>1</v>
      </c>
      <c r="T68" s="826">
        <v>1</v>
      </c>
      <c r="U68" s="828">
        <v>1</v>
      </c>
    </row>
    <row r="69" spans="1:21" ht="14.45" customHeight="1" x14ac:dyDescent="0.2">
      <c r="A69" s="821">
        <v>6</v>
      </c>
      <c r="B69" s="822" t="s">
        <v>2178</v>
      </c>
      <c r="C69" s="822" t="s">
        <v>2184</v>
      </c>
      <c r="D69" s="823" t="s">
        <v>2653</v>
      </c>
      <c r="E69" s="824" t="s">
        <v>2198</v>
      </c>
      <c r="F69" s="822" t="s">
        <v>2180</v>
      </c>
      <c r="G69" s="822" t="s">
        <v>2205</v>
      </c>
      <c r="H69" s="822" t="s">
        <v>329</v>
      </c>
      <c r="I69" s="822" t="s">
        <v>2215</v>
      </c>
      <c r="J69" s="822" t="s">
        <v>2216</v>
      </c>
      <c r="K69" s="822" t="s">
        <v>2217</v>
      </c>
      <c r="L69" s="825">
        <v>1493.46</v>
      </c>
      <c r="M69" s="825">
        <v>5973.84</v>
      </c>
      <c r="N69" s="822">
        <v>4</v>
      </c>
      <c r="O69" s="826">
        <v>4</v>
      </c>
      <c r="P69" s="825">
        <v>5973.84</v>
      </c>
      <c r="Q69" s="827">
        <v>1</v>
      </c>
      <c r="R69" s="822">
        <v>4</v>
      </c>
      <c r="S69" s="827">
        <v>1</v>
      </c>
      <c r="T69" s="826">
        <v>4</v>
      </c>
      <c r="U69" s="828">
        <v>1</v>
      </c>
    </row>
    <row r="70" spans="1:21" ht="14.45" customHeight="1" x14ac:dyDescent="0.2">
      <c r="A70" s="821">
        <v>6</v>
      </c>
      <c r="B70" s="822" t="s">
        <v>2178</v>
      </c>
      <c r="C70" s="822" t="s">
        <v>2184</v>
      </c>
      <c r="D70" s="823" t="s">
        <v>2653</v>
      </c>
      <c r="E70" s="824" t="s">
        <v>2198</v>
      </c>
      <c r="F70" s="822" t="s">
        <v>2180</v>
      </c>
      <c r="G70" s="822" t="s">
        <v>2205</v>
      </c>
      <c r="H70" s="822" t="s">
        <v>329</v>
      </c>
      <c r="I70" s="822" t="s">
        <v>2370</v>
      </c>
      <c r="J70" s="822" t="s">
        <v>2371</v>
      </c>
      <c r="K70" s="822"/>
      <c r="L70" s="825">
        <v>349.6</v>
      </c>
      <c r="M70" s="825">
        <v>349.6</v>
      </c>
      <c r="N70" s="822">
        <v>1</v>
      </c>
      <c r="O70" s="826">
        <v>1</v>
      </c>
      <c r="P70" s="825">
        <v>349.6</v>
      </c>
      <c r="Q70" s="827">
        <v>1</v>
      </c>
      <c r="R70" s="822">
        <v>1</v>
      </c>
      <c r="S70" s="827">
        <v>1</v>
      </c>
      <c r="T70" s="826">
        <v>1</v>
      </c>
      <c r="U70" s="828">
        <v>1</v>
      </c>
    </row>
    <row r="71" spans="1:21" ht="14.45" customHeight="1" x14ac:dyDescent="0.2">
      <c r="A71" s="821">
        <v>6</v>
      </c>
      <c r="B71" s="822" t="s">
        <v>2178</v>
      </c>
      <c r="C71" s="822" t="s">
        <v>2184</v>
      </c>
      <c r="D71" s="823" t="s">
        <v>2653</v>
      </c>
      <c r="E71" s="824" t="s">
        <v>2199</v>
      </c>
      <c r="F71" s="822" t="s">
        <v>2179</v>
      </c>
      <c r="G71" s="822" t="s">
        <v>2372</v>
      </c>
      <c r="H71" s="822" t="s">
        <v>652</v>
      </c>
      <c r="I71" s="822" t="s">
        <v>2373</v>
      </c>
      <c r="J71" s="822" t="s">
        <v>1240</v>
      </c>
      <c r="K71" s="822" t="s">
        <v>2374</v>
      </c>
      <c r="L71" s="825">
        <v>176.32</v>
      </c>
      <c r="M71" s="825">
        <v>176.32</v>
      </c>
      <c r="N71" s="822">
        <v>1</v>
      </c>
      <c r="O71" s="826">
        <v>1</v>
      </c>
      <c r="P71" s="825">
        <v>176.32</v>
      </c>
      <c r="Q71" s="827">
        <v>1</v>
      </c>
      <c r="R71" s="822">
        <v>1</v>
      </c>
      <c r="S71" s="827">
        <v>1</v>
      </c>
      <c r="T71" s="826">
        <v>1</v>
      </c>
      <c r="U71" s="828">
        <v>1</v>
      </c>
    </row>
    <row r="72" spans="1:21" ht="14.45" customHeight="1" x14ac:dyDescent="0.2">
      <c r="A72" s="821">
        <v>6</v>
      </c>
      <c r="B72" s="822" t="s">
        <v>2178</v>
      </c>
      <c r="C72" s="822" t="s">
        <v>2184</v>
      </c>
      <c r="D72" s="823" t="s">
        <v>2653</v>
      </c>
      <c r="E72" s="824" t="s">
        <v>2199</v>
      </c>
      <c r="F72" s="822" t="s">
        <v>2179</v>
      </c>
      <c r="G72" s="822" t="s">
        <v>2375</v>
      </c>
      <c r="H72" s="822" t="s">
        <v>329</v>
      </c>
      <c r="I72" s="822" t="s">
        <v>2376</v>
      </c>
      <c r="J72" s="822" t="s">
        <v>2377</v>
      </c>
      <c r="K72" s="822" t="s">
        <v>697</v>
      </c>
      <c r="L72" s="825">
        <v>78.33</v>
      </c>
      <c r="M72" s="825">
        <v>156.66</v>
      </c>
      <c r="N72" s="822">
        <v>2</v>
      </c>
      <c r="O72" s="826">
        <v>1</v>
      </c>
      <c r="P72" s="825">
        <v>156.66</v>
      </c>
      <c r="Q72" s="827">
        <v>1</v>
      </c>
      <c r="R72" s="822">
        <v>2</v>
      </c>
      <c r="S72" s="827">
        <v>1</v>
      </c>
      <c r="T72" s="826">
        <v>1</v>
      </c>
      <c r="U72" s="828">
        <v>1</v>
      </c>
    </row>
    <row r="73" spans="1:21" ht="14.45" customHeight="1" x14ac:dyDescent="0.2">
      <c r="A73" s="821">
        <v>6</v>
      </c>
      <c r="B73" s="822" t="s">
        <v>2178</v>
      </c>
      <c r="C73" s="822" t="s">
        <v>2184</v>
      </c>
      <c r="D73" s="823" t="s">
        <v>2653</v>
      </c>
      <c r="E73" s="824" t="s">
        <v>2199</v>
      </c>
      <c r="F73" s="822" t="s">
        <v>2179</v>
      </c>
      <c r="G73" s="822" t="s">
        <v>2235</v>
      </c>
      <c r="H73" s="822" t="s">
        <v>329</v>
      </c>
      <c r="I73" s="822" t="s">
        <v>2378</v>
      </c>
      <c r="J73" s="822" t="s">
        <v>2239</v>
      </c>
      <c r="K73" s="822" t="s">
        <v>2379</v>
      </c>
      <c r="L73" s="825">
        <v>23.51</v>
      </c>
      <c r="M73" s="825">
        <v>47.02</v>
      </c>
      <c r="N73" s="822">
        <v>2</v>
      </c>
      <c r="O73" s="826">
        <v>2</v>
      </c>
      <c r="P73" s="825"/>
      <c r="Q73" s="827">
        <v>0</v>
      </c>
      <c r="R73" s="822"/>
      <c r="S73" s="827">
        <v>0</v>
      </c>
      <c r="T73" s="826"/>
      <c r="U73" s="828">
        <v>0</v>
      </c>
    </row>
    <row r="74" spans="1:21" ht="14.45" customHeight="1" x14ac:dyDescent="0.2">
      <c r="A74" s="821">
        <v>6</v>
      </c>
      <c r="B74" s="822" t="s">
        <v>2178</v>
      </c>
      <c r="C74" s="822" t="s">
        <v>2184</v>
      </c>
      <c r="D74" s="823" t="s">
        <v>2653</v>
      </c>
      <c r="E74" s="824" t="s">
        <v>2199</v>
      </c>
      <c r="F74" s="822" t="s">
        <v>2179</v>
      </c>
      <c r="G74" s="822" t="s">
        <v>2380</v>
      </c>
      <c r="H74" s="822" t="s">
        <v>329</v>
      </c>
      <c r="I74" s="822" t="s">
        <v>2381</v>
      </c>
      <c r="J74" s="822" t="s">
        <v>2382</v>
      </c>
      <c r="K74" s="822" t="s">
        <v>756</v>
      </c>
      <c r="L74" s="825">
        <v>516</v>
      </c>
      <c r="M74" s="825">
        <v>516</v>
      </c>
      <c r="N74" s="822">
        <v>1</v>
      </c>
      <c r="O74" s="826">
        <v>1</v>
      </c>
      <c r="P74" s="825">
        <v>516</v>
      </c>
      <c r="Q74" s="827">
        <v>1</v>
      </c>
      <c r="R74" s="822">
        <v>1</v>
      </c>
      <c r="S74" s="827">
        <v>1</v>
      </c>
      <c r="T74" s="826">
        <v>1</v>
      </c>
      <c r="U74" s="828">
        <v>1</v>
      </c>
    </row>
    <row r="75" spans="1:21" ht="14.45" customHeight="1" x14ac:dyDescent="0.2">
      <c r="A75" s="821">
        <v>6</v>
      </c>
      <c r="B75" s="822" t="s">
        <v>2178</v>
      </c>
      <c r="C75" s="822" t="s">
        <v>2184</v>
      </c>
      <c r="D75" s="823" t="s">
        <v>2653</v>
      </c>
      <c r="E75" s="824" t="s">
        <v>2199</v>
      </c>
      <c r="F75" s="822" t="s">
        <v>2179</v>
      </c>
      <c r="G75" s="822" t="s">
        <v>2274</v>
      </c>
      <c r="H75" s="822" t="s">
        <v>329</v>
      </c>
      <c r="I75" s="822" t="s">
        <v>2275</v>
      </c>
      <c r="J75" s="822" t="s">
        <v>1005</v>
      </c>
      <c r="K75" s="822" t="s">
        <v>2276</v>
      </c>
      <c r="L75" s="825">
        <v>42.14</v>
      </c>
      <c r="M75" s="825">
        <v>84.28</v>
      </c>
      <c r="N75" s="822">
        <v>2</v>
      </c>
      <c r="O75" s="826">
        <v>2</v>
      </c>
      <c r="P75" s="825"/>
      <c r="Q75" s="827">
        <v>0</v>
      </c>
      <c r="R75" s="822"/>
      <c r="S75" s="827">
        <v>0</v>
      </c>
      <c r="T75" s="826"/>
      <c r="U75" s="828">
        <v>0</v>
      </c>
    </row>
    <row r="76" spans="1:21" ht="14.45" customHeight="1" x14ac:dyDescent="0.2">
      <c r="A76" s="821">
        <v>6</v>
      </c>
      <c r="B76" s="822" t="s">
        <v>2178</v>
      </c>
      <c r="C76" s="822" t="s">
        <v>2184</v>
      </c>
      <c r="D76" s="823" t="s">
        <v>2653</v>
      </c>
      <c r="E76" s="824" t="s">
        <v>2199</v>
      </c>
      <c r="F76" s="822" t="s">
        <v>2179</v>
      </c>
      <c r="G76" s="822" t="s">
        <v>2383</v>
      </c>
      <c r="H76" s="822" t="s">
        <v>329</v>
      </c>
      <c r="I76" s="822" t="s">
        <v>2384</v>
      </c>
      <c r="J76" s="822" t="s">
        <v>2385</v>
      </c>
      <c r="K76" s="822" t="s">
        <v>2386</v>
      </c>
      <c r="L76" s="825">
        <v>73.150000000000006</v>
      </c>
      <c r="M76" s="825">
        <v>73.150000000000006</v>
      </c>
      <c r="N76" s="822">
        <v>1</v>
      </c>
      <c r="O76" s="826">
        <v>1</v>
      </c>
      <c r="P76" s="825"/>
      <c r="Q76" s="827">
        <v>0</v>
      </c>
      <c r="R76" s="822"/>
      <c r="S76" s="827">
        <v>0</v>
      </c>
      <c r="T76" s="826"/>
      <c r="U76" s="828">
        <v>0</v>
      </c>
    </row>
    <row r="77" spans="1:21" ht="14.45" customHeight="1" x14ac:dyDescent="0.2">
      <c r="A77" s="821">
        <v>6</v>
      </c>
      <c r="B77" s="822" t="s">
        <v>2178</v>
      </c>
      <c r="C77" s="822" t="s">
        <v>2184</v>
      </c>
      <c r="D77" s="823" t="s">
        <v>2653</v>
      </c>
      <c r="E77" s="824" t="s">
        <v>2199</v>
      </c>
      <c r="F77" s="822" t="s">
        <v>2179</v>
      </c>
      <c r="G77" s="822" t="s">
        <v>2383</v>
      </c>
      <c r="H77" s="822" t="s">
        <v>329</v>
      </c>
      <c r="I77" s="822" t="s">
        <v>2387</v>
      </c>
      <c r="J77" s="822" t="s">
        <v>2385</v>
      </c>
      <c r="K77" s="822" t="s">
        <v>2388</v>
      </c>
      <c r="L77" s="825">
        <v>109.72</v>
      </c>
      <c r="M77" s="825">
        <v>109.72</v>
      </c>
      <c r="N77" s="822">
        <v>1</v>
      </c>
      <c r="O77" s="826">
        <v>1</v>
      </c>
      <c r="P77" s="825"/>
      <c r="Q77" s="827">
        <v>0</v>
      </c>
      <c r="R77" s="822"/>
      <c r="S77" s="827">
        <v>0</v>
      </c>
      <c r="T77" s="826"/>
      <c r="U77" s="828">
        <v>0</v>
      </c>
    </row>
    <row r="78" spans="1:21" ht="14.45" customHeight="1" x14ac:dyDescent="0.2">
      <c r="A78" s="821">
        <v>6</v>
      </c>
      <c r="B78" s="822" t="s">
        <v>2178</v>
      </c>
      <c r="C78" s="822" t="s">
        <v>2184</v>
      </c>
      <c r="D78" s="823" t="s">
        <v>2653</v>
      </c>
      <c r="E78" s="824" t="s">
        <v>2199</v>
      </c>
      <c r="F78" s="822" t="s">
        <v>2179</v>
      </c>
      <c r="G78" s="822" t="s">
        <v>2389</v>
      </c>
      <c r="H78" s="822" t="s">
        <v>652</v>
      </c>
      <c r="I78" s="822" t="s">
        <v>1969</v>
      </c>
      <c r="J78" s="822" t="s">
        <v>1115</v>
      </c>
      <c r="K78" s="822" t="s">
        <v>1970</v>
      </c>
      <c r="L78" s="825">
        <v>736.33</v>
      </c>
      <c r="M78" s="825">
        <v>736.33</v>
      </c>
      <c r="N78" s="822">
        <v>1</v>
      </c>
      <c r="O78" s="826">
        <v>1</v>
      </c>
      <c r="P78" s="825"/>
      <c r="Q78" s="827">
        <v>0</v>
      </c>
      <c r="R78" s="822"/>
      <c r="S78" s="827">
        <v>0</v>
      </c>
      <c r="T78" s="826"/>
      <c r="U78" s="828">
        <v>0</v>
      </c>
    </row>
    <row r="79" spans="1:21" ht="14.45" customHeight="1" x14ac:dyDescent="0.2">
      <c r="A79" s="821">
        <v>6</v>
      </c>
      <c r="B79" s="822" t="s">
        <v>2178</v>
      </c>
      <c r="C79" s="822" t="s">
        <v>2184</v>
      </c>
      <c r="D79" s="823" t="s">
        <v>2653</v>
      </c>
      <c r="E79" s="824" t="s">
        <v>2199</v>
      </c>
      <c r="F79" s="822" t="s">
        <v>2179</v>
      </c>
      <c r="G79" s="822" t="s">
        <v>2305</v>
      </c>
      <c r="H79" s="822" t="s">
        <v>329</v>
      </c>
      <c r="I79" s="822" t="s">
        <v>2390</v>
      </c>
      <c r="J79" s="822" t="s">
        <v>1507</v>
      </c>
      <c r="K79" s="822" t="s">
        <v>2391</v>
      </c>
      <c r="L79" s="825">
        <v>35.25</v>
      </c>
      <c r="M79" s="825">
        <v>105.75</v>
      </c>
      <c r="N79" s="822">
        <v>3</v>
      </c>
      <c r="O79" s="826">
        <v>2</v>
      </c>
      <c r="P79" s="825"/>
      <c r="Q79" s="827">
        <v>0</v>
      </c>
      <c r="R79" s="822"/>
      <c r="S79" s="827">
        <v>0</v>
      </c>
      <c r="T79" s="826"/>
      <c r="U79" s="828">
        <v>0</v>
      </c>
    </row>
    <row r="80" spans="1:21" ht="14.45" customHeight="1" x14ac:dyDescent="0.2">
      <c r="A80" s="821">
        <v>6</v>
      </c>
      <c r="B80" s="822" t="s">
        <v>2178</v>
      </c>
      <c r="C80" s="822" t="s">
        <v>2184</v>
      </c>
      <c r="D80" s="823" t="s">
        <v>2653</v>
      </c>
      <c r="E80" s="824" t="s">
        <v>2199</v>
      </c>
      <c r="F80" s="822" t="s">
        <v>2179</v>
      </c>
      <c r="G80" s="822" t="s">
        <v>2309</v>
      </c>
      <c r="H80" s="822" t="s">
        <v>329</v>
      </c>
      <c r="I80" s="822" t="s">
        <v>2392</v>
      </c>
      <c r="J80" s="822" t="s">
        <v>2311</v>
      </c>
      <c r="K80" s="822" t="s">
        <v>2312</v>
      </c>
      <c r="L80" s="825">
        <v>185.26</v>
      </c>
      <c r="M80" s="825">
        <v>185.26</v>
      </c>
      <c r="N80" s="822">
        <v>1</v>
      </c>
      <c r="O80" s="826">
        <v>1</v>
      </c>
      <c r="P80" s="825">
        <v>185.26</v>
      </c>
      <c r="Q80" s="827">
        <v>1</v>
      </c>
      <c r="R80" s="822">
        <v>1</v>
      </c>
      <c r="S80" s="827">
        <v>1</v>
      </c>
      <c r="T80" s="826">
        <v>1</v>
      </c>
      <c r="U80" s="828">
        <v>1</v>
      </c>
    </row>
    <row r="81" spans="1:21" ht="14.45" customHeight="1" x14ac:dyDescent="0.2">
      <c r="A81" s="821">
        <v>6</v>
      </c>
      <c r="B81" s="822" t="s">
        <v>2178</v>
      </c>
      <c r="C81" s="822" t="s">
        <v>2184</v>
      </c>
      <c r="D81" s="823" t="s">
        <v>2653</v>
      </c>
      <c r="E81" s="824" t="s">
        <v>2199</v>
      </c>
      <c r="F81" s="822" t="s">
        <v>2179</v>
      </c>
      <c r="G81" s="822" t="s">
        <v>2309</v>
      </c>
      <c r="H81" s="822" t="s">
        <v>329</v>
      </c>
      <c r="I81" s="822" t="s">
        <v>2392</v>
      </c>
      <c r="J81" s="822" t="s">
        <v>2311</v>
      </c>
      <c r="K81" s="822" t="s">
        <v>2312</v>
      </c>
      <c r="L81" s="825">
        <v>87.98</v>
      </c>
      <c r="M81" s="825">
        <v>87.98</v>
      </c>
      <c r="N81" s="822">
        <v>1</v>
      </c>
      <c r="O81" s="826">
        <v>0.5</v>
      </c>
      <c r="P81" s="825">
        <v>87.98</v>
      </c>
      <c r="Q81" s="827">
        <v>1</v>
      </c>
      <c r="R81" s="822">
        <v>1</v>
      </c>
      <c r="S81" s="827">
        <v>1</v>
      </c>
      <c r="T81" s="826">
        <v>0.5</v>
      </c>
      <c r="U81" s="828">
        <v>1</v>
      </c>
    </row>
    <row r="82" spans="1:21" ht="14.45" customHeight="1" x14ac:dyDescent="0.2">
      <c r="A82" s="821">
        <v>6</v>
      </c>
      <c r="B82" s="822" t="s">
        <v>2178</v>
      </c>
      <c r="C82" s="822" t="s">
        <v>2184</v>
      </c>
      <c r="D82" s="823" t="s">
        <v>2653</v>
      </c>
      <c r="E82" s="824" t="s">
        <v>2199</v>
      </c>
      <c r="F82" s="822" t="s">
        <v>2179</v>
      </c>
      <c r="G82" s="822" t="s">
        <v>2309</v>
      </c>
      <c r="H82" s="822" t="s">
        <v>329</v>
      </c>
      <c r="I82" s="822" t="s">
        <v>2310</v>
      </c>
      <c r="J82" s="822" t="s">
        <v>2311</v>
      </c>
      <c r="K82" s="822" t="s">
        <v>2312</v>
      </c>
      <c r="L82" s="825">
        <v>87.98</v>
      </c>
      <c r="M82" s="825">
        <v>87.98</v>
      </c>
      <c r="N82" s="822">
        <v>1</v>
      </c>
      <c r="O82" s="826">
        <v>1</v>
      </c>
      <c r="P82" s="825">
        <v>87.98</v>
      </c>
      <c r="Q82" s="827">
        <v>1</v>
      </c>
      <c r="R82" s="822">
        <v>1</v>
      </c>
      <c r="S82" s="827">
        <v>1</v>
      </c>
      <c r="T82" s="826">
        <v>1</v>
      </c>
      <c r="U82" s="828">
        <v>1</v>
      </c>
    </row>
    <row r="83" spans="1:21" ht="14.45" customHeight="1" x14ac:dyDescent="0.2">
      <c r="A83" s="821">
        <v>6</v>
      </c>
      <c r="B83" s="822" t="s">
        <v>2178</v>
      </c>
      <c r="C83" s="822" t="s">
        <v>2184</v>
      </c>
      <c r="D83" s="823" t="s">
        <v>2653</v>
      </c>
      <c r="E83" s="824" t="s">
        <v>2199</v>
      </c>
      <c r="F83" s="822" t="s">
        <v>2179</v>
      </c>
      <c r="G83" s="822" t="s">
        <v>2393</v>
      </c>
      <c r="H83" s="822" t="s">
        <v>329</v>
      </c>
      <c r="I83" s="822" t="s">
        <v>2394</v>
      </c>
      <c r="J83" s="822" t="s">
        <v>2395</v>
      </c>
      <c r="K83" s="822" t="s">
        <v>756</v>
      </c>
      <c r="L83" s="825">
        <v>34.47</v>
      </c>
      <c r="M83" s="825">
        <v>103.41</v>
      </c>
      <c r="N83" s="822">
        <v>3</v>
      </c>
      <c r="O83" s="826">
        <v>1</v>
      </c>
      <c r="P83" s="825"/>
      <c r="Q83" s="827">
        <v>0</v>
      </c>
      <c r="R83" s="822"/>
      <c r="S83" s="827">
        <v>0</v>
      </c>
      <c r="T83" s="826"/>
      <c r="U83" s="828">
        <v>0</v>
      </c>
    </row>
    <row r="84" spans="1:21" ht="14.45" customHeight="1" x14ac:dyDescent="0.2">
      <c r="A84" s="821">
        <v>6</v>
      </c>
      <c r="B84" s="822" t="s">
        <v>2178</v>
      </c>
      <c r="C84" s="822" t="s">
        <v>2184</v>
      </c>
      <c r="D84" s="823" t="s">
        <v>2653</v>
      </c>
      <c r="E84" s="824" t="s">
        <v>2199</v>
      </c>
      <c r="F84" s="822" t="s">
        <v>2179</v>
      </c>
      <c r="G84" s="822" t="s">
        <v>2396</v>
      </c>
      <c r="H84" s="822" t="s">
        <v>652</v>
      </c>
      <c r="I84" s="822" t="s">
        <v>1933</v>
      </c>
      <c r="J84" s="822" t="s">
        <v>1934</v>
      </c>
      <c r="K84" s="822" t="s">
        <v>1935</v>
      </c>
      <c r="L84" s="825">
        <v>122.96</v>
      </c>
      <c r="M84" s="825">
        <v>1229.5999999999999</v>
      </c>
      <c r="N84" s="822">
        <v>10</v>
      </c>
      <c r="O84" s="826">
        <v>2</v>
      </c>
      <c r="P84" s="825">
        <v>1229.5999999999999</v>
      </c>
      <c r="Q84" s="827">
        <v>1</v>
      </c>
      <c r="R84" s="822">
        <v>10</v>
      </c>
      <c r="S84" s="827">
        <v>1</v>
      </c>
      <c r="T84" s="826">
        <v>2</v>
      </c>
      <c r="U84" s="828">
        <v>1</v>
      </c>
    </row>
    <row r="85" spans="1:21" ht="14.45" customHeight="1" x14ac:dyDescent="0.2">
      <c r="A85" s="821">
        <v>6</v>
      </c>
      <c r="B85" s="822" t="s">
        <v>2178</v>
      </c>
      <c r="C85" s="822" t="s">
        <v>2184</v>
      </c>
      <c r="D85" s="823" t="s">
        <v>2653</v>
      </c>
      <c r="E85" s="824" t="s">
        <v>2199</v>
      </c>
      <c r="F85" s="822" t="s">
        <v>2179</v>
      </c>
      <c r="G85" s="822" t="s">
        <v>2331</v>
      </c>
      <c r="H85" s="822" t="s">
        <v>329</v>
      </c>
      <c r="I85" s="822" t="s">
        <v>2332</v>
      </c>
      <c r="J85" s="822" t="s">
        <v>682</v>
      </c>
      <c r="K85" s="822" t="s">
        <v>683</v>
      </c>
      <c r="L85" s="825">
        <v>59.56</v>
      </c>
      <c r="M85" s="825">
        <v>59.56</v>
      </c>
      <c r="N85" s="822">
        <v>1</v>
      </c>
      <c r="O85" s="826">
        <v>1</v>
      </c>
      <c r="P85" s="825"/>
      <c r="Q85" s="827">
        <v>0</v>
      </c>
      <c r="R85" s="822"/>
      <c r="S85" s="827">
        <v>0</v>
      </c>
      <c r="T85" s="826"/>
      <c r="U85" s="828">
        <v>0</v>
      </c>
    </row>
    <row r="86" spans="1:21" ht="14.45" customHeight="1" x14ac:dyDescent="0.2">
      <c r="A86" s="821">
        <v>6</v>
      </c>
      <c r="B86" s="822" t="s">
        <v>2178</v>
      </c>
      <c r="C86" s="822" t="s">
        <v>2184</v>
      </c>
      <c r="D86" s="823" t="s">
        <v>2653</v>
      </c>
      <c r="E86" s="824" t="s">
        <v>2199</v>
      </c>
      <c r="F86" s="822" t="s">
        <v>2179</v>
      </c>
      <c r="G86" s="822" t="s">
        <v>2397</v>
      </c>
      <c r="H86" s="822" t="s">
        <v>329</v>
      </c>
      <c r="I86" s="822" t="s">
        <v>2398</v>
      </c>
      <c r="J86" s="822" t="s">
        <v>1264</v>
      </c>
      <c r="K86" s="822" t="s">
        <v>2399</v>
      </c>
      <c r="L86" s="825">
        <v>219.37</v>
      </c>
      <c r="M86" s="825">
        <v>219.37</v>
      </c>
      <c r="N86" s="822">
        <v>1</v>
      </c>
      <c r="O86" s="826">
        <v>1</v>
      </c>
      <c r="P86" s="825"/>
      <c r="Q86" s="827">
        <v>0</v>
      </c>
      <c r="R86" s="822"/>
      <c r="S86" s="827">
        <v>0</v>
      </c>
      <c r="T86" s="826"/>
      <c r="U86" s="828">
        <v>0</v>
      </c>
    </row>
    <row r="87" spans="1:21" ht="14.45" customHeight="1" x14ac:dyDescent="0.2">
      <c r="A87" s="821">
        <v>6</v>
      </c>
      <c r="B87" s="822" t="s">
        <v>2178</v>
      </c>
      <c r="C87" s="822" t="s">
        <v>2184</v>
      </c>
      <c r="D87" s="823" t="s">
        <v>2653</v>
      </c>
      <c r="E87" s="824" t="s">
        <v>2199</v>
      </c>
      <c r="F87" s="822" t="s">
        <v>2179</v>
      </c>
      <c r="G87" s="822" t="s">
        <v>2400</v>
      </c>
      <c r="H87" s="822" t="s">
        <v>329</v>
      </c>
      <c r="I87" s="822" t="s">
        <v>2401</v>
      </c>
      <c r="J87" s="822" t="s">
        <v>1594</v>
      </c>
      <c r="K87" s="822" t="s">
        <v>1595</v>
      </c>
      <c r="L87" s="825">
        <v>43.94</v>
      </c>
      <c r="M87" s="825">
        <v>87.88</v>
      </c>
      <c r="N87" s="822">
        <v>2</v>
      </c>
      <c r="O87" s="826">
        <v>1</v>
      </c>
      <c r="P87" s="825">
        <v>87.88</v>
      </c>
      <c r="Q87" s="827">
        <v>1</v>
      </c>
      <c r="R87" s="822">
        <v>2</v>
      </c>
      <c r="S87" s="827">
        <v>1</v>
      </c>
      <c r="T87" s="826">
        <v>1</v>
      </c>
      <c r="U87" s="828">
        <v>1</v>
      </c>
    </row>
    <row r="88" spans="1:21" ht="14.45" customHeight="1" x14ac:dyDescent="0.2">
      <c r="A88" s="821">
        <v>6</v>
      </c>
      <c r="B88" s="822" t="s">
        <v>2178</v>
      </c>
      <c r="C88" s="822" t="s">
        <v>2184</v>
      </c>
      <c r="D88" s="823" t="s">
        <v>2653</v>
      </c>
      <c r="E88" s="824" t="s">
        <v>2199</v>
      </c>
      <c r="F88" s="822" t="s">
        <v>2179</v>
      </c>
      <c r="G88" s="822" t="s">
        <v>2356</v>
      </c>
      <c r="H88" s="822" t="s">
        <v>652</v>
      </c>
      <c r="I88" s="822" t="s">
        <v>1863</v>
      </c>
      <c r="J88" s="822" t="s">
        <v>972</v>
      </c>
      <c r="K88" s="822" t="s">
        <v>1864</v>
      </c>
      <c r="L88" s="825">
        <v>154.36000000000001</v>
      </c>
      <c r="M88" s="825">
        <v>771.80000000000007</v>
      </c>
      <c r="N88" s="822">
        <v>5</v>
      </c>
      <c r="O88" s="826">
        <v>4</v>
      </c>
      <c r="P88" s="825">
        <v>154.36000000000001</v>
      </c>
      <c r="Q88" s="827">
        <v>0.2</v>
      </c>
      <c r="R88" s="822">
        <v>1</v>
      </c>
      <c r="S88" s="827">
        <v>0.2</v>
      </c>
      <c r="T88" s="826">
        <v>1</v>
      </c>
      <c r="U88" s="828">
        <v>0.25</v>
      </c>
    </row>
    <row r="89" spans="1:21" ht="14.45" customHeight="1" x14ac:dyDescent="0.2">
      <c r="A89" s="821">
        <v>6</v>
      </c>
      <c r="B89" s="822" t="s">
        <v>2178</v>
      </c>
      <c r="C89" s="822" t="s">
        <v>2184</v>
      </c>
      <c r="D89" s="823" t="s">
        <v>2653</v>
      </c>
      <c r="E89" s="824" t="s">
        <v>2199</v>
      </c>
      <c r="F89" s="822" t="s">
        <v>2179</v>
      </c>
      <c r="G89" s="822" t="s">
        <v>2367</v>
      </c>
      <c r="H89" s="822" t="s">
        <v>329</v>
      </c>
      <c r="I89" s="822" t="s">
        <v>2368</v>
      </c>
      <c r="J89" s="822" t="s">
        <v>1169</v>
      </c>
      <c r="K89" s="822" t="s">
        <v>1170</v>
      </c>
      <c r="L89" s="825">
        <v>121.92</v>
      </c>
      <c r="M89" s="825">
        <v>1584.96</v>
      </c>
      <c r="N89" s="822">
        <v>13</v>
      </c>
      <c r="O89" s="826">
        <v>3.5</v>
      </c>
      <c r="P89" s="825">
        <v>1219.2</v>
      </c>
      <c r="Q89" s="827">
        <v>0.76923076923076927</v>
      </c>
      <c r="R89" s="822">
        <v>10</v>
      </c>
      <c r="S89" s="827">
        <v>0.76923076923076927</v>
      </c>
      <c r="T89" s="826">
        <v>2.5</v>
      </c>
      <c r="U89" s="828">
        <v>0.7142857142857143</v>
      </c>
    </row>
    <row r="90" spans="1:21" ht="14.45" customHeight="1" x14ac:dyDescent="0.2">
      <c r="A90" s="821">
        <v>6</v>
      </c>
      <c r="B90" s="822" t="s">
        <v>2178</v>
      </c>
      <c r="C90" s="822" t="s">
        <v>2184</v>
      </c>
      <c r="D90" s="823" t="s">
        <v>2653</v>
      </c>
      <c r="E90" s="824" t="s">
        <v>2199</v>
      </c>
      <c r="F90" s="822" t="s">
        <v>2180</v>
      </c>
      <c r="G90" s="822" t="s">
        <v>2205</v>
      </c>
      <c r="H90" s="822" t="s">
        <v>329</v>
      </c>
      <c r="I90" s="822" t="s">
        <v>2206</v>
      </c>
      <c r="J90" s="822" t="s">
        <v>2207</v>
      </c>
      <c r="K90" s="822" t="s">
        <v>2208</v>
      </c>
      <c r="L90" s="825">
        <v>700.35</v>
      </c>
      <c r="M90" s="825">
        <v>700.35</v>
      </c>
      <c r="N90" s="822">
        <v>1</v>
      </c>
      <c r="O90" s="826">
        <v>1</v>
      </c>
      <c r="P90" s="825"/>
      <c r="Q90" s="827">
        <v>0</v>
      </c>
      <c r="R90" s="822"/>
      <c r="S90" s="827">
        <v>0</v>
      </c>
      <c r="T90" s="826"/>
      <c r="U90" s="828">
        <v>0</v>
      </c>
    </row>
    <row r="91" spans="1:21" ht="14.45" customHeight="1" x14ac:dyDescent="0.2">
      <c r="A91" s="821">
        <v>6</v>
      </c>
      <c r="B91" s="822" t="s">
        <v>2178</v>
      </c>
      <c r="C91" s="822" t="s">
        <v>2184</v>
      </c>
      <c r="D91" s="823" t="s">
        <v>2653</v>
      </c>
      <c r="E91" s="824" t="s">
        <v>2199</v>
      </c>
      <c r="F91" s="822" t="s">
        <v>2180</v>
      </c>
      <c r="G91" s="822" t="s">
        <v>2205</v>
      </c>
      <c r="H91" s="822" t="s">
        <v>329</v>
      </c>
      <c r="I91" s="822" t="s">
        <v>2209</v>
      </c>
      <c r="J91" s="822" t="s">
        <v>2210</v>
      </c>
      <c r="K91" s="822" t="s">
        <v>2211</v>
      </c>
      <c r="L91" s="825">
        <v>849.85</v>
      </c>
      <c r="M91" s="825">
        <v>5948.9500000000007</v>
      </c>
      <c r="N91" s="822">
        <v>7</v>
      </c>
      <c r="O91" s="826">
        <v>7</v>
      </c>
      <c r="P91" s="825">
        <v>3399.4</v>
      </c>
      <c r="Q91" s="827">
        <v>0.5714285714285714</v>
      </c>
      <c r="R91" s="822">
        <v>4</v>
      </c>
      <c r="S91" s="827">
        <v>0.5714285714285714</v>
      </c>
      <c r="T91" s="826">
        <v>4</v>
      </c>
      <c r="U91" s="828">
        <v>0.5714285714285714</v>
      </c>
    </row>
    <row r="92" spans="1:21" ht="14.45" customHeight="1" x14ac:dyDescent="0.2">
      <c r="A92" s="821">
        <v>6</v>
      </c>
      <c r="B92" s="822" t="s">
        <v>2178</v>
      </c>
      <c r="C92" s="822" t="s">
        <v>2184</v>
      </c>
      <c r="D92" s="823" t="s">
        <v>2653</v>
      </c>
      <c r="E92" s="824" t="s">
        <v>2199</v>
      </c>
      <c r="F92" s="822" t="s">
        <v>2180</v>
      </c>
      <c r="G92" s="822" t="s">
        <v>2205</v>
      </c>
      <c r="H92" s="822" t="s">
        <v>329</v>
      </c>
      <c r="I92" s="822" t="s">
        <v>2212</v>
      </c>
      <c r="J92" s="822" t="s">
        <v>2213</v>
      </c>
      <c r="K92" s="822" t="s">
        <v>2214</v>
      </c>
      <c r="L92" s="825">
        <v>700.35</v>
      </c>
      <c r="M92" s="825">
        <v>4902.45</v>
      </c>
      <c r="N92" s="822">
        <v>7</v>
      </c>
      <c r="O92" s="826">
        <v>7</v>
      </c>
      <c r="P92" s="825">
        <v>3501.75</v>
      </c>
      <c r="Q92" s="827">
        <v>0.7142857142857143</v>
      </c>
      <c r="R92" s="822">
        <v>5</v>
      </c>
      <c r="S92" s="827">
        <v>0.7142857142857143</v>
      </c>
      <c r="T92" s="826">
        <v>5</v>
      </c>
      <c r="U92" s="828">
        <v>0.7142857142857143</v>
      </c>
    </row>
    <row r="93" spans="1:21" ht="14.45" customHeight="1" x14ac:dyDescent="0.2">
      <c r="A93" s="821">
        <v>6</v>
      </c>
      <c r="B93" s="822" t="s">
        <v>2178</v>
      </c>
      <c r="C93" s="822" t="s">
        <v>2184</v>
      </c>
      <c r="D93" s="823" t="s">
        <v>2653</v>
      </c>
      <c r="E93" s="824" t="s">
        <v>2199</v>
      </c>
      <c r="F93" s="822" t="s">
        <v>2180</v>
      </c>
      <c r="G93" s="822" t="s">
        <v>2205</v>
      </c>
      <c r="H93" s="822" t="s">
        <v>329</v>
      </c>
      <c r="I93" s="822" t="s">
        <v>2215</v>
      </c>
      <c r="J93" s="822" t="s">
        <v>2216</v>
      </c>
      <c r="K93" s="822" t="s">
        <v>2217</v>
      </c>
      <c r="L93" s="825">
        <v>1493.46</v>
      </c>
      <c r="M93" s="825">
        <v>23895.359999999997</v>
      </c>
      <c r="N93" s="822">
        <v>16</v>
      </c>
      <c r="O93" s="826">
        <v>16</v>
      </c>
      <c r="P93" s="825">
        <v>19414.979999999996</v>
      </c>
      <c r="Q93" s="827">
        <v>0.81249999999999989</v>
      </c>
      <c r="R93" s="822">
        <v>13</v>
      </c>
      <c r="S93" s="827">
        <v>0.8125</v>
      </c>
      <c r="T93" s="826">
        <v>13</v>
      </c>
      <c r="U93" s="828">
        <v>0.8125</v>
      </c>
    </row>
    <row r="94" spans="1:21" ht="14.45" customHeight="1" x14ac:dyDescent="0.2">
      <c r="A94" s="821">
        <v>6</v>
      </c>
      <c r="B94" s="822" t="s">
        <v>2178</v>
      </c>
      <c r="C94" s="822" t="s">
        <v>2184</v>
      </c>
      <c r="D94" s="823" t="s">
        <v>2653</v>
      </c>
      <c r="E94" s="824" t="s">
        <v>2199</v>
      </c>
      <c r="F94" s="822" t="s">
        <v>2180</v>
      </c>
      <c r="G94" s="822" t="s">
        <v>2205</v>
      </c>
      <c r="H94" s="822" t="s">
        <v>329</v>
      </c>
      <c r="I94" s="822" t="s">
        <v>2402</v>
      </c>
      <c r="J94" s="822" t="s">
        <v>2403</v>
      </c>
      <c r="K94" s="822" t="s">
        <v>2404</v>
      </c>
      <c r="L94" s="825">
        <v>400.2</v>
      </c>
      <c r="M94" s="825">
        <v>400.2</v>
      </c>
      <c r="N94" s="822">
        <v>1</v>
      </c>
      <c r="O94" s="826">
        <v>1</v>
      </c>
      <c r="P94" s="825">
        <v>400.2</v>
      </c>
      <c r="Q94" s="827">
        <v>1</v>
      </c>
      <c r="R94" s="822">
        <v>1</v>
      </c>
      <c r="S94" s="827">
        <v>1</v>
      </c>
      <c r="T94" s="826">
        <v>1</v>
      </c>
      <c r="U94" s="828">
        <v>1</v>
      </c>
    </row>
    <row r="95" spans="1:21" ht="14.45" customHeight="1" x14ac:dyDescent="0.2">
      <c r="A95" s="821">
        <v>6</v>
      </c>
      <c r="B95" s="822" t="s">
        <v>2178</v>
      </c>
      <c r="C95" s="822" t="s">
        <v>2184</v>
      </c>
      <c r="D95" s="823" t="s">
        <v>2653</v>
      </c>
      <c r="E95" s="824" t="s">
        <v>2204</v>
      </c>
      <c r="F95" s="822" t="s">
        <v>2180</v>
      </c>
      <c r="G95" s="822" t="s">
        <v>2205</v>
      </c>
      <c r="H95" s="822" t="s">
        <v>329</v>
      </c>
      <c r="I95" s="822" t="s">
        <v>2206</v>
      </c>
      <c r="J95" s="822" t="s">
        <v>2207</v>
      </c>
      <c r="K95" s="822" t="s">
        <v>2208</v>
      </c>
      <c r="L95" s="825">
        <v>700.35</v>
      </c>
      <c r="M95" s="825">
        <v>2801.4</v>
      </c>
      <c r="N95" s="822">
        <v>4</v>
      </c>
      <c r="O95" s="826">
        <v>4</v>
      </c>
      <c r="P95" s="825">
        <v>2101.0500000000002</v>
      </c>
      <c r="Q95" s="827">
        <v>0.75</v>
      </c>
      <c r="R95" s="822">
        <v>3</v>
      </c>
      <c r="S95" s="827">
        <v>0.75</v>
      </c>
      <c r="T95" s="826">
        <v>3</v>
      </c>
      <c r="U95" s="828">
        <v>0.75</v>
      </c>
    </row>
    <row r="96" spans="1:21" ht="14.45" customHeight="1" x14ac:dyDescent="0.2">
      <c r="A96" s="821">
        <v>6</v>
      </c>
      <c r="B96" s="822" t="s">
        <v>2178</v>
      </c>
      <c r="C96" s="822" t="s">
        <v>2184</v>
      </c>
      <c r="D96" s="823" t="s">
        <v>2653</v>
      </c>
      <c r="E96" s="824" t="s">
        <v>2204</v>
      </c>
      <c r="F96" s="822" t="s">
        <v>2180</v>
      </c>
      <c r="G96" s="822" t="s">
        <v>2205</v>
      </c>
      <c r="H96" s="822" t="s">
        <v>329</v>
      </c>
      <c r="I96" s="822" t="s">
        <v>2209</v>
      </c>
      <c r="J96" s="822" t="s">
        <v>2210</v>
      </c>
      <c r="K96" s="822" t="s">
        <v>2211</v>
      </c>
      <c r="L96" s="825">
        <v>849.85</v>
      </c>
      <c r="M96" s="825">
        <v>12747.750000000004</v>
      </c>
      <c r="N96" s="822">
        <v>15</v>
      </c>
      <c r="O96" s="826">
        <v>15</v>
      </c>
      <c r="P96" s="825">
        <v>11048.050000000003</v>
      </c>
      <c r="Q96" s="827">
        <v>0.8666666666666667</v>
      </c>
      <c r="R96" s="822">
        <v>13</v>
      </c>
      <c r="S96" s="827">
        <v>0.8666666666666667</v>
      </c>
      <c r="T96" s="826">
        <v>13</v>
      </c>
      <c r="U96" s="828">
        <v>0.8666666666666667</v>
      </c>
    </row>
    <row r="97" spans="1:21" ht="14.45" customHeight="1" x14ac:dyDescent="0.2">
      <c r="A97" s="821">
        <v>6</v>
      </c>
      <c r="B97" s="822" t="s">
        <v>2178</v>
      </c>
      <c r="C97" s="822" t="s">
        <v>2184</v>
      </c>
      <c r="D97" s="823" t="s">
        <v>2653</v>
      </c>
      <c r="E97" s="824" t="s">
        <v>2204</v>
      </c>
      <c r="F97" s="822" t="s">
        <v>2180</v>
      </c>
      <c r="G97" s="822" t="s">
        <v>2205</v>
      </c>
      <c r="H97" s="822" t="s">
        <v>329</v>
      </c>
      <c r="I97" s="822" t="s">
        <v>2212</v>
      </c>
      <c r="J97" s="822" t="s">
        <v>2213</v>
      </c>
      <c r="K97" s="822" t="s">
        <v>2214</v>
      </c>
      <c r="L97" s="825">
        <v>700.35</v>
      </c>
      <c r="M97" s="825">
        <v>14007.000000000005</v>
      </c>
      <c r="N97" s="822">
        <v>20</v>
      </c>
      <c r="O97" s="826">
        <v>20</v>
      </c>
      <c r="P97" s="825">
        <v>13306.650000000005</v>
      </c>
      <c r="Q97" s="827">
        <v>0.95</v>
      </c>
      <c r="R97" s="822">
        <v>19</v>
      </c>
      <c r="S97" s="827">
        <v>0.95</v>
      </c>
      <c r="T97" s="826">
        <v>19</v>
      </c>
      <c r="U97" s="828">
        <v>0.95</v>
      </c>
    </row>
    <row r="98" spans="1:21" ht="14.45" customHeight="1" x14ac:dyDescent="0.2">
      <c r="A98" s="821">
        <v>6</v>
      </c>
      <c r="B98" s="822" t="s">
        <v>2178</v>
      </c>
      <c r="C98" s="822" t="s">
        <v>2184</v>
      </c>
      <c r="D98" s="823" t="s">
        <v>2653</v>
      </c>
      <c r="E98" s="824" t="s">
        <v>2204</v>
      </c>
      <c r="F98" s="822" t="s">
        <v>2180</v>
      </c>
      <c r="G98" s="822" t="s">
        <v>2205</v>
      </c>
      <c r="H98" s="822" t="s">
        <v>329</v>
      </c>
      <c r="I98" s="822" t="s">
        <v>2215</v>
      </c>
      <c r="J98" s="822" t="s">
        <v>2216</v>
      </c>
      <c r="K98" s="822" t="s">
        <v>2217</v>
      </c>
      <c r="L98" s="825">
        <v>1493.46</v>
      </c>
      <c r="M98" s="825">
        <v>17921.52</v>
      </c>
      <c r="N98" s="822">
        <v>12</v>
      </c>
      <c r="O98" s="826">
        <v>12</v>
      </c>
      <c r="P98" s="825">
        <v>11947.68</v>
      </c>
      <c r="Q98" s="827">
        <v>0.66666666666666663</v>
      </c>
      <c r="R98" s="822">
        <v>8</v>
      </c>
      <c r="S98" s="827">
        <v>0.66666666666666663</v>
      </c>
      <c r="T98" s="826">
        <v>8</v>
      </c>
      <c r="U98" s="828">
        <v>0.66666666666666663</v>
      </c>
    </row>
    <row r="99" spans="1:21" ht="14.45" customHeight="1" x14ac:dyDescent="0.2">
      <c r="A99" s="821">
        <v>6</v>
      </c>
      <c r="B99" s="822" t="s">
        <v>2178</v>
      </c>
      <c r="C99" s="822" t="s">
        <v>2184</v>
      </c>
      <c r="D99" s="823" t="s">
        <v>2653</v>
      </c>
      <c r="E99" s="824" t="s">
        <v>2204</v>
      </c>
      <c r="F99" s="822" t="s">
        <v>2180</v>
      </c>
      <c r="G99" s="822" t="s">
        <v>2205</v>
      </c>
      <c r="H99" s="822" t="s">
        <v>329</v>
      </c>
      <c r="I99" s="822" t="s">
        <v>2218</v>
      </c>
      <c r="J99" s="822" t="s">
        <v>2219</v>
      </c>
      <c r="K99" s="822" t="s">
        <v>2220</v>
      </c>
      <c r="L99" s="825">
        <v>400.2</v>
      </c>
      <c r="M99" s="825">
        <v>800.4</v>
      </c>
      <c r="N99" s="822">
        <v>2</v>
      </c>
      <c r="O99" s="826">
        <v>2</v>
      </c>
      <c r="P99" s="825">
        <v>800.4</v>
      </c>
      <c r="Q99" s="827">
        <v>1</v>
      </c>
      <c r="R99" s="822">
        <v>2</v>
      </c>
      <c r="S99" s="827">
        <v>1</v>
      </c>
      <c r="T99" s="826">
        <v>2</v>
      </c>
      <c r="U99" s="828">
        <v>1</v>
      </c>
    </row>
    <row r="100" spans="1:21" ht="14.45" customHeight="1" x14ac:dyDescent="0.2">
      <c r="A100" s="821">
        <v>6</v>
      </c>
      <c r="B100" s="822" t="s">
        <v>2178</v>
      </c>
      <c r="C100" s="822" t="s">
        <v>2184</v>
      </c>
      <c r="D100" s="823" t="s">
        <v>2653</v>
      </c>
      <c r="E100" s="824" t="s">
        <v>2193</v>
      </c>
      <c r="F100" s="822" t="s">
        <v>2179</v>
      </c>
      <c r="G100" s="822" t="s">
        <v>2247</v>
      </c>
      <c r="H100" s="822" t="s">
        <v>329</v>
      </c>
      <c r="I100" s="822" t="s">
        <v>2248</v>
      </c>
      <c r="J100" s="822" t="s">
        <v>2249</v>
      </c>
      <c r="K100" s="822" t="s">
        <v>2250</v>
      </c>
      <c r="L100" s="825">
        <v>52.87</v>
      </c>
      <c r="M100" s="825">
        <v>317.21999999999997</v>
      </c>
      <c r="N100" s="822">
        <v>6</v>
      </c>
      <c r="O100" s="826">
        <v>3</v>
      </c>
      <c r="P100" s="825">
        <v>317.21999999999997</v>
      </c>
      <c r="Q100" s="827">
        <v>1</v>
      </c>
      <c r="R100" s="822">
        <v>6</v>
      </c>
      <c r="S100" s="827">
        <v>1</v>
      </c>
      <c r="T100" s="826">
        <v>3</v>
      </c>
      <c r="U100" s="828">
        <v>1</v>
      </c>
    </row>
    <row r="101" spans="1:21" ht="14.45" customHeight="1" x14ac:dyDescent="0.2">
      <c r="A101" s="821">
        <v>6</v>
      </c>
      <c r="B101" s="822" t="s">
        <v>2178</v>
      </c>
      <c r="C101" s="822" t="s">
        <v>2184</v>
      </c>
      <c r="D101" s="823" t="s">
        <v>2653</v>
      </c>
      <c r="E101" s="824" t="s">
        <v>2193</v>
      </c>
      <c r="F101" s="822" t="s">
        <v>2179</v>
      </c>
      <c r="G101" s="822" t="s">
        <v>2405</v>
      </c>
      <c r="H101" s="822" t="s">
        <v>329</v>
      </c>
      <c r="I101" s="822" t="s">
        <v>2406</v>
      </c>
      <c r="J101" s="822" t="s">
        <v>2407</v>
      </c>
      <c r="K101" s="822" t="s">
        <v>2408</v>
      </c>
      <c r="L101" s="825">
        <v>132.97999999999999</v>
      </c>
      <c r="M101" s="825">
        <v>664.9</v>
      </c>
      <c r="N101" s="822">
        <v>5</v>
      </c>
      <c r="O101" s="826">
        <v>1</v>
      </c>
      <c r="P101" s="825">
        <v>664.9</v>
      </c>
      <c r="Q101" s="827">
        <v>1</v>
      </c>
      <c r="R101" s="822">
        <v>5</v>
      </c>
      <c r="S101" s="827">
        <v>1</v>
      </c>
      <c r="T101" s="826">
        <v>1</v>
      </c>
      <c r="U101" s="828">
        <v>1</v>
      </c>
    </row>
    <row r="102" spans="1:21" ht="14.45" customHeight="1" x14ac:dyDescent="0.2">
      <c r="A102" s="821">
        <v>6</v>
      </c>
      <c r="B102" s="822" t="s">
        <v>2178</v>
      </c>
      <c r="C102" s="822" t="s">
        <v>2184</v>
      </c>
      <c r="D102" s="823" t="s">
        <v>2653</v>
      </c>
      <c r="E102" s="824" t="s">
        <v>2193</v>
      </c>
      <c r="F102" s="822" t="s">
        <v>2179</v>
      </c>
      <c r="G102" s="822" t="s">
        <v>2409</v>
      </c>
      <c r="H102" s="822" t="s">
        <v>329</v>
      </c>
      <c r="I102" s="822" t="s">
        <v>2410</v>
      </c>
      <c r="J102" s="822" t="s">
        <v>1340</v>
      </c>
      <c r="K102" s="822" t="s">
        <v>1341</v>
      </c>
      <c r="L102" s="825">
        <v>230.76</v>
      </c>
      <c r="M102" s="825">
        <v>461.52</v>
      </c>
      <c r="N102" s="822">
        <v>2</v>
      </c>
      <c r="O102" s="826">
        <v>1</v>
      </c>
      <c r="P102" s="825">
        <v>461.52</v>
      </c>
      <c r="Q102" s="827">
        <v>1</v>
      </c>
      <c r="R102" s="822">
        <v>2</v>
      </c>
      <c r="S102" s="827">
        <v>1</v>
      </c>
      <c r="T102" s="826">
        <v>1</v>
      </c>
      <c r="U102" s="828">
        <v>1</v>
      </c>
    </row>
    <row r="103" spans="1:21" ht="14.45" customHeight="1" x14ac:dyDescent="0.2">
      <c r="A103" s="821">
        <v>6</v>
      </c>
      <c r="B103" s="822" t="s">
        <v>2178</v>
      </c>
      <c r="C103" s="822" t="s">
        <v>2184</v>
      </c>
      <c r="D103" s="823" t="s">
        <v>2653</v>
      </c>
      <c r="E103" s="824" t="s">
        <v>2195</v>
      </c>
      <c r="F103" s="822" t="s">
        <v>2179</v>
      </c>
      <c r="G103" s="822" t="s">
        <v>2411</v>
      </c>
      <c r="H103" s="822" t="s">
        <v>329</v>
      </c>
      <c r="I103" s="822" t="s">
        <v>2412</v>
      </c>
      <c r="J103" s="822" t="s">
        <v>2413</v>
      </c>
      <c r="K103" s="822" t="s">
        <v>2414</v>
      </c>
      <c r="L103" s="825">
        <v>449.99</v>
      </c>
      <c r="M103" s="825">
        <v>449.99</v>
      </c>
      <c r="N103" s="822">
        <v>1</v>
      </c>
      <c r="O103" s="826">
        <v>1</v>
      </c>
      <c r="P103" s="825">
        <v>449.99</v>
      </c>
      <c r="Q103" s="827">
        <v>1</v>
      </c>
      <c r="R103" s="822">
        <v>1</v>
      </c>
      <c r="S103" s="827">
        <v>1</v>
      </c>
      <c r="T103" s="826">
        <v>1</v>
      </c>
      <c r="U103" s="828">
        <v>1</v>
      </c>
    </row>
    <row r="104" spans="1:21" ht="14.45" customHeight="1" x14ac:dyDescent="0.2">
      <c r="A104" s="821">
        <v>6</v>
      </c>
      <c r="B104" s="822" t="s">
        <v>2178</v>
      </c>
      <c r="C104" s="822" t="s">
        <v>2184</v>
      </c>
      <c r="D104" s="823" t="s">
        <v>2653</v>
      </c>
      <c r="E104" s="824" t="s">
        <v>2195</v>
      </c>
      <c r="F104" s="822" t="s">
        <v>2180</v>
      </c>
      <c r="G104" s="822" t="s">
        <v>2205</v>
      </c>
      <c r="H104" s="822" t="s">
        <v>329</v>
      </c>
      <c r="I104" s="822" t="s">
        <v>2206</v>
      </c>
      <c r="J104" s="822" t="s">
        <v>2207</v>
      </c>
      <c r="K104" s="822" t="s">
        <v>2208</v>
      </c>
      <c r="L104" s="825">
        <v>700.35</v>
      </c>
      <c r="M104" s="825">
        <v>1400.7</v>
      </c>
      <c r="N104" s="822">
        <v>2</v>
      </c>
      <c r="O104" s="826">
        <v>2</v>
      </c>
      <c r="P104" s="825">
        <v>700.35</v>
      </c>
      <c r="Q104" s="827">
        <v>0.5</v>
      </c>
      <c r="R104" s="822">
        <v>1</v>
      </c>
      <c r="S104" s="827">
        <v>0.5</v>
      </c>
      <c r="T104" s="826">
        <v>1</v>
      </c>
      <c r="U104" s="828">
        <v>0.5</v>
      </c>
    </row>
    <row r="105" spans="1:21" ht="14.45" customHeight="1" x14ac:dyDescent="0.2">
      <c r="A105" s="821">
        <v>6</v>
      </c>
      <c r="B105" s="822" t="s">
        <v>2178</v>
      </c>
      <c r="C105" s="822" t="s">
        <v>2184</v>
      </c>
      <c r="D105" s="823" t="s">
        <v>2653</v>
      </c>
      <c r="E105" s="824" t="s">
        <v>2195</v>
      </c>
      <c r="F105" s="822" t="s">
        <v>2180</v>
      </c>
      <c r="G105" s="822" t="s">
        <v>2205</v>
      </c>
      <c r="H105" s="822" t="s">
        <v>329</v>
      </c>
      <c r="I105" s="822" t="s">
        <v>2209</v>
      </c>
      <c r="J105" s="822" t="s">
        <v>2210</v>
      </c>
      <c r="K105" s="822" t="s">
        <v>2211</v>
      </c>
      <c r="L105" s="825">
        <v>849.85</v>
      </c>
      <c r="M105" s="825">
        <v>11897.900000000003</v>
      </c>
      <c r="N105" s="822">
        <v>14</v>
      </c>
      <c r="O105" s="826">
        <v>14</v>
      </c>
      <c r="P105" s="825">
        <v>10198.200000000003</v>
      </c>
      <c r="Q105" s="827">
        <v>0.8571428571428571</v>
      </c>
      <c r="R105" s="822">
        <v>12</v>
      </c>
      <c r="S105" s="827">
        <v>0.8571428571428571</v>
      </c>
      <c r="T105" s="826">
        <v>12</v>
      </c>
      <c r="U105" s="828">
        <v>0.8571428571428571</v>
      </c>
    </row>
    <row r="106" spans="1:21" ht="14.45" customHeight="1" x14ac:dyDescent="0.2">
      <c r="A106" s="821">
        <v>6</v>
      </c>
      <c r="B106" s="822" t="s">
        <v>2178</v>
      </c>
      <c r="C106" s="822" t="s">
        <v>2184</v>
      </c>
      <c r="D106" s="823" t="s">
        <v>2653</v>
      </c>
      <c r="E106" s="824" t="s">
        <v>2195</v>
      </c>
      <c r="F106" s="822" t="s">
        <v>2180</v>
      </c>
      <c r="G106" s="822" t="s">
        <v>2205</v>
      </c>
      <c r="H106" s="822" t="s">
        <v>329</v>
      </c>
      <c r="I106" s="822" t="s">
        <v>2212</v>
      </c>
      <c r="J106" s="822" t="s">
        <v>2213</v>
      </c>
      <c r="K106" s="822" t="s">
        <v>2214</v>
      </c>
      <c r="L106" s="825">
        <v>700.35</v>
      </c>
      <c r="M106" s="825">
        <v>2801.4</v>
      </c>
      <c r="N106" s="822">
        <v>4</v>
      </c>
      <c r="O106" s="826">
        <v>4</v>
      </c>
      <c r="P106" s="825">
        <v>2801.4</v>
      </c>
      <c r="Q106" s="827">
        <v>1</v>
      </c>
      <c r="R106" s="822">
        <v>4</v>
      </c>
      <c r="S106" s="827">
        <v>1</v>
      </c>
      <c r="T106" s="826">
        <v>4</v>
      </c>
      <c r="U106" s="828">
        <v>1</v>
      </c>
    </row>
    <row r="107" spans="1:21" ht="14.45" customHeight="1" x14ac:dyDescent="0.2">
      <c r="A107" s="821">
        <v>6</v>
      </c>
      <c r="B107" s="822" t="s">
        <v>2178</v>
      </c>
      <c r="C107" s="822" t="s">
        <v>2184</v>
      </c>
      <c r="D107" s="823" t="s">
        <v>2653</v>
      </c>
      <c r="E107" s="824" t="s">
        <v>2195</v>
      </c>
      <c r="F107" s="822" t="s">
        <v>2180</v>
      </c>
      <c r="G107" s="822" t="s">
        <v>2205</v>
      </c>
      <c r="H107" s="822" t="s">
        <v>329</v>
      </c>
      <c r="I107" s="822" t="s">
        <v>2215</v>
      </c>
      <c r="J107" s="822" t="s">
        <v>2216</v>
      </c>
      <c r="K107" s="822" t="s">
        <v>2217</v>
      </c>
      <c r="L107" s="825">
        <v>1493.46</v>
      </c>
      <c r="M107" s="825">
        <v>10454.220000000001</v>
      </c>
      <c r="N107" s="822">
        <v>7</v>
      </c>
      <c r="O107" s="826">
        <v>7</v>
      </c>
      <c r="P107" s="825">
        <v>7467.3</v>
      </c>
      <c r="Q107" s="827">
        <v>0.71428571428571419</v>
      </c>
      <c r="R107" s="822">
        <v>5</v>
      </c>
      <c r="S107" s="827">
        <v>0.7142857142857143</v>
      </c>
      <c r="T107" s="826">
        <v>5</v>
      </c>
      <c r="U107" s="828">
        <v>0.7142857142857143</v>
      </c>
    </row>
    <row r="108" spans="1:21" ht="14.45" customHeight="1" x14ac:dyDescent="0.2">
      <c r="A108" s="821">
        <v>6</v>
      </c>
      <c r="B108" s="822" t="s">
        <v>2178</v>
      </c>
      <c r="C108" s="822" t="s">
        <v>2184</v>
      </c>
      <c r="D108" s="823" t="s">
        <v>2653</v>
      </c>
      <c r="E108" s="824" t="s">
        <v>2201</v>
      </c>
      <c r="F108" s="822" t="s">
        <v>2179</v>
      </c>
      <c r="G108" s="822" t="s">
        <v>2415</v>
      </c>
      <c r="H108" s="822" t="s">
        <v>652</v>
      </c>
      <c r="I108" s="822" t="s">
        <v>1925</v>
      </c>
      <c r="J108" s="822" t="s">
        <v>1926</v>
      </c>
      <c r="K108" s="822" t="s">
        <v>1927</v>
      </c>
      <c r="L108" s="825">
        <v>11.71</v>
      </c>
      <c r="M108" s="825">
        <v>11.71</v>
      </c>
      <c r="N108" s="822">
        <v>1</v>
      </c>
      <c r="O108" s="826">
        <v>0.5</v>
      </c>
      <c r="P108" s="825"/>
      <c r="Q108" s="827">
        <v>0</v>
      </c>
      <c r="R108" s="822"/>
      <c r="S108" s="827">
        <v>0</v>
      </c>
      <c r="T108" s="826"/>
      <c r="U108" s="828">
        <v>0</v>
      </c>
    </row>
    <row r="109" spans="1:21" ht="14.45" customHeight="1" x14ac:dyDescent="0.2">
      <c r="A109" s="821">
        <v>6</v>
      </c>
      <c r="B109" s="822" t="s">
        <v>2178</v>
      </c>
      <c r="C109" s="822" t="s">
        <v>2184</v>
      </c>
      <c r="D109" s="823" t="s">
        <v>2653</v>
      </c>
      <c r="E109" s="824" t="s">
        <v>2201</v>
      </c>
      <c r="F109" s="822" t="s">
        <v>2179</v>
      </c>
      <c r="G109" s="822" t="s">
        <v>2416</v>
      </c>
      <c r="H109" s="822" t="s">
        <v>329</v>
      </c>
      <c r="I109" s="822" t="s">
        <v>2417</v>
      </c>
      <c r="J109" s="822" t="s">
        <v>2418</v>
      </c>
      <c r="K109" s="822" t="s">
        <v>2419</v>
      </c>
      <c r="L109" s="825">
        <v>82.72</v>
      </c>
      <c r="M109" s="825">
        <v>82.72</v>
      </c>
      <c r="N109" s="822">
        <v>1</v>
      </c>
      <c r="O109" s="826">
        <v>1</v>
      </c>
      <c r="P109" s="825">
        <v>82.72</v>
      </c>
      <c r="Q109" s="827">
        <v>1</v>
      </c>
      <c r="R109" s="822">
        <v>1</v>
      </c>
      <c r="S109" s="827">
        <v>1</v>
      </c>
      <c r="T109" s="826">
        <v>1</v>
      </c>
      <c r="U109" s="828">
        <v>1</v>
      </c>
    </row>
    <row r="110" spans="1:21" ht="14.45" customHeight="1" x14ac:dyDescent="0.2">
      <c r="A110" s="821">
        <v>6</v>
      </c>
      <c r="B110" s="822" t="s">
        <v>2178</v>
      </c>
      <c r="C110" s="822" t="s">
        <v>2184</v>
      </c>
      <c r="D110" s="823" t="s">
        <v>2653</v>
      </c>
      <c r="E110" s="824" t="s">
        <v>2201</v>
      </c>
      <c r="F110" s="822" t="s">
        <v>2179</v>
      </c>
      <c r="G110" s="822" t="s">
        <v>2420</v>
      </c>
      <c r="H110" s="822" t="s">
        <v>652</v>
      </c>
      <c r="I110" s="822" t="s">
        <v>2421</v>
      </c>
      <c r="J110" s="822" t="s">
        <v>2422</v>
      </c>
      <c r="K110" s="822" t="s">
        <v>2423</v>
      </c>
      <c r="L110" s="825">
        <v>119.7</v>
      </c>
      <c r="M110" s="825">
        <v>239.4</v>
      </c>
      <c r="N110" s="822">
        <v>2</v>
      </c>
      <c r="O110" s="826">
        <v>1</v>
      </c>
      <c r="P110" s="825">
        <v>239.4</v>
      </c>
      <c r="Q110" s="827">
        <v>1</v>
      </c>
      <c r="R110" s="822">
        <v>2</v>
      </c>
      <c r="S110" s="827">
        <v>1</v>
      </c>
      <c r="T110" s="826">
        <v>1</v>
      </c>
      <c r="U110" s="828">
        <v>1</v>
      </c>
    </row>
    <row r="111" spans="1:21" ht="14.45" customHeight="1" x14ac:dyDescent="0.2">
      <c r="A111" s="821">
        <v>6</v>
      </c>
      <c r="B111" s="822" t="s">
        <v>2178</v>
      </c>
      <c r="C111" s="822" t="s">
        <v>2184</v>
      </c>
      <c r="D111" s="823" t="s">
        <v>2653</v>
      </c>
      <c r="E111" s="824" t="s">
        <v>2201</v>
      </c>
      <c r="F111" s="822" t="s">
        <v>2179</v>
      </c>
      <c r="G111" s="822" t="s">
        <v>2424</v>
      </c>
      <c r="H111" s="822" t="s">
        <v>329</v>
      </c>
      <c r="I111" s="822" t="s">
        <v>2425</v>
      </c>
      <c r="J111" s="822" t="s">
        <v>1317</v>
      </c>
      <c r="K111" s="822" t="s">
        <v>2426</v>
      </c>
      <c r="L111" s="825">
        <v>46.03</v>
      </c>
      <c r="M111" s="825">
        <v>46.03</v>
      </c>
      <c r="N111" s="822">
        <v>1</v>
      </c>
      <c r="O111" s="826">
        <v>1</v>
      </c>
      <c r="P111" s="825">
        <v>46.03</v>
      </c>
      <c r="Q111" s="827">
        <v>1</v>
      </c>
      <c r="R111" s="822">
        <v>1</v>
      </c>
      <c r="S111" s="827">
        <v>1</v>
      </c>
      <c r="T111" s="826">
        <v>1</v>
      </c>
      <c r="U111" s="828">
        <v>1</v>
      </c>
    </row>
    <row r="112" spans="1:21" ht="14.45" customHeight="1" x14ac:dyDescent="0.2">
      <c r="A112" s="821">
        <v>6</v>
      </c>
      <c r="B112" s="822" t="s">
        <v>2178</v>
      </c>
      <c r="C112" s="822" t="s">
        <v>2184</v>
      </c>
      <c r="D112" s="823" t="s">
        <v>2653</v>
      </c>
      <c r="E112" s="824" t="s">
        <v>2201</v>
      </c>
      <c r="F112" s="822" t="s">
        <v>2179</v>
      </c>
      <c r="G112" s="822" t="s">
        <v>2372</v>
      </c>
      <c r="H112" s="822" t="s">
        <v>652</v>
      </c>
      <c r="I112" s="822" t="s">
        <v>2373</v>
      </c>
      <c r="J112" s="822" t="s">
        <v>1240</v>
      </c>
      <c r="K112" s="822" t="s">
        <v>2374</v>
      </c>
      <c r="L112" s="825">
        <v>176.32</v>
      </c>
      <c r="M112" s="825">
        <v>176.32</v>
      </c>
      <c r="N112" s="822">
        <v>1</v>
      </c>
      <c r="O112" s="826">
        <v>1</v>
      </c>
      <c r="P112" s="825">
        <v>176.32</v>
      </c>
      <c r="Q112" s="827">
        <v>1</v>
      </c>
      <c r="R112" s="822">
        <v>1</v>
      </c>
      <c r="S112" s="827">
        <v>1</v>
      </c>
      <c r="T112" s="826">
        <v>1</v>
      </c>
      <c r="U112" s="828">
        <v>1</v>
      </c>
    </row>
    <row r="113" spans="1:21" ht="14.45" customHeight="1" x14ac:dyDescent="0.2">
      <c r="A113" s="821">
        <v>6</v>
      </c>
      <c r="B113" s="822" t="s">
        <v>2178</v>
      </c>
      <c r="C113" s="822" t="s">
        <v>2184</v>
      </c>
      <c r="D113" s="823" t="s">
        <v>2653</v>
      </c>
      <c r="E113" s="824" t="s">
        <v>2201</v>
      </c>
      <c r="F113" s="822" t="s">
        <v>2179</v>
      </c>
      <c r="G113" s="822" t="s">
        <v>2427</v>
      </c>
      <c r="H113" s="822" t="s">
        <v>329</v>
      </c>
      <c r="I113" s="822" t="s">
        <v>2428</v>
      </c>
      <c r="J113" s="822" t="s">
        <v>2429</v>
      </c>
      <c r="K113" s="822" t="s">
        <v>2430</v>
      </c>
      <c r="L113" s="825">
        <v>672.43</v>
      </c>
      <c r="M113" s="825">
        <v>672.43</v>
      </c>
      <c r="N113" s="822">
        <v>1</v>
      </c>
      <c r="O113" s="826">
        <v>1</v>
      </c>
      <c r="P113" s="825">
        <v>672.43</v>
      </c>
      <c r="Q113" s="827">
        <v>1</v>
      </c>
      <c r="R113" s="822">
        <v>1</v>
      </c>
      <c r="S113" s="827">
        <v>1</v>
      </c>
      <c r="T113" s="826">
        <v>1</v>
      </c>
      <c r="U113" s="828">
        <v>1</v>
      </c>
    </row>
    <row r="114" spans="1:21" ht="14.45" customHeight="1" x14ac:dyDescent="0.2">
      <c r="A114" s="821">
        <v>6</v>
      </c>
      <c r="B114" s="822" t="s">
        <v>2178</v>
      </c>
      <c r="C114" s="822" t="s">
        <v>2184</v>
      </c>
      <c r="D114" s="823" t="s">
        <v>2653</v>
      </c>
      <c r="E114" s="824" t="s">
        <v>2201</v>
      </c>
      <c r="F114" s="822" t="s">
        <v>2179</v>
      </c>
      <c r="G114" s="822" t="s">
        <v>2380</v>
      </c>
      <c r="H114" s="822" t="s">
        <v>329</v>
      </c>
      <c r="I114" s="822" t="s">
        <v>2431</v>
      </c>
      <c r="J114" s="822" t="s">
        <v>754</v>
      </c>
      <c r="K114" s="822" t="s">
        <v>756</v>
      </c>
      <c r="L114" s="825">
        <v>516</v>
      </c>
      <c r="M114" s="825">
        <v>516</v>
      </c>
      <c r="N114" s="822">
        <v>1</v>
      </c>
      <c r="O114" s="826">
        <v>0.5</v>
      </c>
      <c r="P114" s="825"/>
      <c r="Q114" s="827">
        <v>0</v>
      </c>
      <c r="R114" s="822"/>
      <c r="S114" s="827">
        <v>0</v>
      </c>
      <c r="T114" s="826"/>
      <c r="U114" s="828">
        <v>0</v>
      </c>
    </row>
    <row r="115" spans="1:21" ht="14.45" customHeight="1" x14ac:dyDescent="0.2">
      <c r="A115" s="821">
        <v>6</v>
      </c>
      <c r="B115" s="822" t="s">
        <v>2178</v>
      </c>
      <c r="C115" s="822" t="s">
        <v>2184</v>
      </c>
      <c r="D115" s="823" t="s">
        <v>2653</v>
      </c>
      <c r="E115" s="824" t="s">
        <v>2201</v>
      </c>
      <c r="F115" s="822" t="s">
        <v>2179</v>
      </c>
      <c r="G115" s="822" t="s">
        <v>2267</v>
      </c>
      <c r="H115" s="822" t="s">
        <v>329</v>
      </c>
      <c r="I115" s="822" t="s">
        <v>2432</v>
      </c>
      <c r="J115" s="822" t="s">
        <v>1940</v>
      </c>
      <c r="K115" s="822" t="s">
        <v>2433</v>
      </c>
      <c r="L115" s="825">
        <v>246.39</v>
      </c>
      <c r="M115" s="825">
        <v>246.39</v>
      </c>
      <c r="N115" s="822">
        <v>1</v>
      </c>
      <c r="O115" s="826">
        <v>1</v>
      </c>
      <c r="P115" s="825">
        <v>246.39</v>
      </c>
      <c r="Q115" s="827">
        <v>1</v>
      </c>
      <c r="R115" s="822">
        <v>1</v>
      </c>
      <c r="S115" s="827">
        <v>1</v>
      </c>
      <c r="T115" s="826">
        <v>1</v>
      </c>
      <c r="U115" s="828">
        <v>1</v>
      </c>
    </row>
    <row r="116" spans="1:21" ht="14.45" customHeight="1" x14ac:dyDescent="0.2">
      <c r="A116" s="821">
        <v>6</v>
      </c>
      <c r="B116" s="822" t="s">
        <v>2178</v>
      </c>
      <c r="C116" s="822" t="s">
        <v>2184</v>
      </c>
      <c r="D116" s="823" t="s">
        <v>2653</v>
      </c>
      <c r="E116" s="824" t="s">
        <v>2201</v>
      </c>
      <c r="F116" s="822" t="s">
        <v>2179</v>
      </c>
      <c r="G116" s="822" t="s">
        <v>2267</v>
      </c>
      <c r="H116" s="822" t="s">
        <v>652</v>
      </c>
      <c r="I116" s="822" t="s">
        <v>2434</v>
      </c>
      <c r="J116" s="822" t="s">
        <v>2168</v>
      </c>
      <c r="K116" s="822" t="s">
        <v>2435</v>
      </c>
      <c r="L116" s="825">
        <v>245.9</v>
      </c>
      <c r="M116" s="825">
        <v>245.9</v>
      </c>
      <c r="N116" s="822">
        <v>1</v>
      </c>
      <c r="O116" s="826">
        <v>1</v>
      </c>
      <c r="P116" s="825"/>
      <c r="Q116" s="827">
        <v>0</v>
      </c>
      <c r="R116" s="822"/>
      <c r="S116" s="827">
        <v>0</v>
      </c>
      <c r="T116" s="826"/>
      <c r="U116" s="828">
        <v>0</v>
      </c>
    </row>
    <row r="117" spans="1:21" ht="14.45" customHeight="1" x14ac:dyDescent="0.2">
      <c r="A117" s="821">
        <v>6</v>
      </c>
      <c r="B117" s="822" t="s">
        <v>2178</v>
      </c>
      <c r="C117" s="822" t="s">
        <v>2184</v>
      </c>
      <c r="D117" s="823" t="s">
        <v>2653</v>
      </c>
      <c r="E117" s="824" t="s">
        <v>2201</v>
      </c>
      <c r="F117" s="822" t="s">
        <v>2179</v>
      </c>
      <c r="G117" s="822" t="s">
        <v>2436</v>
      </c>
      <c r="H117" s="822" t="s">
        <v>329</v>
      </c>
      <c r="I117" s="822" t="s">
        <v>2437</v>
      </c>
      <c r="J117" s="822" t="s">
        <v>2438</v>
      </c>
      <c r="K117" s="822" t="s">
        <v>2439</v>
      </c>
      <c r="L117" s="825">
        <v>49.04</v>
      </c>
      <c r="M117" s="825">
        <v>98.08</v>
      </c>
      <c r="N117" s="822">
        <v>2</v>
      </c>
      <c r="O117" s="826">
        <v>1</v>
      </c>
      <c r="P117" s="825">
        <v>98.08</v>
      </c>
      <c r="Q117" s="827">
        <v>1</v>
      </c>
      <c r="R117" s="822">
        <v>2</v>
      </c>
      <c r="S117" s="827">
        <v>1</v>
      </c>
      <c r="T117" s="826">
        <v>1</v>
      </c>
      <c r="U117" s="828">
        <v>1</v>
      </c>
    </row>
    <row r="118" spans="1:21" ht="14.45" customHeight="1" x14ac:dyDescent="0.2">
      <c r="A118" s="821">
        <v>6</v>
      </c>
      <c r="B118" s="822" t="s">
        <v>2178</v>
      </c>
      <c r="C118" s="822" t="s">
        <v>2184</v>
      </c>
      <c r="D118" s="823" t="s">
        <v>2653</v>
      </c>
      <c r="E118" s="824" t="s">
        <v>2201</v>
      </c>
      <c r="F118" s="822" t="s">
        <v>2179</v>
      </c>
      <c r="G118" s="822" t="s">
        <v>2436</v>
      </c>
      <c r="H118" s="822" t="s">
        <v>329</v>
      </c>
      <c r="I118" s="822" t="s">
        <v>2440</v>
      </c>
      <c r="J118" s="822" t="s">
        <v>2438</v>
      </c>
      <c r="K118" s="822" t="s">
        <v>2439</v>
      </c>
      <c r="L118" s="825">
        <v>94.7</v>
      </c>
      <c r="M118" s="825">
        <v>94.7</v>
      </c>
      <c r="N118" s="822">
        <v>1</v>
      </c>
      <c r="O118" s="826">
        <v>1</v>
      </c>
      <c r="P118" s="825">
        <v>94.7</v>
      </c>
      <c r="Q118" s="827">
        <v>1</v>
      </c>
      <c r="R118" s="822">
        <v>1</v>
      </c>
      <c r="S118" s="827">
        <v>1</v>
      </c>
      <c r="T118" s="826">
        <v>1</v>
      </c>
      <c r="U118" s="828">
        <v>1</v>
      </c>
    </row>
    <row r="119" spans="1:21" ht="14.45" customHeight="1" x14ac:dyDescent="0.2">
      <c r="A119" s="821">
        <v>6</v>
      </c>
      <c r="B119" s="822" t="s">
        <v>2178</v>
      </c>
      <c r="C119" s="822" t="s">
        <v>2184</v>
      </c>
      <c r="D119" s="823" t="s">
        <v>2653</v>
      </c>
      <c r="E119" s="824" t="s">
        <v>2201</v>
      </c>
      <c r="F119" s="822" t="s">
        <v>2179</v>
      </c>
      <c r="G119" s="822" t="s">
        <v>2441</v>
      </c>
      <c r="H119" s="822" t="s">
        <v>329</v>
      </c>
      <c r="I119" s="822" t="s">
        <v>2442</v>
      </c>
      <c r="J119" s="822" t="s">
        <v>2443</v>
      </c>
      <c r="K119" s="822" t="s">
        <v>2444</v>
      </c>
      <c r="L119" s="825">
        <v>51.71</v>
      </c>
      <c r="M119" s="825">
        <v>51.71</v>
      </c>
      <c r="N119" s="822">
        <v>1</v>
      </c>
      <c r="O119" s="826">
        <v>1</v>
      </c>
      <c r="P119" s="825">
        <v>51.71</v>
      </c>
      <c r="Q119" s="827">
        <v>1</v>
      </c>
      <c r="R119" s="822">
        <v>1</v>
      </c>
      <c r="S119" s="827">
        <v>1</v>
      </c>
      <c r="T119" s="826">
        <v>1</v>
      </c>
      <c r="U119" s="828">
        <v>1</v>
      </c>
    </row>
    <row r="120" spans="1:21" ht="14.45" customHeight="1" x14ac:dyDescent="0.2">
      <c r="A120" s="821">
        <v>6</v>
      </c>
      <c r="B120" s="822" t="s">
        <v>2178</v>
      </c>
      <c r="C120" s="822" t="s">
        <v>2184</v>
      </c>
      <c r="D120" s="823" t="s">
        <v>2653</v>
      </c>
      <c r="E120" s="824" t="s">
        <v>2201</v>
      </c>
      <c r="F120" s="822" t="s">
        <v>2179</v>
      </c>
      <c r="G120" s="822" t="s">
        <v>2389</v>
      </c>
      <c r="H120" s="822" t="s">
        <v>652</v>
      </c>
      <c r="I120" s="822" t="s">
        <v>1969</v>
      </c>
      <c r="J120" s="822" t="s">
        <v>1115</v>
      </c>
      <c r="K120" s="822" t="s">
        <v>1970</v>
      </c>
      <c r="L120" s="825">
        <v>736.33</v>
      </c>
      <c r="M120" s="825">
        <v>1472.66</v>
      </c>
      <c r="N120" s="822">
        <v>2</v>
      </c>
      <c r="O120" s="826">
        <v>2</v>
      </c>
      <c r="P120" s="825">
        <v>1472.66</v>
      </c>
      <c r="Q120" s="827">
        <v>1</v>
      </c>
      <c r="R120" s="822">
        <v>2</v>
      </c>
      <c r="S120" s="827">
        <v>1</v>
      </c>
      <c r="T120" s="826">
        <v>2</v>
      </c>
      <c r="U120" s="828">
        <v>1</v>
      </c>
    </row>
    <row r="121" spans="1:21" ht="14.45" customHeight="1" x14ac:dyDescent="0.2">
      <c r="A121" s="821">
        <v>6</v>
      </c>
      <c r="B121" s="822" t="s">
        <v>2178</v>
      </c>
      <c r="C121" s="822" t="s">
        <v>2184</v>
      </c>
      <c r="D121" s="823" t="s">
        <v>2653</v>
      </c>
      <c r="E121" s="824" t="s">
        <v>2201</v>
      </c>
      <c r="F121" s="822" t="s">
        <v>2179</v>
      </c>
      <c r="G121" s="822" t="s">
        <v>2389</v>
      </c>
      <c r="H121" s="822" t="s">
        <v>652</v>
      </c>
      <c r="I121" s="822" t="s">
        <v>1967</v>
      </c>
      <c r="J121" s="822" t="s">
        <v>1117</v>
      </c>
      <c r="K121" s="822" t="s">
        <v>1968</v>
      </c>
      <c r="L121" s="825">
        <v>1847.49</v>
      </c>
      <c r="M121" s="825">
        <v>1847.49</v>
      </c>
      <c r="N121" s="822">
        <v>1</v>
      </c>
      <c r="O121" s="826">
        <v>1</v>
      </c>
      <c r="P121" s="825">
        <v>1847.49</v>
      </c>
      <c r="Q121" s="827">
        <v>1</v>
      </c>
      <c r="R121" s="822">
        <v>1</v>
      </c>
      <c r="S121" s="827">
        <v>1</v>
      </c>
      <c r="T121" s="826">
        <v>1</v>
      </c>
      <c r="U121" s="828">
        <v>1</v>
      </c>
    </row>
    <row r="122" spans="1:21" ht="14.45" customHeight="1" x14ac:dyDescent="0.2">
      <c r="A122" s="821">
        <v>6</v>
      </c>
      <c r="B122" s="822" t="s">
        <v>2178</v>
      </c>
      <c r="C122" s="822" t="s">
        <v>2184</v>
      </c>
      <c r="D122" s="823" t="s">
        <v>2653</v>
      </c>
      <c r="E122" s="824" t="s">
        <v>2201</v>
      </c>
      <c r="F122" s="822" t="s">
        <v>2179</v>
      </c>
      <c r="G122" s="822" t="s">
        <v>2389</v>
      </c>
      <c r="H122" s="822" t="s">
        <v>652</v>
      </c>
      <c r="I122" s="822" t="s">
        <v>2445</v>
      </c>
      <c r="J122" s="822" t="s">
        <v>1115</v>
      </c>
      <c r="K122" s="822" t="s">
        <v>2446</v>
      </c>
      <c r="L122" s="825">
        <v>923.74</v>
      </c>
      <c r="M122" s="825">
        <v>923.74</v>
      </c>
      <c r="N122" s="822">
        <v>1</v>
      </c>
      <c r="O122" s="826">
        <v>1</v>
      </c>
      <c r="P122" s="825"/>
      <c r="Q122" s="827">
        <v>0</v>
      </c>
      <c r="R122" s="822"/>
      <c r="S122" s="827">
        <v>0</v>
      </c>
      <c r="T122" s="826"/>
      <c r="U122" s="828">
        <v>0</v>
      </c>
    </row>
    <row r="123" spans="1:21" ht="14.45" customHeight="1" x14ac:dyDescent="0.2">
      <c r="A123" s="821">
        <v>6</v>
      </c>
      <c r="B123" s="822" t="s">
        <v>2178</v>
      </c>
      <c r="C123" s="822" t="s">
        <v>2184</v>
      </c>
      <c r="D123" s="823" t="s">
        <v>2653</v>
      </c>
      <c r="E123" s="824" t="s">
        <v>2201</v>
      </c>
      <c r="F123" s="822" t="s">
        <v>2179</v>
      </c>
      <c r="G123" s="822" t="s">
        <v>2447</v>
      </c>
      <c r="H123" s="822" t="s">
        <v>329</v>
      </c>
      <c r="I123" s="822" t="s">
        <v>2448</v>
      </c>
      <c r="J123" s="822" t="s">
        <v>853</v>
      </c>
      <c r="K123" s="822" t="s">
        <v>854</v>
      </c>
      <c r="L123" s="825">
        <v>752.2</v>
      </c>
      <c r="M123" s="825">
        <v>1504.4</v>
      </c>
      <c r="N123" s="822">
        <v>2</v>
      </c>
      <c r="O123" s="826">
        <v>2</v>
      </c>
      <c r="P123" s="825">
        <v>752.2</v>
      </c>
      <c r="Q123" s="827">
        <v>0.5</v>
      </c>
      <c r="R123" s="822">
        <v>1</v>
      </c>
      <c r="S123" s="827">
        <v>0.5</v>
      </c>
      <c r="T123" s="826">
        <v>1</v>
      </c>
      <c r="U123" s="828">
        <v>0.5</v>
      </c>
    </row>
    <row r="124" spans="1:21" ht="14.45" customHeight="1" x14ac:dyDescent="0.2">
      <c r="A124" s="821">
        <v>6</v>
      </c>
      <c r="B124" s="822" t="s">
        <v>2178</v>
      </c>
      <c r="C124" s="822" t="s">
        <v>2184</v>
      </c>
      <c r="D124" s="823" t="s">
        <v>2653</v>
      </c>
      <c r="E124" s="824" t="s">
        <v>2201</v>
      </c>
      <c r="F124" s="822" t="s">
        <v>2179</v>
      </c>
      <c r="G124" s="822" t="s">
        <v>2309</v>
      </c>
      <c r="H124" s="822" t="s">
        <v>329</v>
      </c>
      <c r="I124" s="822" t="s">
        <v>2449</v>
      </c>
      <c r="J124" s="822" t="s">
        <v>2311</v>
      </c>
      <c r="K124" s="822" t="s">
        <v>2450</v>
      </c>
      <c r="L124" s="825">
        <v>57.64</v>
      </c>
      <c r="M124" s="825">
        <v>57.64</v>
      </c>
      <c r="N124" s="822">
        <v>1</v>
      </c>
      <c r="O124" s="826">
        <v>0.5</v>
      </c>
      <c r="P124" s="825"/>
      <c r="Q124" s="827">
        <v>0</v>
      </c>
      <c r="R124" s="822"/>
      <c r="S124" s="827">
        <v>0</v>
      </c>
      <c r="T124" s="826"/>
      <c r="U124" s="828">
        <v>0</v>
      </c>
    </row>
    <row r="125" spans="1:21" ht="14.45" customHeight="1" x14ac:dyDescent="0.2">
      <c r="A125" s="821">
        <v>6</v>
      </c>
      <c r="B125" s="822" t="s">
        <v>2178</v>
      </c>
      <c r="C125" s="822" t="s">
        <v>2184</v>
      </c>
      <c r="D125" s="823" t="s">
        <v>2653</v>
      </c>
      <c r="E125" s="824" t="s">
        <v>2201</v>
      </c>
      <c r="F125" s="822" t="s">
        <v>2179</v>
      </c>
      <c r="G125" s="822" t="s">
        <v>2451</v>
      </c>
      <c r="H125" s="822" t="s">
        <v>652</v>
      </c>
      <c r="I125" s="822" t="s">
        <v>2452</v>
      </c>
      <c r="J125" s="822" t="s">
        <v>1050</v>
      </c>
      <c r="K125" s="822" t="s">
        <v>2324</v>
      </c>
      <c r="L125" s="825">
        <v>439.98</v>
      </c>
      <c r="M125" s="825">
        <v>439.98</v>
      </c>
      <c r="N125" s="822">
        <v>1</v>
      </c>
      <c r="O125" s="826">
        <v>1</v>
      </c>
      <c r="P125" s="825"/>
      <c r="Q125" s="827">
        <v>0</v>
      </c>
      <c r="R125" s="822"/>
      <c r="S125" s="827">
        <v>0</v>
      </c>
      <c r="T125" s="826"/>
      <c r="U125" s="828">
        <v>0</v>
      </c>
    </row>
    <row r="126" spans="1:21" ht="14.45" customHeight="1" x14ac:dyDescent="0.2">
      <c r="A126" s="821">
        <v>6</v>
      </c>
      <c r="B126" s="822" t="s">
        <v>2178</v>
      </c>
      <c r="C126" s="822" t="s">
        <v>2184</v>
      </c>
      <c r="D126" s="823" t="s">
        <v>2653</v>
      </c>
      <c r="E126" s="824" t="s">
        <v>2201</v>
      </c>
      <c r="F126" s="822" t="s">
        <v>2179</v>
      </c>
      <c r="G126" s="822" t="s">
        <v>2331</v>
      </c>
      <c r="H126" s="822" t="s">
        <v>329</v>
      </c>
      <c r="I126" s="822" t="s">
        <v>2332</v>
      </c>
      <c r="J126" s="822" t="s">
        <v>682</v>
      </c>
      <c r="K126" s="822" t="s">
        <v>683</v>
      </c>
      <c r="L126" s="825">
        <v>59.56</v>
      </c>
      <c r="M126" s="825">
        <v>119.12</v>
      </c>
      <c r="N126" s="822">
        <v>2</v>
      </c>
      <c r="O126" s="826">
        <v>0.5</v>
      </c>
      <c r="P126" s="825"/>
      <c r="Q126" s="827">
        <v>0</v>
      </c>
      <c r="R126" s="822"/>
      <c r="S126" s="827">
        <v>0</v>
      </c>
      <c r="T126" s="826"/>
      <c r="U126" s="828">
        <v>0</v>
      </c>
    </row>
    <row r="127" spans="1:21" ht="14.45" customHeight="1" x14ac:dyDescent="0.2">
      <c r="A127" s="821">
        <v>6</v>
      </c>
      <c r="B127" s="822" t="s">
        <v>2178</v>
      </c>
      <c r="C127" s="822" t="s">
        <v>2184</v>
      </c>
      <c r="D127" s="823" t="s">
        <v>2653</v>
      </c>
      <c r="E127" s="824" t="s">
        <v>2201</v>
      </c>
      <c r="F127" s="822" t="s">
        <v>2179</v>
      </c>
      <c r="G127" s="822" t="s">
        <v>2453</v>
      </c>
      <c r="H127" s="822" t="s">
        <v>329</v>
      </c>
      <c r="I127" s="822" t="s">
        <v>2454</v>
      </c>
      <c r="J127" s="822" t="s">
        <v>2455</v>
      </c>
      <c r="K127" s="822" t="s">
        <v>2456</v>
      </c>
      <c r="L127" s="825">
        <v>0</v>
      </c>
      <c r="M127" s="825">
        <v>0</v>
      </c>
      <c r="N127" s="822">
        <v>1</v>
      </c>
      <c r="O127" s="826">
        <v>0.5</v>
      </c>
      <c r="P127" s="825"/>
      <c r="Q127" s="827"/>
      <c r="R127" s="822"/>
      <c r="S127" s="827">
        <v>0</v>
      </c>
      <c r="T127" s="826"/>
      <c r="U127" s="828">
        <v>0</v>
      </c>
    </row>
    <row r="128" spans="1:21" ht="14.45" customHeight="1" x14ac:dyDescent="0.2">
      <c r="A128" s="821">
        <v>6</v>
      </c>
      <c r="B128" s="822" t="s">
        <v>2178</v>
      </c>
      <c r="C128" s="822" t="s">
        <v>2184</v>
      </c>
      <c r="D128" s="823" t="s">
        <v>2653</v>
      </c>
      <c r="E128" s="824" t="s">
        <v>2201</v>
      </c>
      <c r="F128" s="822" t="s">
        <v>2179</v>
      </c>
      <c r="G128" s="822" t="s">
        <v>2457</v>
      </c>
      <c r="H128" s="822" t="s">
        <v>329</v>
      </c>
      <c r="I128" s="822" t="s">
        <v>2458</v>
      </c>
      <c r="J128" s="822" t="s">
        <v>942</v>
      </c>
      <c r="K128" s="822" t="s">
        <v>2459</v>
      </c>
      <c r="L128" s="825">
        <v>21.79</v>
      </c>
      <c r="M128" s="825">
        <v>21.79</v>
      </c>
      <c r="N128" s="822">
        <v>1</v>
      </c>
      <c r="O128" s="826">
        <v>1</v>
      </c>
      <c r="P128" s="825"/>
      <c r="Q128" s="827">
        <v>0</v>
      </c>
      <c r="R128" s="822"/>
      <c r="S128" s="827">
        <v>0</v>
      </c>
      <c r="T128" s="826"/>
      <c r="U128" s="828">
        <v>0</v>
      </c>
    </row>
    <row r="129" spans="1:21" ht="14.45" customHeight="1" x14ac:dyDescent="0.2">
      <c r="A129" s="821">
        <v>6</v>
      </c>
      <c r="B129" s="822" t="s">
        <v>2178</v>
      </c>
      <c r="C129" s="822" t="s">
        <v>2184</v>
      </c>
      <c r="D129" s="823" t="s">
        <v>2653</v>
      </c>
      <c r="E129" s="824" t="s">
        <v>2201</v>
      </c>
      <c r="F129" s="822" t="s">
        <v>2179</v>
      </c>
      <c r="G129" s="822" t="s">
        <v>2356</v>
      </c>
      <c r="H129" s="822" t="s">
        <v>652</v>
      </c>
      <c r="I129" s="822" t="s">
        <v>1863</v>
      </c>
      <c r="J129" s="822" t="s">
        <v>972</v>
      </c>
      <c r="K129" s="822" t="s">
        <v>1864</v>
      </c>
      <c r="L129" s="825">
        <v>154.36000000000001</v>
      </c>
      <c r="M129" s="825">
        <v>308.72000000000003</v>
      </c>
      <c r="N129" s="822">
        <v>2</v>
      </c>
      <c r="O129" s="826">
        <v>2</v>
      </c>
      <c r="P129" s="825">
        <v>154.36000000000001</v>
      </c>
      <c r="Q129" s="827">
        <v>0.5</v>
      </c>
      <c r="R129" s="822">
        <v>1</v>
      </c>
      <c r="S129" s="827">
        <v>0.5</v>
      </c>
      <c r="T129" s="826">
        <v>1</v>
      </c>
      <c r="U129" s="828">
        <v>0.5</v>
      </c>
    </row>
    <row r="130" spans="1:21" ht="14.45" customHeight="1" x14ac:dyDescent="0.2">
      <c r="A130" s="821">
        <v>6</v>
      </c>
      <c r="B130" s="822" t="s">
        <v>2178</v>
      </c>
      <c r="C130" s="822" t="s">
        <v>2184</v>
      </c>
      <c r="D130" s="823" t="s">
        <v>2653</v>
      </c>
      <c r="E130" s="824" t="s">
        <v>2201</v>
      </c>
      <c r="F130" s="822" t="s">
        <v>2179</v>
      </c>
      <c r="G130" s="822" t="s">
        <v>2356</v>
      </c>
      <c r="H130" s="822" t="s">
        <v>329</v>
      </c>
      <c r="I130" s="822" t="s">
        <v>2460</v>
      </c>
      <c r="J130" s="822" t="s">
        <v>972</v>
      </c>
      <c r="K130" s="822" t="s">
        <v>2461</v>
      </c>
      <c r="L130" s="825">
        <v>225.06</v>
      </c>
      <c r="M130" s="825">
        <v>450.12</v>
      </c>
      <c r="N130" s="822">
        <v>2</v>
      </c>
      <c r="O130" s="826">
        <v>0.5</v>
      </c>
      <c r="P130" s="825"/>
      <c r="Q130" s="827">
        <v>0</v>
      </c>
      <c r="R130" s="822"/>
      <c r="S130" s="827">
        <v>0</v>
      </c>
      <c r="T130" s="826"/>
      <c r="U130" s="828">
        <v>0</v>
      </c>
    </row>
    <row r="131" spans="1:21" ht="14.45" customHeight="1" x14ac:dyDescent="0.2">
      <c r="A131" s="821">
        <v>6</v>
      </c>
      <c r="B131" s="822" t="s">
        <v>2178</v>
      </c>
      <c r="C131" s="822" t="s">
        <v>2184</v>
      </c>
      <c r="D131" s="823" t="s">
        <v>2653</v>
      </c>
      <c r="E131" s="824" t="s">
        <v>2201</v>
      </c>
      <c r="F131" s="822" t="s">
        <v>2179</v>
      </c>
      <c r="G131" s="822" t="s">
        <v>2367</v>
      </c>
      <c r="H131" s="822" t="s">
        <v>329</v>
      </c>
      <c r="I131" s="822" t="s">
        <v>2368</v>
      </c>
      <c r="J131" s="822" t="s">
        <v>1169</v>
      </c>
      <c r="K131" s="822" t="s">
        <v>1170</v>
      </c>
      <c r="L131" s="825">
        <v>121.92</v>
      </c>
      <c r="M131" s="825">
        <v>1463.04</v>
      </c>
      <c r="N131" s="822">
        <v>12</v>
      </c>
      <c r="O131" s="826">
        <v>4</v>
      </c>
      <c r="P131" s="825">
        <v>1463.04</v>
      </c>
      <c r="Q131" s="827">
        <v>1</v>
      </c>
      <c r="R131" s="822">
        <v>12</v>
      </c>
      <c r="S131" s="827">
        <v>1</v>
      </c>
      <c r="T131" s="826">
        <v>4</v>
      </c>
      <c r="U131" s="828">
        <v>1</v>
      </c>
    </row>
    <row r="132" spans="1:21" ht="14.45" customHeight="1" x14ac:dyDescent="0.2">
      <c r="A132" s="821">
        <v>6</v>
      </c>
      <c r="B132" s="822" t="s">
        <v>2178</v>
      </c>
      <c r="C132" s="822" t="s">
        <v>2184</v>
      </c>
      <c r="D132" s="823" t="s">
        <v>2653</v>
      </c>
      <c r="E132" s="824" t="s">
        <v>2201</v>
      </c>
      <c r="F132" s="822" t="s">
        <v>2179</v>
      </c>
      <c r="G132" s="822" t="s">
        <v>2367</v>
      </c>
      <c r="H132" s="822" t="s">
        <v>329</v>
      </c>
      <c r="I132" s="822" t="s">
        <v>2368</v>
      </c>
      <c r="J132" s="822" t="s">
        <v>1169</v>
      </c>
      <c r="K132" s="822" t="s">
        <v>1170</v>
      </c>
      <c r="L132" s="825">
        <v>107.27</v>
      </c>
      <c r="M132" s="825">
        <v>214.54</v>
      </c>
      <c r="N132" s="822">
        <v>2</v>
      </c>
      <c r="O132" s="826">
        <v>1</v>
      </c>
      <c r="P132" s="825">
        <v>214.54</v>
      </c>
      <c r="Q132" s="827">
        <v>1</v>
      </c>
      <c r="R132" s="822">
        <v>2</v>
      </c>
      <c r="S132" s="827">
        <v>1</v>
      </c>
      <c r="T132" s="826">
        <v>1</v>
      </c>
      <c r="U132" s="828">
        <v>1</v>
      </c>
    </row>
    <row r="133" spans="1:21" ht="14.45" customHeight="1" x14ac:dyDescent="0.2">
      <c r="A133" s="821">
        <v>6</v>
      </c>
      <c r="B133" s="822" t="s">
        <v>2178</v>
      </c>
      <c r="C133" s="822" t="s">
        <v>2184</v>
      </c>
      <c r="D133" s="823" t="s">
        <v>2653</v>
      </c>
      <c r="E133" s="824" t="s">
        <v>2201</v>
      </c>
      <c r="F133" s="822" t="s">
        <v>2180</v>
      </c>
      <c r="G133" s="822" t="s">
        <v>2205</v>
      </c>
      <c r="H133" s="822" t="s">
        <v>329</v>
      </c>
      <c r="I133" s="822" t="s">
        <v>2462</v>
      </c>
      <c r="J133" s="822" t="s">
        <v>2463</v>
      </c>
      <c r="K133" s="822" t="s">
        <v>2464</v>
      </c>
      <c r="L133" s="825">
        <v>0</v>
      </c>
      <c r="M133" s="825">
        <v>0</v>
      </c>
      <c r="N133" s="822">
        <v>1</v>
      </c>
      <c r="O133" s="826">
        <v>1</v>
      </c>
      <c r="P133" s="825"/>
      <c r="Q133" s="827"/>
      <c r="R133" s="822"/>
      <c r="S133" s="827">
        <v>0</v>
      </c>
      <c r="T133" s="826"/>
      <c r="U133" s="828">
        <v>0</v>
      </c>
    </row>
    <row r="134" spans="1:21" ht="14.45" customHeight="1" x14ac:dyDescent="0.2">
      <c r="A134" s="821">
        <v>6</v>
      </c>
      <c r="B134" s="822" t="s">
        <v>2178</v>
      </c>
      <c r="C134" s="822" t="s">
        <v>2184</v>
      </c>
      <c r="D134" s="823" t="s">
        <v>2653</v>
      </c>
      <c r="E134" s="824" t="s">
        <v>2201</v>
      </c>
      <c r="F134" s="822" t="s">
        <v>2180</v>
      </c>
      <c r="G134" s="822" t="s">
        <v>2205</v>
      </c>
      <c r="H134" s="822" t="s">
        <v>329</v>
      </c>
      <c r="I134" s="822" t="s">
        <v>2206</v>
      </c>
      <c r="J134" s="822" t="s">
        <v>2207</v>
      </c>
      <c r="K134" s="822" t="s">
        <v>2208</v>
      </c>
      <c r="L134" s="825">
        <v>700.35</v>
      </c>
      <c r="M134" s="825">
        <v>2101.0500000000002</v>
      </c>
      <c r="N134" s="822">
        <v>3</v>
      </c>
      <c r="O134" s="826">
        <v>3</v>
      </c>
      <c r="P134" s="825">
        <v>1400.7</v>
      </c>
      <c r="Q134" s="827">
        <v>0.66666666666666663</v>
      </c>
      <c r="R134" s="822">
        <v>2</v>
      </c>
      <c r="S134" s="827">
        <v>0.66666666666666663</v>
      </c>
      <c r="T134" s="826">
        <v>2</v>
      </c>
      <c r="U134" s="828">
        <v>0.66666666666666663</v>
      </c>
    </row>
    <row r="135" spans="1:21" ht="14.45" customHeight="1" x14ac:dyDescent="0.2">
      <c r="A135" s="821">
        <v>6</v>
      </c>
      <c r="B135" s="822" t="s">
        <v>2178</v>
      </c>
      <c r="C135" s="822" t="s">
        <v>2184</v>
      </c>
      <c r="D135" s="823" t="s">
        <v>2653</v>
      </c>
      <c r="E135" s="824" t="s">
        <v>2201</v>
      </c>
      <c r="F135" s="822" t="s">
        <v>2180</v>
      </c>
      <c r="G135" s="822" t="s">
        <v>2205</v>
      </c>
      <c r="H135" s="822" t="s">
        <v>329</v>
      </c>
      <c r="I135" s="822" t="s">
        <v>2209</v>
      </c>
      <c r="J135" s="822" t="s">
        <v>2210</v>
      </c>
      <c r="K135" s="822" t="s">
        <v>2211</v>
      </c>
      <c r="L135" s="825">
        <v>849.85</v>
      </c>
      <c r="M135" s="825">
        <v>37393.399999999972</v>
      </c>
      <c r="N135" s="822">
        <v>44</v>
      </c>
      <c r="O135" s="826">
        <v>44</v>
      </c>
      <c r="P135" s="825">
        <v>35693.699999999975</v>
      </c>
      <c r="Q135" s="827">
        <v>0.95454545454545459</v>
      </c>
      <c r="R135" s="822">
        <v>42</v>
      </c>
      <c r="S135" s="827">
        <v>0.95454545454545459</v>
      </c>
      <c r="T135" s="826">
        <v>42</v>
      </c>
      <c r="U135" s="828">
        <v>0.95454545454545459</v>
      </c>
    </row>
    <row r="136" spans="1:21" ht="14.45" customHeight="1" x14ac:dyDescent="0.2">
      <c r="A136" s="821">
        <v>6</v>
      </c>
      <c r="B136" s="822" t="s">
        <v>2178</v>
      </c>
      <c r="C136" s="822" t="s">
        <v>2184</v>
      </c>
      <c r="D136" s="823" t="s">
        <v>2653</v>
      </c>
      <c r="E136" s="824" t="s">
        <v>2201</v>
      </c>
      <c r="F136" s="822" t="s">
        <v>2180</v>
      </c>
      <c r="G136" s="822" t="s">
        <v>2205</v>
      </c>
      <c r="H136" s="822" t="s">
        <v>329</v>
      </c>
      <c r="I136" s="822" t="s">
        <v>2212</v>
      </c>
      <c r="J136" s="822" t="s">
        <v>2213</v>
      </c>
      <c r="K136" s="822" t="s">
        <v>2214</v>
      </c>
      <c r="L136" s="825">
        <v>700.35</v>
      </c>
      <c r="M136" s="825">
        <v>31515.749999999982</v>
      </c>
      <c r="N136" s="822">
        <v>45</v>
      </c>
      <c r="O136" s="826">
        <v>45</v>
      </c>
      <c r="P136" s="825">
        <v>28013.999999999982</v>
      </c>
      <c r="Q136" s="827">
        <v>0.88888888888888884</v>
      </c>
      <c r="R136" s="822">
        <v>40</v>
      </c>
      <c r="S136" s="827">
        <v>0.88888888888888884</v>
      </c>
      <c r="T136" s="826">
        <v>40</v>
      </c>
      <c r="U136" s="828">
        <v>0.88888888888888884</v>
      </c>
    </row>
    <row r="137" spans="1:21" ht="14.45" customHeight="1" x14ac:dyDescent="0.2">
      <c r="A137" s="821">
        <v>6</v>
      </c>
      <c r="B137" s="822" t="s">
        <v>2178</v>
      </c>
      <c r="C137" s="822" t="s">
        <v>2184</v>
      </c>
      <c r="D137" s="823" t="s">
        <v>2653</v>
      </c>
      <c r="E137" s="824" t="s">
        <v>2201</v>
      </c>
      <c r="F137" s="822" t="s">
        <v>2180</v>
      </c>
      <c r="G137" s="822" t="s">
        <v>2205</v>
      </c>
      <c r="H137" s="822" t="s">
        <v>329</v>
      </c>
      <c r="I137" s="822" t="s">
        <v>2215</v>
      </c>
      <c r="J137" s="822" t="s">
        <v>2216</v>
      </c>
      <c r="K137" s="822" t="s">
        <v>2217</v>
      </c>
      <c r="L137" s="825">
        <v>1493.46</v>
      </c>
      <c r="M137" s="825">
        <v>37336.499999999985</v>
      </c>
      <c r="N137" s="822">
        <v>25</v>
      </c>
      <c r="O137" s="826">
        <v>25</v>
      </c>
      <c r="P137" s="825">
        <v>35843.039999999986</v>
      </c>
      <c r="Q137" s="827">
        <v>0.96</v>
      </c>
      <c r="R137" s="822">
        <v>24</v>
      </c>
      <c r="S137" s="827">
        <v>0.96</v>
      </c>
      <c r="T137" s="826">
        <v>24</v>
      </c>
      <c r="U137" s="828">
        <v>0.96</v>
      </c>
    </row>
    <row r="138" spans="1:21" ht="14.45" customHeight="1" x14ac:dyDescent="0.2">
      <c r="A138" s="821">
        <v>6</v>
      </c>
      <c r="B138" s="822" t="s">
        <v>2178</v>
      </c>
      <c r="C138" s="822" t="s">
        <v>2184</v>
      </c>
      <c r="D138" s="823" t="s">
        <v>2653</v>
      </c>
      <c r="E138" s="824" t="s">
        <v>2201</v>
      </c>
      <c r="F138" s="822" t="s">
        <v>2180</v>
      </c>
      <c r="G138" s="822" t="s">
        <v>2205</v>
      </c>
      <c r="H138" s="822" t="s">
        <v>329</v>
      </c>
      <c r="I138" s="822" t="s">
        <v>2218</v>
      </c>
      <c r="J138" s="822" t="s">
        <v>2219</v>
      </c>
      <c r="K138" s="822" t="s">
        <v>2220</v>
      </c>
      <c r="L138" s="825">
        <v>400.2</v>
      </c>
      <c r="M138" s="825">
        <v>4402.2</v>
      </c>
      <c r="N138" s="822">
        <v>11</v>
      </c>
      <c r="O138" s="826">
        <v>7</v>
      </c>
      <c r="P138" s="825">
        <v>4402.2</v>
      </c>
      <c r="Q138" s="827">
        <v>1</v>
      </c>
      <c r="R138" s="822">
        <v>11</v>
      </c>
      <c r="S138" s="827">
        <v>1</v>
      </c>
      <c r="T138" s="826">
        <v>7</v>
      </c>
      <c r="U138" s="828">
        <v>1</v>
      </c>
    </row>
    <row r="139" spans="1:21" ht="14.45" customHeight="1" x14ac:dyDescent="0.2">
      <c r="A139" s="821">
        <v>6</v>
      </c>
      <c r="B139" s="822" t="s">
        <v>2178</v>
      </c>
      <c r="C139" s="822" t="s">
        <v>2184</v>
      </c>
      <c r="D139" s="823" t="s">
        <v>2653</v>
      </c>
      <c r="E139" s="824" t="s">
        <v>2201</v>
      </c>
      <c r="F139" s="822" t="s">
        <v>2180</v>
      </c>
      <c r="G139" s="822" t="s">
        <v>2205</v>
      </c>
      <c r="H139" s="822" t="s">
        <v>329</v>
      </c>
      <c r="I139" s="822" t="s">
        <v>2221</v>
      </c>
      <c r="J139" s="822" t="s">
        <v>2222</v>
      </c>
      <c r="K139" s="822" t="s">
        <v>2223</v>
      </c>
      <c r="L139" s="825">
        <v>249.55</v>
      </c>
      <c r="M139" s="825">
        <v>1497.3</v>
      </c>
      <c r="N139" s="822">
        <v>6</v>
      </c>
      <c r="O139" s="826">
        <v>5</v>
      </c>
      <c r="P139" s="825">
        <v>1497.3</v>
      </c>
      <c r="Q139" s="827">
        <v>1</v>
      </c>
      <c r="R139" s="822">
        <v>6</v>
      </c>
      <c r="S139" s="827">
        <v>1</v>
      </c>
      <c r="T139" s="826">
        <v>5</v>
      </c>
      <c r="U139" s="828">
        <v>1</v>
      </c>
    </row>
    <row r="140" spans="1:21" ht="14.45" customHeight="1" x14ac:dyDescent="0.2">
      <c r="A140" s="821">
        <v>6</v>
      </c>
      <c r="B140" s="822" t="s">
        <v>2178</v>
      </c>
      <c r="C140" s="822" t="s">
        <v>2184</v>
      </c>
      <c r="D140" s="823" t="s">
        <v>2653</v>
      </c>
      <c r="E140" s="824" t="s">
        <v>2194</v>
      </c>
      <c r="F140" s="822" t="s">
        <v>2179</v>
      </c>
      <c r="G140" s="822" t="s">
        <v>2465</v>
      </c>
      <c r="H140" s="822" t="s">
        <v>652</v>
      </c>
      <c r="I140" s="822" t="s">
        <v>2466</v>
      </c>
      <c r="J140" s="822" t="s">
        <v>1982</v>
      </c>
      <c r="K140" s="822" t="s">
        <v>2467</v>
      </c>
      <c r="L140" s="825">
        <v>186.55</v>
      </c>
      <c r="M140" s="825">
        <v>186.55</v>
      </c>
      <c r="N140" s="822">
        <v>1</v>
      </c>
      <c r="O140" s="826">
        <v>0.5</v>
      </c>
      <c r="P140" s="825"/>
      <c r="Q140" s="827">
        <v>0</v>
      </c>
      <c r="R140" s="822"/>
      <c r="S140" s="827">
        <v>0</v>
      </c>
      <c r="T140" s="826"/>
      <c r="U140" s="828">
        <v>0</v>
      </c>
    </row>
    <row r="141" spans="1:21" ht="14.45" customHeight="1" x14ac:dyDescent="0.2">
      <c r="A141" s="821">
        <v>6</v>
      </c>
      <c r="B141" s="822" t="s">
        <v>2178</v>
      </c>
      <c r="C141" s="822" t="s">
        <v>2184</v>
      </c>
      <c r="D141" s="823" t="s">
        <v>2653</v>
      </c>
      <c r="E141" s="824" t="s">
        <v>2194</v>
      </c>
      <c r="F141" s="822" t="s">
        <v>2179</v>
      </c>
      <c r="G141" s="822" t="s">
        <v>2465</v>
      </c>
      <c r="H141" s="822" t="s">
        <v>329</v>
      </c>
      <c r="I141" s="822" t="s">
        <v>2468</v>
      </c>
      <c r="J141" s="822" t="s">
        <v>2469</v>
      </c>
      <c r="K141" s="822" t="s">
        <v>2470</v>
      </c>
      <c r="L141" s="825">
        <v>207.27</v>
      </c>
      <c r="M141" s="825">
        <v>207.27</v>
      </c>
      <c r="N141" s="822">
        <v>1</v>
      </c>
      <c r="O141" s="826">
        <v>1</v>
      </c>
      <c r="P141" s="825"/>
      <c r="Q141" s="827">
        <v>0</v>
      </c>
      <c r="R141" s="822"/>
      <c r="S141" s="827">
        <v>0</v>
      </c>
      <c r="T141" s="826"/>
      <c r="U141" s="828">
        <v>0</v>
      </c>
    </row>
    <row r="142" spans="1:21" ht="14.45" customHeight="1" x14ac:dyDescent="0.2">
      <c r="A142" s="821">
        <v>6</v>
      </c>
      <c r="B142" s="822" t="s">
        <v>2178</v>
      </c>
      <c r="C142" s="822" t="s">
        <v>2184</v>
      </c>
      <c r="D142" s="823" t="s">
        <v>2653</v>
      </c>
      <c r="E142" s="824" t="s">
        <v>2194</v>
      </c>
      <c r="F142" s="822" t="s">
        <v>2179</v>
      </c>
      <c r="G142" s="822" t="s">
        <v>2243</v>
      </c>
      <c r="H142" s="822" t="s">
        <v>329</v>
      </c>
      <c r="I142" s="822" t="s">
        <v>2471</v>
      </c>
      <c r="J142" s="822" t="s">
        <v>834</v>
      </c>
      <c r="K142" s="822" t="s">
        <v>835</v>
      </c>
      <c r="L142" s="825">
        <v>52.78</v>
      </c>
      <c r="M142" s="825">
        <v>52.78</v>
      </c>
      <c r="N142" s="822">
        <v>1</v>
      </c>
      <c r="O142" s="826">
        <v>1</v>
      </c>
      <c r="P142" s="825"/>
      <c r="Q142" s="827">
        <v>0</v>
      </c>
      <c r="R142" s="822"/>
      <c r="S142" s="827">
        <v>0</v>
      </c>
      <c r="T142" s="826"/>
      <c r="U142" s="828">
        <v>0</v>
      </c>
    </row>
    <row r="143" spans="1:21" ht="14.45" customHeight="1" x14ac:dyDescent="0.2">
      <c r="A143" s="821">
        <v>6</v>
      </c>
      <c r="B143" s="822" t="s">
        <v>2178</v>
      </c>
      <c r="C143" s="822" t="s">
        <v>2184</v>
      </c>
      <c r="D143" s="823" t="s">
        <v>2653</v>
      </c>
      <c r="E143" s="824" t="s">
        <v>2194</v>
      </c>
      <c r="F143" s="822" t="s">
        <v>2179</v>
      </c>
      <c r="G143" s="822" t="s">
        <v>2243</v>
      </c>
      <c r="H143" s="822" t="s">
        <v>329</v>
      </c>
      <c r="I143" s="822" t="s">
        <v>2472</v>
      </c>
      <c r="J143" s="822" t="s">
        <v>2473</v>
      </c>
      <c r="K143" s="822" t="s">
        <v>2474</v>
      </c>
      <c r="L143" s="825">
        <v>51</v>
      </c>
      <c r="M143" s="825">
        <v>51</v>
      </c>
      <c r="N143" s="822">
        <v>1</v>
      </c>
      <c r="O143" s="826">
        <v>0.5</v>
      </c>
      <c r="P143" s="825"/>
      <c r="Q143" s="827">
        <v>0</v>
      </c>
      <c r="R143" s="822"/>
      <c r="S143" s="827">
        <v>0</v>
      </c>
      <c r="T143" s="826"/>
      <c r="U143" s="828">
        <v>0</v>
      </c>
    </row>
    <row r="144" spans="1:21" ht="14.45" customHeight="1" x14ac:dyDescent="0.2">
      <c r="A144" s="821">
        <v>6</v>
      </c>
      <c r="B144" s="822" t="s">
        <v>2178</v>
      </c>
      <c r="C144" s="822" t="s">
        <v>2184</v>
      </c>
      <c r="D144" s="823" t="s">
        <v>2653</v>
      </c>
      <c r="E144" s="824" t="s">
        <v>2194</v>
      </c>
      <c r="F144" s="822" t="s">
        <v>2179</v>
      </c>
      <c r="G144" s="822" t="s">
        <v>2247</v>
      </c>
      <c r="H144" s="822" t="s">
        <v>329</v>
      </c>
      <c r="I144" s="822" t="s">
        <v>2475</v>
      </c>
      <c r="J144" s="822" t="s">
        <v>2476</v>
      </c>
      <c r="K144" s="822" t="s">
        <v>2477</v>
      </c>
      <c r="L144" s="825">
        <v>35.25</v>
      </c>
      <c r="M144" s="825">
        <v>105.75</v>
      </c>
      <c r="N144" s="822">
        <v>3</v>
      </c>
      <c r="O144" s="826">
        <v>2</v>
      </c>
      <c r="P144" s="825">
        <v>105.75</v>
      </c>
      <c r="Q144" s="827">
        <v>1</v>
      </c>
      <c r="R144" s="822">
        <v>3</v>
      </c>
      <c r="S144" s="827">
        <v>1</v>
      </c>
      <c r="T144" s="826">
        <v>2</v>
      </c>
      <c r="U144" s="828">
        <v>1</v>
      </c>
    </row>
    <row r="145" spans="1:21" ht="14.45" customHeight="1" x14ac:dyDescent="0.2">
      <c r="A145" s="821">
        <v>6</v>
      </c>
      <c r="B145" s="822" t="s">
        <v>2178</v>
      </c>
      <c r="C145" s="822" t="s">
        <v>2184</v>
      </c>
      <c r="D145" s="823" t="s">
        <v>2653</v>
      </c>
      <c r="E145" s="824" t="s">
        <v>2194</v>
      </c>
      <c r="F145" s="822" t="s">
        <v>2179</v>
      </c>
      <c r="G145" s="822" t="s">
        <v>2247</v>
      </c>
      <c r="H145" s="822" t="s">
        <v>329</v>
      </c>
      <c r="I145" s="822" t="s">
        <v>2478</v>
      </c>
      <c r="J145" s="822" t="s">
        <v>2479</v>
      </c>
      <c r="K145" s="822" t="s">
        <v>2480</v>
      </c>
      <c r="L145" s="825">
        <v>58.74</v>
      </c>
      <c r="M145" s="825">
        <v>58.74</v>
      </c>
      <c r="N145" s="822">
        <v>1</v>
      </c>
      <c r="O145" s="826">
        <v>0.5</v>
      </c>
      <c r="P145" s="825"/>
      <c r="Q145" s="827">
        <v>0</v>
      </c>
      <c r="R145" s="822"/>
      <c r="S145" s="827">
        <v>0</v>
      </c>
      <c r="T145" s="826"/>
      <c r="U145" s="828">
        <v>0</v>
      </c>
    </row>
    <row r="146" spans="1:21" ht="14.45" customHeight="1" x14ac:dyDescent="0.2">
      <c r="A146" s="821">
        <v>6</v>
      </c>
      <c r="B146" s="822" t="s">
        <v>2178</v>
      </c>
      <c r="C146" s="822" t="s">
        <v>2184</v>
      </c>
      <c r="D146" s="823" t="s">
        <v>2653</v>
      </c>
      <c r="E146" s="824" t="s">
        <v>2194</v>
      </c>
      <c r="F146" s="822" t="s">
        <v>2179</v>
      </c>
      <c r="G146" s="822" t="s">
        <v>2481</v>
      </c>
      <c r="H146" s="822" t="s">
        <v>329</v>
      </c>
      <c r="I146" s="822" t="s">
        <v>2482</v>
      </c>
      <c r="J146" s="822" t="s">
        <v>2483</v>
      </c>
      <c r="K146" s="822" t="s">
        <v>2484</v>
      </c>
      <c r="L146" s="825">
        <v>422.19</v>
      </c>
      <c r="M146" s="825">
        <v>422.19</v>
      </c>
      <c r="N146" s="822">
        <v>1</v>
      </c>
      <c r="O146" s="826">
        <v>1</v>
      </c>
      <c r="P146" s="825"/>
      <c r="Q146" s="827">
        <v>0</v>
      </c>
      <c r="R146" s="822"/>
      <c r="S146" s="827">
        <v>0</v>
      </c>
      <c r="T146" s="826"/>
      <c r="U146" s="828">
        <v>0</v>
      </c>
    </row>
    <row r="147" spans="1:21" ht="14.45" customHeight="1" x14ac:dyDescent="0.2">
      <c r="A147" s="821">
        <v>6</v>
      </c>
      <c r="B147" s="822" t="s">
        <v>2178</v>
      </c>
      <c r="C147" s="822" t="s">
        <v>2184</v>
      </c>
      <c r="D147" s="823" t="s">
        <v>2653</v>
      </c>
      <c r="E147" s="824" t="s">
        <v>2194</v>
      </c>
      <c r="F147" s="822" t="s">
        <v>2179</v>
      </c>
      <c r="G147" s="822" t="s">
        <v>2485</v>
      </c>
      <c r="H147" s="822" t="s">
        <v>329</v>
      </c>
      <c r="I147" s="822" t="s">
        <v>2486</v>
      </c>
      <c r="J147" s="822" t="s">
        <v>2487</v>
      </c>
      <c r="K147" s="822" t="s">
        <v>2488</v>
      </c>
      <c r="L147" s="825">
        <v>91.78</v>
      </c>
      <c r="M147" s="825">
        <v>275.34000000000003</v>
      </c>
      <c r="N147" s="822">
        <v>3</v>
      </c>
      <c r="O147" s="826">
        <v>0.5</v>
      </c>
      <c r="P147" s="825"/>
      <c r="Q147" s="827">
        <v>0</v>
      </c>
      <c r="R147" s="822"/>
      <c r="S147" s="827">
        <v>0</v>
      </c>
      <c r="T147" s="826"/>
      <c r="U147" s="828">
        <v>0</v>
      </c>
    </row>
    <row r="148" spans="1:21" ht="14.45" customHeight="1" x14ac:dyDescent="0.2">
      <c r="A148" s="821">
        <v>6</v>
      </c>
      <c r="B148" s="822" t="s">
        <v>2178</v>
      </c>
      <c r="C148" s="822" t="s">
        <v>2184</v>
      </c>
      <c r="D148" s="823" t="s">
        <v>2653</v>
      </c>
      <c r="E148" s="824" t="s">
        <v>2194</v>
      </c>
      <c r="F148" s="822" t="s">
        <v>2179</v>
      </c>
      <c r="G148" s="822" t="s">
        <v>2489</v>
      </c>
      <c r="H148" s="822" t="s">
        <v>329</v>
      </c>
      <c r="I148" s="822" t="s">
        <v>2490</v>
      </c>
      <c r="J148" s="822" t="s">
        <v>670</v>
      </c>
      <c r="K148" s="822" t="s">
        <v>2491</v>
      </c>
      <c r="L148" s="825">
        <v>0</v>
      </c>
      <c r="M148" s="825">
        <v>0</v>
      </c>
      <c r="N148" s="822">
        <v>1</v>
      </c>
      <c r="O148" s="826">
        <v>1</v>
      </c>
      <c r="P148" s="825"/>
      <c r="Q148" s="827"/>
      <c r="R148" s="822"/>
      <c r="S148" s="827">
        <v>0</v>
      </c>
      <c r="T148" s="826"/>
      <c r="U148" s="828">
        <v>0</v>
      </c>
    </row>
    <row r="149" spans="1:21" ht="14.45" customHeight="1" x14ac:dyDescent="0.2">
      <c r="A149" s="821">
        <v>6</v>
      </c>
      <c r="B149" s="822" t="s">
        <v>2178</v>
      </c>
      <c r="C149" s="822" t="s">
        <v>2184</v>
      </c>
      <c r="D149" s="823" t="s">
        <v>2653</v>
      </c>
      <c r="E149" s="824" t="s">
        <v>2194</v>
      </c>
      <c r="F149" s="822" t="s">
        <v>2179</v>
      </c>
      <c r="G149" s="822" t="s">
        <v>2277</v>
      </c>
      <c r="H149" s="822" t="s">
        <v>329</v>
      </c>
      <c r="I149" s="822" t="s">
        <v>2492</v>
      </c>
      <c r="J149" s="822" t="s">
        <v>1643</v>
      </c>
      <c r="K149" s="822" t="s">
        <v>2493</v>
      </c>
      <c r="L149" s="825">
        <v>111.72</v>
      </c>
      <c r="M149" s="825">
        <v>223.44</v>
      </c>
      <c r="N149" s="822">
        <v>2</v>
      </c>
      <c r="O149" s="826">
        <v>1</v>
      </c>
      <c r="P149" s="825"/>
      <c r="Q149" s="827">
        <v>0</v>
      </c>
      <c r="R149" s="822"/>
      <c r="S149" s="827">
        <v>0</v>
      </c>
      <c r="T149" s="826"/>
      <c r="U149" s="828">
        <v>0</v>
      </c>
    </row>
    <row r="150" spans="1:21" ht="14.45" customHeight="1" x14ac:dyDescent="0.2">
      <c r="A150" s="821">
        <v>6</v>
      </c>
      <c r="B150" s="822" t="s">
        <v>2178</v>
      </c>
      <c r="C150" s="822" t="s">
        <v>2184</v>
      </c>
      <c r="D150" s="823" t="s">
        <v>2653</v>
      </c>
      <c r="E150" s="824" t="s">
        <v>2194</v>
      </c>
      <c r="F150" s="822" t="s">
        <v>2179</v>
      </c>
      <c r="G150" s="822" t="s">
        <v>2494</v>
      </c>
      <c r="H150" s="822" t="s">
        <v>329</v>
      </c>
      <c r="I150" s="822" t="s">
        <v>2495</v>
      </c>
      <c r="J150" s="822" t="s">
        <v>1022</v>
      </c>
      <c r="K150" s="822" t="s">
        <v>2496</v>
      </c>
      <c r="L150" s="825">
        <v>61.97</v>
      </c>
      <c r="M150" s="825">
        <v>61.97</v>
      </c>
      <c r="N150" s="822">
        <v>1</v>
      </c>
      <c r="O150" s="826">
        <v>0.5</v>
      </c>
      <c r="P150" s="825"/>
      <c r="Q150" s="827">
        <v>0</v>
      </c>
      <c r="R150" s="822"/>
      <c r="S150" s="827">
        <v>0</v>
      </c>
      <c r="T150" s="826"/>
      <c r="U150" s="828">
        <v>0</v>
      </c>
    </row>
    <row r="151" spans="1:21" ht="14.45" customHeight="1" x14ac:dyDescent="0.2">
      <c r="A151" s="821">
        <v>6</v>
      </c>
      <c r="B151" s="822" t="s">
        <v>2178</v>
      </c>
      <c r="C151" s="822" t="s">
        <v>2184</v>
      </c>
      <c r="D151" s="823" t="s">
        <v>2653</v>
      </c>
      <c r="E151" s="824" t="s">
        <v>2194</v>
      </c>
      <c r="F151" s="822" t="s">
        <v>2179</v>
      </c>
      <c r="G151" s="822" t="s">
        <v>2497</v>
      </c>
      <c r="H151" s="822" t="s">
        <v>652</v>
      </c>
      <c r="I151" s="822" t="s">
        <v>2498</v>
      </c>
      <c r="J151" s="822" t="s">
        <v>2499</v>
      </c>
      <c r="K151" s="822" t="s">
        <v>2500</v>
      </c>
      <c r="L151" s="825">
        <v>54.75</v>
      </c>
      <c r="M151" s="825">
        <v>54.75</v>
      </c>
      <c r="N151" s="822">
        <v>1</v>
      </c>
      <c r="O151" s="826">
        <v>1</v>
      </c>
      <c r="P151" s="825"/>
      <c r="Q151" s="827">
        <v>0</v>
      </c>
      <c r="R151" s="822"/>
      <c r="S151" s="827">
        <v>0</v>
      </c>
      <c r="T151" s="826"/>
      <c r="U151" s="828">
        <v>0</v>
      </c>
    </row>
    <row r="152" spans="1:21" ht="14.45" customHeight="1" x14ac:dyDescent="0.2">
      <c r="A152" s="821">
        <v>6</v>
      </c>
      <c r="B152" s="822" t="s">
        <v>2178</v>
      </c>
      <c r="C152" s="822" t="s">
        <v>2184</v>
      </c>
      <c r="D152" s="823" t="s">
        <v>2653</v>
      </c>
      <c r="E152" s="824" t="s">
        <v>2194</v>
      </c>
      <c r="F152" s="822" t="s">
        <v>2179</v>
      </c>
      <c r="G152" s="822" t="s">
        <v>2501</v>
      </c>
      <c r="H152" s="822" t="s">
        <v>652</v>
      </c>
      <c r="I152" s="822" t="s">
        <v>2034</v>
      </c>
      <c r="J152" s="822" t="s">
        <v>1922</v>
      </c>
      <c r="K152" s="822" t="s">
        <v>2035</v>
      </c>
      <c r="L152" s="825">
        <v>910.2</v>
      </c>
      <c r="M152" s="825">
        <v>910.2</v>
      </c>
      <c r="N152" s="822">
        <v>1</v>
      </c>
      <c r="O152" s="826">
        <v>1</v>
      </c>
      <c r="P152" s="825"/>
      <c r="Q152" s="827">
        <v>0</v>
      </c>
      <c r="R152" s="822"/>
      <c r="S152" s="827">
        <v>0</v>
      </c>
      <c r="T152" s="826"/>
      <c r="U152" s="828">
        <v>0</v>
      </c>
    </row>
    <row r="153" spans="1:21" ht="14.45" customHeight="1" x14ac:dyDescent="0.2">
      <c r="A153" s="821">
        <v>6</v>
      </c>
      <c r="B153" s="822" t="s">
        <v>2178</v>
      </c>
      <c r="C153" s="822" t="s">
        <v>2184</v>
      </c>
      <c r="D153" s="823" t="s">
        <v>2653</v>
      </c>
      <c r="E153" s="824" t="s">
        <v>2194</v>
      </c>
      <c r="F153" s="822" t="s">
        <v>2179</v>
      </c>
      <c r="G153" s="822" t="s">
        <v>2501</v>
      </c>
      <c r="H153" s="822" t="s">
        <v>329</v>
      </c>
      <c r="I153" s="822" t="s">
        <v>2502</v>
      </c>
      <c r="J153" s="822" t="s">
        <v>2503</v>
      </c>
      <c r="K153" s="822" t="s">
        <v>2504</v>
      </c>
      <c r="L153" s="825">
        <v>891.99</v>
      </c>
      <c r="M153" s="825">
        <v>891.99</v>
      </c>
      <c r="N153" s="822">
        <v>1</v>
      </c>
      <c r="O153" s="826">
        <v>1</v>
      </c>
      <c r="P153" s="825">
        <v>891.99</v>
      </c>
      <c r="Q153" s="827">
        <v>1</v>
      </c>
      <c r="R153" s="822">
        <v>1</v>
      </c>
      <c r="S153" s="827">
        <v>1</v>
      </c>
      <c r="T153" s="826">
        <v>1</v>
      </c>
      <c r="U153" s="828">
        <v>1</v>
      </c>
    </row>
    <row r="154" spans="1:21" ht="14.45" customHeight="1" x14ac:dyDescent="0.2">
      <c r="A154" s="821">
        <v>6</v>
      </c>
      <c r="B154" s="822" t="s">
        <v>2178</v>
      </c>
      <c r="C154" s="822" t="s">
        <v>2184</v>
      </c>
      <c r="D154" s="823" t="s">
        <v>2653</v>
      </c>
      <c r="E154" s="824" t="s">
        <v>2194</v>
      </c>
      <c r="F154" s="822" t="s">
        <v>2179</v>
      </c>
      <c r="G154" s="822" t="s">
        <v>2505</v>
      </c>
      <c r="H154" s="822" t="s">
        <v>329</v>
      </c>
      <c r="I154" s="822" t="s">
        <v>2506</v>
      </c>
      <c r="J154" s="822" t="s">
        <v>2507</v>
      </c>
      <c r="K154" s="822" t="s">
        <v>2242</v>
      </c>
      <c r="L154" s="825">
        <v>176.32</v>
      </c>
      <c r="M154" s="825">
        <v>352.64</v>
      </c>
      <c r="N154" s="822">
        <v>2</v>
      </c>
      <c r="O154" s="826">
        <v>1.5</v>
      </c>
      <c r="P154" s="825"/>
      <c r="Q154" s="827">
        <v>0</v>
      </c>
      <c r="R154" s="822"/>
      <c r="S154" s="827">
        <v>0</v>
      </c>
      <c r="T154" s="826"/>
      <c r="U154" s="828">
        <v>0</v>
      </c>
    </row>
    <row r="155" spans="1:21" ht="14.45" customHeight="1" x14ac:dyDescent="0.2">
      <c r="A155" s="821">
        <v>6</v>
      </c>
      <c r="B155" s="822" t="s">
        <v>2178</v>
      </c>
      <c r="C155" s="822" t="s">
        <v>2184</v>
      </c>
      <c r="D155" s="823" t="s">
        <v>2653</v>
      </c>
      <c r="E155" s="824" t="s">
        <v>2194</v>
      </c>
      <c r="F155" s="822" t="s">
        <v>2179</v>
      </c>
      <c r="G155" s="822" t="s">
        <v>2294</v>
      </c>
      <c r="H155" s="822" t="s">
        <v>329</v>
      </c>
      <c r="I155" s="822" t="s">
        <v>2295</v>
      </c>
      <c r="J155" s="822" t="s">
        <v>729</v>
      </c>
      <c r="K155" s="822" t="s">
        <v>2296</v>
      </c>
      <c r="L155" s="825">
        <v>38.56</v>
      </c>
      <c r="M155" s="825">
        <v>38.56</v>
      </c>
      <c r="N155" s="822">
        <v>1</v>
      </c>
      <c r="O155" s="826">
        <v>1</v>
      </c>
      <c r="P155" s="825"/>
      <c r="Q155" s="827">
        <v>0</v>
      </c>
      <c r="R155" s="822"/>
      <c r="S155" s="827">
        <v>0</v>
      </c>
      <c r="T155" s="826"/>
      <c r="U155" s="828">
        <v>0</v>
      </c>
    </row>
    <row r="156" spans="1:21" ht="14.45" customHeight="1" x14ac:dyDescent="0.2">
      <c r="A156" s="821">
        <v>6</v>
      </c>
      <c r="B156" s="822" t="s">
        <v>2178</v>
      </c>
      <c r="C156" s="822" t="s">
        <v>2184</v>
      </c>
      <c r="D156" s="823" t="s">
        <v>2653</v>
      </c>
      <c r="E156" s="824" t="s">
        <v>2194</v>
      </c>
      <c r="F156" s="822" t="s">
        <v>2179</v>
      </c>
      <c r="G156" s="822" t="s">
        <v>2508</v>
      </c>
      <c r="H156" s="822" t="s">
        <v>652</v>
      </c>
      <c r="I156" s="822" t="s">
        <v>2509</v>
      </c>
      <c r="J156" s="822" t="s">
        <v>2510</v>
      </c>
      <c r="K156" s="822" t="s">
        <v>2511</v>
      </c>
      <c r="L156" s="825">
        <v>140.96</v>
      </c>
      <c r="M156" s="825">
        <v>140.96</v>
      </c>
      <c r="N156" s="822">
        <v>1</v>
      </c>
      <c r="O156" s="826">
        <v>1</v>
      </c>
      <c r="P156" s="825"/>
      <c r="Q156" s="827">
        <v>0</v>
      </c>
      <c r="R156" s="822"/>
      <c r="S156" s="827">
        <v>0</v>
      </c>
      <c r="T156" s="826"/>
      <c r="U156" s="828">
        <v>0</v>
      </c>
    </row>
    <row r="157" spans="1:21" ht="14.45" customHeight="1" x14ac:dyDescent="0.2">
      <c r="A157" s="821">
        <v>6</v>
      </c>
      <c r="B157" s="822" t="s">
        <v>2178</v>
      </c>
      <c r="C157" s="822" t="s">
        <v>2184</v>
      </c>
      <c r="D157" s="823" t="s">
        <v>2653</v>
      </c>
      <c r="E157" s="824" t="s">
        <v>2194</v>
      </c>
      <c r="F157" s="822" t="s">
        <v>2179</v>
      </c>
      <c r="G157" s="822" t="s">
        <v>2389</v>
      </c>
      <c r="H157" s="822" t="s">
        <v>652</v>
      </c>
      <c r="I157" s="822" t="s">
        <v>1969</v>
      </c>
      <c r="J157" s="822" t="s">
        <v>1115</v>
      </c>
      <c r="K157" s="822" t="s">
        <v>1970</v>
      </c>
      <c r="L157" s="825">
        <v>736.33</v>
      </c>
      <c r="M157" s="825">
        <v>736.33</v>
      </c>
      <c r="N157" s="822">
        <v>1</v>
      </c>
      <c r="O157" s="826">
        <v>1</v>
      </c>
      <c r="P157" s="825"/>
      <c r="Q157" s="827">
        <v>0</v>
      </c>
      <c r="R157" s="822"/>
      <c r="S157" s="827">
        <v>0</v>
      </c>
      <c r="T157" s="826"/>
      <c r="U157" s="828">
        <v>0</v>
      </c>
    </row>
    <row r="158" spans="1:21" ht="14.45" customHeight="1" x14ac:dyDescent="0.2">
      <c r="A158" s="821">
        <v>6</v>
      </c>
      <c r="B158" s="822" t="s">
        <v>2178</v>
      </c>
      <c r="C158" s="822" t="s">
        <v>2184</v>
      </c>
      <c r="D158" s="823" t="s">
        <v>2653</v>
      </c>
      <c r="E158" s="824" t="s">
        <v>2194</v>
      </c>
      <c r="F158" s="822" t="s">
        <v>2179</v>
      </c>
      <c r="G158" s="822" t="s">
        <v>2512</v>
      </c>
      <c r="H158" s="822" t="s">
        <v>329</v>
      </c>
      <c r="I158" s="822" t="s">
        <v>2513</v>
      </c>
      <c r="J158" s="822" t="s">
        <v>2514</v>
      </c>
      <c r="K158" s="822" t="s">
        <v>2515</v>
      </c>
      <c r="L158" s="825">
        <v>0</v>
      </c>
      <c r="M158" s="825">
        <v>0</v>
      </c>
      <c r="N158" s="822">
        <v>1</v>
      </c>
      <c r="O158" s="826">
        <v>1</v>
      </c>
      <c r="P158" s="825"/>
      <c r="Q158" s="827"/>
      <c r="R158" s="822"/>
      <c r="S158" s="827">
        <v>0</v>
      </c>
      <c r="T158" s="826"/>
      <c r="U158" s="828">
        <v>0</v>
      </c>
    </row>
    <row r="159" spans="1:21" ht="14.45" customHeight="1" x14ac:dyDescent="0.2">
      <c r="A159" s="821">
        <v>6</v>
      </c>
      <c r="B159" s="822" t="s">
        <v>2178</v>
      </c>
      <c r="C159" s="822" t="s">
        <v>2184</v>
      </c>
      <c r="D159" s="823" t="s">
        <v>2653</v>
      </c>
      <c r="E159" s="824" t="s">
        <v>2194</v>
      </c>
      <c r="F159" s="822" t="s">
        <v>2179</v>
      </c>
      <c r="G159" s="822" t="s">
        <v>2305</v>
      </c>
      <c r="H159" s="822" t="s">
        <v>329</v>
      </c>
      <c r="I159" s="822" t="s">
        <v>2307</v>
      </c>
      <c r="J159" s="822" t="s">
        <v>664</v>
      </c>
      <c r="K159" s="822" t="s">
        <v>2308</v>
      </c>
      <c r="L159" s="825">
        <v>35.25</v>
      </c>
      <c r="M159" s="825">
        <v>105.75</v>
      </c>
      <c r="N159" s="822">
        <v>3</v>
      </c>
      <c r="O159" s="826">
        <v>0.5</v>
      </c>
      <c r="P159" s="825"/>
      <c r="Q159" s="827">
        <v>0</v>
      </c>
      <c r="R159" s="822"/>
      <c r="S159" s="827">
        <v>0</v>
      </c>
      <c r="T159" s="826"/>
      <c r="U159" s="828">
        <v>0</v>
      </c>
    </row>
    <row r="160" spans="1:21" ht="14.45" customHeight="1" x14ac:dyDescent="0.2">
      <c r="A160" s="821">
        <v>6</v>
      </c>
      <c r="B160" s="822" t="s">
        <v>2178</v>
      </c>
      <c r="C160" s="822" t="s">
        <v>2184</v>
      </c>
      <c r="D160" s="823" t="s">
        <v>2653</v>
      </c>
      <c r="E160" s="824" t="s">
        <v>2194</v>
      </c>
      <c r="F160" s="822" t="s">
        <v>2179</v>
      </c>
      <c r="G160" s="822" t="s">
        <v>2305</v>
      </c>
      <c r="H160" s="822" t="s">
        <v>329</v>
      </c>
      <c r="I160" s="822" t="s">
        <v>2390</v>
      </c>
      <c r="J160" s="822" t="s">
        <v>1507</v>
      </c>
      <c r="K160" s="822" t="s">
        <v>2391</v>
      </c>
      <c r="L160" s="825">
        <v>35.25</v>
      </c>
      <c r="M160" s="825">
        <v>70.5</v>
      </c>
      <c r="N160" s="822">
        <v>2</v>
      </c>
      <c r="O160" s="826">
        <v>1</v>
      </c>
      <c r="P160" s="825"/>
      <c r="Q160" s="827">
        <v>0</v>
      </c>
      <c r="R160" s="822"/>
      <c r="S160" s="827">
        <v>0</v>
      </c>
      <c r="T160" s="826"/>
      <c r="U160" s="828">
        <v>0</v>
      </c>
    </row>
    <row r="161" spans="1:21" ht="14.45" customHeight="1" x14ac:dyDescent="0.2">
      <c r="A161" s="821">
        <v>6</v>
      </c>
      <c r="B161" s="822" t="s">
        <v>2178</v>
      </c>
      <c r="C161" s="822" t="s">
        <v>2184</v>
      </c>
      <c r="D161" s="823" t="s">
        <v>2653</v>
      </c>
      <c r="E161" s="824" t="s">
        <v>2194</v>
      </c>
      <c r="F161" s="822" t="s">
        <v>2179</v>
      </c>
      <c r="G161" s="822" t="s">
        <v>2516</v>
      </c>
      <c r="H161" s="822" t="s">
        <v>329</v>
      </c>
      <c r="I161" s="822" t="s">
        <v>2517</v>
      </c>
      <c r="J161" s="822" t="s">
        <v>2518</v>
      </c>
      <c r="K161" s="822" t="s">
        <v>1294</v>
      </c>
      <c r="L161" s="825">
        <v>174.59</v>
      </c>
      <c r="M161" s="825">
        <v>174.59</v>
      </c>
      <c r="N161" s="822">
        <v>1</v>
      </c>
      <c r="O161" s="826">
        <v>1</v>
      </c>
      <c r="P161" s="825">
        <v>174.59</v>
      </c>
      <c r="Q161" s="827">
        <v>1</v>
      </c>
      <c r="R161" s="822">
        <v>1</v>
      </c>
      <c r="S161" s="827">
        <v>1</v>
      </c>
      <c r="T161" s="826">
        <v>1</v>
      </c>
      <c r="U161" s="828">
        <v>1</v>
      </c>
    </row>
    <row r="162" spans="1:21" ht="14.45" customHeight="1" x14ac:dyDescent="0.2">
      <c r="A162" s="821">
        <v>6</v>
      </c>
      <c r="B162" s="822" t="s">
        <v>2178</v>
      </c>
      <c r="C162" s="822" t="s">
        <v>2184</v>
      </c>
      <c r="D162" s="823" t="s">
        <v>2653</v>
      </c>
      <c r="E162" s="824" t="s">
        <v>2194</v>
      </c>
      <c r="F162" s="822" t="s">
        <v>2179</v>
      </c>
      <c r="G162" s="822" t="s">
        <v>2309</v>
      </c>
      <c r="H162" s="822" t="s">
        <v>329</v>
      </c>
      <c r="I162" s="822" t="s">
        <v>2392</v>
      </c>
      <c r="J162" s="822" t="s">
        <v>2311</v>
      </c>
      <c r="K162" s="822" t="s">
        <v>2312</v>
      </c>
      <c r="L162" s="825">
        <v>87.98</v>
      </c>
      <c r="M162" s="825">
        <v>87.98</v>
      </c>
      <c r="N162" s="822">
        <v>1</v>
      </c>
      <c r="O162" s="826">
        <v>1</v>
      </c>
      <c r="P162" s="825">
        <v>87.98</v>
      </c>
      <c r="Q162" s="827">
        <v>1</v>
      </c>
      <c r="R162" s="822">
        <v>1</v>
      </c>
      <c r="S162" s="827">
        <v>1</v>
      </c>
      <c r="T162" s="826">
        <v>1</v>
      </c>
      <c r="U162" s="828">
        <v>1</v>
      </c>
    </row>
    <row r="163" spans="1:21" ht="14.45" customHeight="1" x14ac:dyDescent="0.2">
      <c r="A163" s="821">
        <v>6</v>
      </c>
      <c r="B163" s="822" t="s">
        <v>2178</v>
      </c>
      <c r="C163" s="822" t="s">
        <v>2184</v>
      </c>
      <c r="D163" s="823" t="s">
        <v>2653</v>
      </c>
      <c r="E163" s="824" t="s">
        <v>2194</v>
      </c>
      <c r="F163" s="822" t="s">
        <v>2179</v>
      </c>
      <c r="G163" s="822" t="s">
        <v>2519</v>
      </c>
      <c r="H163" s="822" t="s">
        <v>329</v>
      </c>
      <c r="I163" s="822" t="s">
        <v>2520</v>
      </c>
      <c r="J163" s="822" t="s">
        <v>1040</v>
      </c>
      <c r="K163" s="822" t="s">
        <v>2521</v>
      </c>
      <c r="L163" s="825">
        <v>127.91</v>
      </c>
      <c r="M163" s="825">
        <v>127.91</v>
      </c>
      <c r="N163" s="822">
        <v>1</v>
      </c>
      <c r="O163" s="826">
        <v>1</v>
      </c>
      <c r="P163" s="825"/>
      <c r="Q163" s="827">
        <v>0</v>
      </c>
      <c r="R163" s="822"/>
      <c r="S163" s="827">
        <v>0</v>
      </c>
      <c r="T163" s="826"/>
      <c r="U163" s="828">
        <v>0</v>
      </c>
    </row>
    <row r="164" spans="1:21" ht="14.45" customHeight="1" x14ac:dyDescent="0.2">
      <c r="A164" s="821">
        <v>6</v>
      </c>
      <c r="B164" s="822" t="s">
        <v>2178</v>
      </c>
      <c r="C164" s="822" t="s">
        <v>2184</v>
      </c>
      <c r="D164" s="823" t="s">
        <v>2653</v>
      </c>
      <c r="E164" s="824" t="s">
        <v>2194</v>
      </c>
      <c r="F164" s="822" t="s">
        <v>2179</v>
      </c>
      <c r="G164" s="822" t="s">
        <v>2522</v>
      </c>
      <c r="H164" s="822" t="s">
        <v>329</v>
      </c>
      <c r="I164" s="822" t="s">
        <v>2523</v>
      </c>
      <c r="J164" s="822" t="s">
        <v>2524</v>
      </c>
      <c r="K164" s="822" t="s">
        <v>2525</v>
      </c>
      <c r="L164" s="825">
        <v>0</v>
      </c>
      <c r="M164" s="825">
        <v>0</v>
      </c>
      <c r="N164" s="822">
        <v>1</v>
      </c>
      <c r="O164" s="826">
        <v>1</v>
      </c>
      <c r="P164" s="825"/>
      <c r="Q164" s="827"/>
      <c r="R164" s="822"/>
      <c r="S164" s="827">
        <v>0</v>
      </c>
      <c r="T164" s="826"/>
      <c r="U164" s="828">
        <v>0</v>
      </c>
    </row>
    <row r="165" spans="1:21" ht="14.45" customHeight="1" x14ac:dyDescent="0.2">
      <c r="A165" s="821">
        <v>6</v>
      </c>
      <c r="B165" s="822" t="s">
        <v>2178</v>
      </c>
      <c r="C165" s="822" t="s">
        <v>2184</v>
      </c>
      <c r="D165" s="823" t="s">
        <v>2653</v>
      </c>
      <c r="E165" s="824" t="s">
        <v>2194</v>
      </c>
      <c r="F165" s="822" t="s">
        <v>2179</v>
      </c>
      <c r="G165" s="822" t="s">
        <v>2396</v>
      </c>
      <c r="H165" s="822" t="s">
        <v>652</v>
      </c>
      <c r="I165" s="822" t="s">
        <v>1933</v>
      </c>
      <c r="J165" s="822" t="s">
        <v>1934</v>
      </c>
      <c r="K165" s="822" t="s">
        <v>1935</v>
      </c>
      <c r="L165" s="825">
        <v>122.96</v>
      </c>
      <c r="M165" s="825">
        <v>122.96</v>
      </c>
      <c r="N165" s="822">
        <v>1</v>
      </c>
      <c r="O165" s="826">
        <v>1</v>
      </c>
      <c r="P165" s="825">
        <v>122.96</v>
      </c>
      <c r="Q165" s="827">
        <v>1</v>
      </c>
      <c r="R165" s="822">
        <v>1</v>
      </c>
      <c r="S165" s="827">
        <v>1</v>
      </c>
      <c r="T165" s="826">
        <v>1</v>
      </c>
      <c r="U165" s="828">
        <v>1</v>
      </c>
    </row>
    <row r="166" spans="1:21" ht="14.45" customHeight="1" x14ac:dyDescent="0.2">
      <c r="A166" s="821">
        <v>6</v>
      </c>
      <c r="B166" s="822" t="s">
        <v>2178</v>
      </c>
      <c r="C166" s="822" t="s">
        <v>2184</v>
      </c>
      <c r="D166" s="823" t="s">
        <v>2653</v>
      </c>
      <c r="E166" s="824" t="s">
        <v>2194</v>
      </c>
      <c r="F166" s="822" t="s">
        <v>2179</v>
      </c>
      <c r="G166" s="822" t="s">
        <v>2330</v>
      </c>
      <c r="H166" s="822" t="s">
        <v>652</v>
      </c>
      <c r="I166" s="822" t="s">
        <v>1909</v>
      </c>
      <c r="J166" s="822" t="s">
        <v>856</v>
      </c>
      <c r="K166" s="822" t="s">
        <v>858</v>
      </c>
      <c r="L166" s="825">
        <v>0</v>
      </c>
      <c r="M166" s="825">
        <v>0</v>
      </c>
      <c r="N166" s="822">
        <v>6</v>
      </c>
      <c r="O166" s="826">
        <v>2</v>
      </c>
      <c r="P166" s="825">
        <v>0</v>
      </c>
      <c r="Q166" s="827"/>
      <c r="R166" s="822">
        <v>4</v>
      </c>
      <c r="S166" s="827">
        <v>0.66666666666666663</v>
      </c>
      <c r="T166" s="826">
        <v>1.5</v>
      </c>
      <c r="U166" s="828">
        <v>0.75</v>
      </c>
    </row>
    <row r="167" spans="1:21" ht="14.45" customHeight="1" x14ac:dyDescent="0.2">
      <c r="A167" s="821">
        <v>6</v>
      </c>
      <c r="B167" s="822" t="s">
        <v>2178</v>
      </c>
      <c r="C167" s="822" t="s">
        <v>2184</v>
      </c>
      <c r="D167" s="823" t="s">
        <v>2653</v>
      </c>
      <c r="E167" s="824" t="s">
        <v>2194</v>
      </c>
      <c r="F167" s="822" t="s">
        <v>2179</v>
      </c>
      <c r="G167" s="822" t="s">
        <v>2330</v>
      </c>
      <c r="H167" s="822" t="s">
        <v>329</v>
      </c>
      <c r="I167" s="822" t="s">
        <v>2526</v>
      </c>
      <c r="J167" s="822" t="s">
        <v>2527</v>
      </c>
      <c r="K167" s="822" t="s">
        <v>2528</v>
      </c>
      <c r="L167" s="825">
        <v>0</v>
      </c>
      <c r="M167" s="825">
        <v>0</v>
      </c>
      <c r="N167" s="822">
        <v>1</v>
      </c>
      <c r="O167" s="826">
        <v>1</v>
      </c>
      <c r="P167" s="825"/>
      <c r="Q167" s="827"/>
      <c r="R167" s="822"/>
      <c r="S167" s="827">
        <v>0</v>
      </c>
      <c r="T167" s="826"/>
      <c r="U167" s="828">
        <v>0</v>
      </c>
    </row>
    <row r="168" spans="1:21" ht="14.45" customHeight="1" x14ac:dyDescent="0.2">
      <c r="A168" s="821">
        <v>6</v>
      </c>
      <c r="B168" s="822" t="s">
        <v>2178</v>
      </c>
      <c r="C168" s="822" t="s">
        <v>2184</v>
      </c>
      <c r="D168" s="823" t="s">
        <v>2653</v>
      </c>
      <c r="E168" s="824" t="s">
        <v>2194</v>
      </c>
      <c r="F168" s="822" t="s">
        <v>2179</v>
      </c>
      <c r="G168" s="822" t="s">
        <v>2333</v>
      </c>
      <c r="H168" s="822" t="s">
        <v>329</v>
      </c>
      <c r="I168" s="822" t="s">
        <v>2529</v>
      </c>
      <c r="J168" s="822" t="s">
        <v>2530</v>
      </c>
      <c r="K168" s="822" t="s">
        <v>2531</v>
      </c>
      <c r="L168" s="825">
        <v>60.39</v>
      </c>
      <c r="M168" s="825">
        <v>724.68000000000006</v>
      </c>
      <c r="N168" s="822">
        <v>12</v>
      </c>
      <c r="O168" s="826">
        <v>2</v>
      </c>
      <c r="P168" s="825"/>
      <c r="Q168" s="827">
        <v>0</v>
      </c>
      <c r="R168" s="822"/>
      <c r="S168" s="827">
        <v>0</v>
      </c>
      <c r="T168" s="826"/>
      <c r="U168" s="828">
        <v>0</v>
      </c>
    </row>
    <row r="169" spans="1:21" ht="14.45" customHeight="1" x14ac:dyDescent="0.2">
      <c r="A169" s="821">
        <v>6</v>
      </c>
      <c r="B169" s="822" t="s">
        <v>2178</v>
      </c>
      <c r="C169" s="822" t="s">
        <v>2184</v>
      </c>
      <c r="D169" s="823" t="s">
        <v>2653</v>
      </c>
      <c r="E169" s="824" t="s">
        <v>2194</v>
      </c>
      <c r="F169" s="822" t="s">
        <v>2179</v>
      </c>
      <c r="G169" s="822" t="s">
        <v>2340</v>
      </c>
      <c r="H169" s="822" t="s">
        <v>329</v>
      </c>
      <c r="I169" s="822" t="s">
        <v>2341</v>
      </c>
      <c r="J169" s="822" t="s">
        <v>2342</v>
      </c>
      <c r="K169" s="822" t="s">
        <v>2343</v>
      </c>
      <c r="L169" s="825">
        <v>77.13</v>
      </c>
      <c r="M169" s="825">
        <v>462.78</v>
      </c>
      <c r="N169" s="822">
        <v>6</v>
      </c>
      <c r="O169" s="826">
        <v>3.5</v>
      </c>
      <c r="P169" s="825">
        <v>308.52</v>
      </c>
      <c r="Q169" s="827">
        <v>0.66666666666666663</v>
      </c>
      <c r="R169" s="822">
        <v>4</v>
      </c>
      <c r="S169" s="827">
        <v>0.66666666666666663</v>
      </c>
      <c r="T169" s="826">
        <v>2.5</v>
      </c>
      <c r="U169" s="828">
        <v>0.7142857142857143</v>
      </c>
    </row>
    <row r="170" spans="1:21" ht="14.45" customHeight="1" x14ac:dyDescent="0.2">
      <c r="A170" s="821">
        <v>6</v>
      </c>
      <c r="B170" s="822" t="s">
        <v>2178</v>
      </c>
      <c r="C170" s="822" t="s">
        <v>2184</v>
      </c>
      <c r="D170" s="823" t="s">
        <v>2653</v>
      </c>
      <c r="E170" s="824" t="s">
        <v>2194</v>
      </c>
      <c r="F170" s="822" t="s">
        <v>2179</v>
      </c>
      <c r="G170" s="822" t="s">
        <v>2532</v>
      </c>
      <c r="H170" s="822" t="s">
        <v>329</v>
      </c>
      <c r="I170" s="822" t="s">
        <v>2533</v>
      </c>
      <c r="J170" s="822" t="s">
        <v>2534</v>
      </c>
      <c r="K170" s="822" t="s">
        <v>2535</v>
      </c>
      <c r="L170" s="825">
        <v>99.94</v>
      </c>
      <c r="M170" s="825">
        <v>99.94</v>
      </c>
      <c r="N170" s="822">
        <v>1</v>
      </c>
      <c r="O170" s="826">
        <v>1</v>
      </c>
      <c r="P170" s="825"/>
      <c r="Q170" s="827">
        <v>0</v>
      </c>
      <c r="R170" s="822"/>
      <c r="S170" s="827">
        <v>0</v>
      </c>
      <c r="T170" s="826"/>
      <c r="U170" s="828">
        <v>0</v>
      </c>
    </row>
    <row r="171" spans="1:21" ht="14.45" customHeight="1" x14ac:dyDescent="0.2">
      <c r="A171" s="821">
        <v>6</v>
      </c>
      <c r="B171" s="822" t="s">
        <v>2178</v>
      </c>
      <c r="C171" s="822" t="s">
        <v>2184</v>
      </c>
      <c r="D171" s="823" t="s">
        <v>2653</v>
      </c>
      <c r="E171" s="824" t="s">
        <v>2194</v>
      </c>
      <c r="F171" s="822" t="s">
        <v>2179</v>
      </c>
      <c r="G171" s="822" t="s">
        <v>2356</v>
      </c>
      <c r="H171" s="822" t="s">
        <v>652</v>
      </c>
      <c r="I171" s="822" t="s">
        <v>1863</v>
      </c>
      <c r="J171" s="822" t="s">
        <v>972</v>
      </c>
      <c r="K171" s="822" t="s">
        <v>1864</v>
      </c>
      <c r="L171" s="825">
        <v>154.36000000000001</v>
      </c>
      <c r="M171" s="825">
        <v>154.36000000000001</v>
      </c>
      <c r="N171" s="822">
        <v>1</v>
      </c>
      <c r="O171" s="826">
        <v>1</v>
      </c>
      <c r="P171" s="825">
        <v>154.36000000000001</v>
      </c>
      <c r="Q171" s="827">
        <v>1</v>
      </c>
      <c r="R171" s="822">
        <v>1</v>
      </c>
      <c r="S171" s="827">
        <v>1</v>
      </c>
      <c r="T171" s="826">
        <v>1</v>
      </c>
      <c r="U171" s="828">
        <v>1</v>
      </c>
    </row>
    <row r="172" spans="1:21" ht="14.45" customHeight="1" x14ac:dyDescent="0.2">
      <c r="A172" s="821">
        <v>6</v>
      </c>
      <c r="B172" s="822" t="s">
        <v>2178</v>
      </c>
      <c r="C172" s="822" t="s">
        <v>2184</v>
      </c>
      <c r="D172" s="823" t="s">
        <v>2653</v>
      </c>
      <c r="E172" s="824" t="s">
        <v>2194</v>
      </c>
      <c r="F172" s="822" t="s">
        <v>2179</v>
      </c>
      <c r="G172" s="822" t="s">
        <v>2356</v>
      </c>
      <c r="H172" s="822" t="s">
        <v>652</v>
      </c>
      <c r="I172" s="822" t="s">
        <v>1865</v>
      </c>
      <c r="J172" s="822" t="s">
        <v>1866</v>
      </c>
      <c r="K172" s="822" t="s">
        <v>1867</v>
      </c>
      <c r="L172" s="825">
        <v>149.52000000000001</v>
      </c>
      <c r="M172" s="825">
        <v>299.04000000000002</v>
      </c>
      <c r="N172" s="822">
        <v>2</v>
      </c>
      <c r="O172" s="826">
        <v>1</v>
      </c>
      <c r="P172" s="825"/>
      <c r="Q172" s="827">
        <v>0</v>
      </c>
      <c r="R172" s="822"/>
      <c r="S172" s="827">
        <v>0</v>
      </c>
      <c r="T172" s="826"/>
      <c r="U172" s="828">
        <v>0</v>
      </c>
    </row>
    <row r="173" spans="1:21" ht="14.45" customHeight="1" x14ac:dyDescent="0.2">
      <c r="A173" s="821">
        <v>6</v>
      </c>
      <c r="B173" s="822" t="s">
        <v>2178</v>
      </c>
      <c r="C173" s="822" t="s">
        <v>2184</v>
      </c>
      <c r="D173" s="823" t="s">
        <v>2653</v>
      </c>
      <c r="E173" s="824" t="s">
        <v>2194</v>
      </c>
      <c r="F173" s="822" t="s">
        <v>2179</v>
      </c>
      <c r="G173" s="822" t="s">
        <v>2360</v>
      </c>
      <c r="H173" s="822" t="s">
        <v>329</v>
      </c>
      <c r="I173" s="822" t="s">
        <v>2536</v>
      </c>
      <c r="J173" s="822" t="s">
        <v>1103</v>
      </c>
      <c r="K173" s="822" t="s">
        <v>2537</v>
      </c>
      <c r="L173" s="825">
        <v>94.28</v>
      </c>
      <c r="M173" s="825">
        <v>188.56</v>
      </c>
      <c r="N173" s="822">
        <v>2</v>
      </c>
      <c r="O173" s="826">
        <v>1</v>
      </c>
      <c r="P173" s="825"/>
      <c r="Q173" s="827">
        <v>0</v>
      </c>
      <c r="R173" s="822"/>
      <c r="S173" s="827">
        <v>0</v>
      </c>
      <c r="T173" s="826"/>
      <c r="U173" s="828">
        <v>0</v>
      </c>
    </row>
    <row r="174" spans="1:21" ht="14.45" customHeight="1" x14ac:dyDescent="0.2">
      <c r="A174" s="821">
        <v>6</v>
      </c>
      <c r="B174" s="822" t="s">
        <v>2178</v>
      </c>
      <c r="C174" s="822" t="s">
        <v>2184</v>
      </c>
      <c r="D174" s="823" t="s">
        <v>2653</v>
      </c>
      <c r="E174" s="824" t="s">
        <v>2194</v>
      </c>
      <c r="F174" s="822" t="s">
        <v>2179</v>
      </c>
      <c r="G174" s="822" t="s">
        <v>2367</v>
      </c>
      <c r="H174" s="822" t="s">
        <v>329</v>
      </c>
      <c r="I174" s="822" t="s">
        <v>2368</v>
      </c>
      <c r="J174" s="822" t="s">
        <v>1169</v>
      </c>
      <c r="K174" s="822" t="s">
        <v>1170</v>
      </c>
      <c r="L174" s="825">
        <v>121.92</v>
      </c>
      <c r="M174" s="825">
        <v>1463.04</v>
      </c>
      <c r="N174" s="822">
        <v>12</v>
      </c>
      <c r="O174" s="826">
        <v>5</v>
      </c>
      <c r="P174" s="825">
        <v>975.36</v>
      </c>
      <c r="Q174" s="827">
        <v>0.66666666666666674</v>
      </c>
      <c r="R174" s="822">
        <v>8</v>
      </c>
      <c r="S174" s="827">
        <v>0.66666666666666663</v>
      </c>
      <c r="T174" s="826">
        <v>3</v>
      </c>
      <c r="U174" s="828">
        <v>0.6</v>
      </c>
    </row>
    <row r="175" spans="1:21" ht="14.45" customHeight="1" x14ac:dyDescent="0.2">
      <c r="A175" s="821">
        <v>6</v>
      </c>
      <c r="B175" s="822" t="s">
        <v>2178</v>
      </c>
      <c r="C175" s="822" t="s">
        <v>2184</v>
      </c>
      <c r="D175" s="823" t="s">
        <v>2653</v>
      </c>
      <c r="E175" s="824" t="s">
        <v>2194</v>
      </c>
      <c r="F175" s="822" t="s">
        <v>2179</v>
      </c>
      <c r="G175" s="822" t="s">
        <v>2367</v>
      </c>
      <c r="H175" s="822" t="s">
        <v>329</v>
      </c>
      <c r="I175" s="822" t="s">
        <v>2369</v>
      </c>
      <c r="J175" s="822" t="s">
        <v>1169</v>
      </c>
      <c r="K175" s="822" t="s">
        <v>1170</v>
      </c>
      <c r="L175" s="825">
        <v>121.92</v>
      </c>
      <c r="M175" s="825">
        <v>609.6</v>
      </c>
      <c r="N175" s="822">
        <v>5</v>
      </c>
      <c r="O175" s="826">
        <v>2</v>
      </c>
      <c r="P175" s="825"/>
      <c r="Q175" s="827">
        <v>0</v>
      </c>
      <c r="R175" s="822"/>
      <c r="S175" s="827">
        <v>0</v>
      </c>
      <c r="T175" s="826"/>
      <c r="U175" s="828">
        <v>0</v>
      </c>
    </row>
    <row r="176" spans="1:21" ht="14.45" customHeight="1" x14ac:dyDescent="0.2">
      <c r="A176" s="821">
        <v>6</v>
      </c>
      <c r="B176" s="822" t="s">
        <v>2178</v>
      </c>
      <c r="C176" s="822" t="s">
        <v>2184</v>
      </c>
      <c r="D176" s="823" t="s">
        <v>2653</v>
      </c>
      <c r="E176" s="824" t="s">
        <v>2194</v>
      </c>
      <c r="F176" s="822" t="s">
        <v>2180</v>
      </c>
      <c r="G176" s="822" t="s">
        <v>2205</v>
      </c>
      <c r="H176" s="822" t="s">
        <v>329</v>
      </c>
      <c r="I176" s="822" t="s">
        <v>2206</v>
      </c>
      <c r="J176" s="822" t="s">
        <v>2207</v>
      </c>
      <c r="K176" s="822" t="s">
        <v>2208</v>
      </c>
      <c r="L176" s="825">
        <v>700.35</v>
      </c>
      <c r="M176" s="825">
        <v>1400.7</v>
      </c>
      <c r="N176" s="822">
        <v>2</v>
      </c>
      <c r="O176" s="826">
        <v>2</v>
      </c>
      <c r="P176" s="825">
        <v>1400.7</v>
      </c>
      <c r="Q176" s="827">
        <v>1</v>
      </c>
      <c r="R176" s="822">
        <v>2</v>
      </c>
      <c r="S176" s="827">
        <v>1</v>
      </c>
      <c r="T176" s="826">
        <v>2</v>
      </c>
      <c r="U176" s="828">
        <v>1</v>
      </c>
    </row>
    <row r="177" spans="1:21" ht="14.45" customHeight="1" x14ac:dyDescent="0.2">
      <c r="A177" s="821">
        <v>6</v>
      </c>
      <c r="B177" s="822" t="s">
        <v>2178</v>
      </c>
      <c r="C177" s="822" t="s">
        <v>2184</v>
      </c>
      <c r="D177" s="823" t="s">
        <v>2653</v>
      </c>
      <c r="E177" s="824" t="s">
        <v>2194</v>
      </c>
      <c r="F177" s="822" t="s">
        <v>2180</v>
      </c>
      <c r="G177" s="822" t="s">
        <v>2205</v>
      </c>
      <c r="H177" s="822" t="s">
        <v>329</v>
      </c>
      <c r="I177" s="822" t="s">
        <v>2209</v>
      </c>
      <c r="J177" s="822" t="s">
        <v>2210</v>
      </c>
      <c r="K177" s="822" t="s">
        <v>2211</v>
      </c>
      <c r="L177" s="825">
        <v>849.85</v>
      </c>
      <c r="M177" s="825">
        <v>11897.900000000001</v>
      </c>
      <c r="N177" s="822">
        <v>14</v>
      </c>
      <c r="O177" s="826">
        <v>14</v>
      </c>
      <c r="P177" s="825">
        <v>8498.5000000000018</v>
      </c>
      <c r="Q177" s="827">
        <v>0.7142857142857143</v>
      </c>
      <c r="R177" s="822">
        <v>10</v>
      </c>
      <c r="S177" s="827">
        <v>0.7142857142857143</v>
      </c>
      <c r="T177" s="826">
        <v>10</v>
      </c>
      <c r="U177" s="828">
        <v>0.7142857142857143</v>
      </c>
    </row>
    <row r="178" spans="1:21" ht="14.45" customHeight="1" x14ac:dyDescent="0.2">
      <c r="A178" s="821">
        <v>6</v>
      </c>
      <c r="B178" s="822" t="s">
        <v>2178</v>
      </c>
      <c r="C178" s="822" t="s">
        <v>2184</v>
      </c>
      <c r="D178" s="823" t="s">
        <v>2653</v>
      </c>
      <c r="E178" s="824" t="s">
        <v>2194</v>
      </c>
      <c r="F178" s="822" t="s">
        <v>2180</v>
      </c>
      <c r="G178" s="822" t="s">
        <v>2205</v>
      </c>
      <c r="H178" s="822" t="s">
        <v>329</v>
      </c>
      <c r="I178" s="822" t="s">
        <v>2212</v>
      </c>
      <c r="J178" s="822" t="s">
        <v>2213</v>
      </c>
      <c r="K178" s="822" t="s">
        <v>2214</v>
      </c>
      <c r="L178" s="825">
        <v>700.35</v>
      </c>
      <c r="M178" s="825">
        <v>4202.1000000000004</v>
      </c>
      <c r="N178" s="822">
        <v>6</v>
      </c>
      <c r="O178" s="826">
        <v>6</v>
      </c>
      <c r="P178" s="825">
        <v>3501.75</v>
      </c>
      <c r="Q178" s="827">
        <v>0.83333333333333326</v>
      </c>
      <c r="R178" s="822">
        <v>5</v>
      </c>
      <c r="S178" s="827">
        <v>0.83333333333333337</v>
      </c>
      <c r="T178" s="826">
        <v>5</v>
      </c>
      <c r="U178" s="828">
        <v>0.83333333333333337</v>
      </c>
    </row>
    <row r="179" spans="1:21" ht="14.45" customHeight="1" x14ac:dyDescent="0.2">
      <c r="A179" s="821">
        <v>6</v>
      </c>
      <c r="B179" s="822" t="s">
        <v>2178</v>
      </c>
      <c r="C179" s="822" t="s">
        <v>2184</v>
      </c>
      <c r="D179" s="823" t="s">
        <v>2653</v>
      </c>
      <c r="E179" s="824" t="s">
        <v>2194</v>
      </c>
      <c r="F179" s="822" t="s">
        <v>2180</v>
      </c>
      <c r="G179" s="822" t="s">
        <v>2205</v>
      </c>
      <c r="H179" s="822" t="s">
        <v>329</v>
      </c>
      <c r="I179" s="822" t="s">
        <v>2215</v>
      </c>
      <c r="J179" s="822" t="s">
        <v>2216</v>
      </c>
      <c r="K179" s="822" t="s">
        <v>2217</v>
      </c>
      <c r="L179" s="825">
        <v>1493.46</v>
      </c>
      <c r="M179" s="825">
        <v>17921.52</v>
      </c>
      <c r="N179" s="822">
        <v>12</v>
      </c>
      <c r="O179" s="826">
        <v>12</v>
      </c>
      <c r="P179" s="825">
        <v>13441.14</v>
      </c>
      <c r="Q179" s="827">
        <v>0.75</v>
      </c>
      <c r="R179" s="822">
        <v>9</v>
      </c>
      <c r="S179" s="827">
        <v>0.75</v>
      </c>
      <c r="T179" s="826">
        <v>9</v>
      </c>
      <c r="U179" s="828">
        <v>0.75</v>
      </c>
    </row>
    <row r="180" spans="1:21" ht="14.45" customHeight="1" x14ac:dyDescent="0.2">
      <c r="A180" s="821">
        <v>6</v>
      </c>
      <c r="B180" s="822" t="s">
        <v>2178</v>
      </c>
      <c r="C180" s="822" t="s">
        <v>2184</v>
      </c>
      <c r="D180" s="823" t="s">
        <v>2653</v>
      </c>
      <c r="E180" s="824" t="s">
        <v>2196</v>
      </c>
      <c r="F180" s="822" t="s">
        <v>2179</v>
      </c>
      <c r="G180" s="822" t="s">
        <v>2247</v>
      </c>
      <c r="H180" s="822" t="s">
        <v>329</v>
      </c>
      <c r="I180" s="822" t="s">
        <v>2538</v>
      </c>
      <c r="J180" s="822" t="s">
        <v>1085</v>
      </c>
      <c r="K180" s="822" t="s">
        <v>2539</v>
      </c>
      <c r="L180" s="825">
        <v>117.47</v>
      </c>
      <c r="M180" s="825">
        <v>117.47</v>
      </c>
      <c r="N180" s="822">
        <v>1</v>
      </c>
      <c r="O180" s="826">
        <v>0.5</v>
      </c>
      <c r="P180" s="825">
        <v>117.47</v>
      </c>
      <c r="Q180" s="827">
        <v>1</v>
      </c>
      <c r="R180" s="822">
        <v>1</v>
      </c>
      <c r="S180" s="827">
        <v>1</v>
      </c>
      <c r="T180" s="826">
        <v>0.5</v>
      </c>
      <c r="U180" s="828">
        <v>1</v>
      </c>
    </row>
    <row r="181" spans="1:21" ht="14.45" customHeight="1" x14ac:dyDescent="0.2">
      <c r="A181" s="821">
        <v>6</v>
      </c>
      <c r="B181" s="822" t="s">
        <v>2178</v>
      </c>
      <c r="C181" s="822" t="s">
        <v>2184</v>
      </c>
      <c r="D181" s="823" t="s">
        <v>2653</v>
      </c>
      <c r="E181" s="824" t="s">
        <v>2196</v>
      </c>
      <c r="F181" s="822" t="s">
        <v>2179</v>
      </c>
      <c r="G181" s="822" t="s">
        <v>2254</v>
      </c>
      <c r="H181" s="822" t="s">
        <v>329</v>
      </c>
      <c r="I181" s="822" t="s">
        <v>2258</v>
      </c>
      <c r="J181" s="822" t="s">
        <v>1080</v>
      </c>
      <c r="K181" s="822" t="s">
        <v>2259</v>
      </c>
      <c r="L181" s="825">
        <v>273.33</v>
      </c>
      <c r="M181" s="825">
        <v>273.33</v>
      </c>
      <c r="N181" s="822">
        <v>1</v>
      </c>
      <c r="O181" s="826">
        <v>1</v>
      </c>
      <c r="P181" s="825"/>
      <c r="Q181" s="827">
        <v>0</v>
      </c>
      <c r="R181" s="822"/>
      <c r="S181" s="827">
        <v>0</v>
      </c>
      <c r="T181" s="826"/>
      <c r="U181" s="828">
        <v>0</v>
      </c>
    </row>
    <row r="182" spans="1:21" ht="14.45" customHeight="1" x14ac:dyDescent="0.2">
      <c r="A182" s="821">
        <v>6</v>
      </c>
      <c r="B182" s="822" t="s">
        <v>2178</v>
      </c>
      <c r="C182" s="822" t="s">
        <v>2184</v>
      </c>
      <c r="D182" s="823" t="s">
        <v>2653</v>
      </c>
      <c r="E182" s="824" t="s">
        <v>2196</v>
      </c>
      <c r="F182" s="822" t="s">
        <v>2179</v>
      </c>
      <c r="G182" s="822" t="s">
        <v>2540</v>
      </c>
      <c r="H182" s="822" t="s">
        <v>329</v>
      </c>
      <c r="I182" s="822" t="s">
        <v>2541</v>
      </c>
      <c r="J182" s="822" t="s">
        <v>2542</v>
      </c>
      <c r="K182" s="822" t="s">
        <v>2543</v>
      </c>
      <c r="L182" s="825">
        <v>140.96</v>
      </c>
      <c r="M182" s="825">
        <v>281.92</v>
      </c>
      <c r="N182" s="822">
        <v>2</v>
      </c>
      <c r="O182" s="826">
        <v>1</v>
      </c>
      <c r="P182" s="825"/>
      <c r="Q182" s="827">
        <v>0</v>
      </c>
      <c r="R182" s="822"/>
      <c r="S182" s="827">
        <v>0</v>
      </c>
      <c r="T182" s="826"/>
      <c r="U182" s="828">
        <v>0</v>
      </c>
    </row>
    <row r="183" spans="1:21" ht="14.45" customHeight="1" x14ac:dyDescent="0.2">
      <c r="A183" s="821">
        <v>6</v>
      </c>
      <c r="B183" s="822" t="s">
        <v>2178</v>
      </c>
      <c r="C183" s="822" t="s">
        <v>2184</v>
      </c>
      <c r="D183" s="823" t="s">
        <v>2653</v>
      </c>
      <c r="E183" s="824" t="s">
        <v>2196</v>
      </c>
      <c r="F183" s="822" t="s">
        <v>2179</v>
      </c>
      <c r="G183" s="822" t="s">
        <v>2277</v>
      </c>
      <c r="H183" s="822" t="s">
        <v>329</v>
      </c>
      <c r="I183" s="822" t="s">
        <v>2492</v>
      </c>
      <c r="J183" s="822" t="s">
        <v>1643</v>
      </c>
      <c r="K183" s="822" t="s">
        <v>2493</v>
      </c>
      <c r="L183" s="825">
        <v>111.72</v>
      </c>
      <c r="M183" s="825">
        <v>111.72</v>
      </c>
      <c r="N183" s="822">
        <v>1</v>
      </c>
      <c r="O183" s="826">
        <v>1</v>
      </c>
      <c r="P183" s="825"/>
      <c r="Q183" s="827">
        <v>0</v>
      </c>
      <c r="R183" s="822"/>
      <c r="S183" s="827">
        <v>0</v>
      </c>
      <c r="T183" s="826"/>
      <c r="U183" s="828">
        <v>0</v>
      </c>
    </row>
    <row r="184" spans="1:21" ht="14.45" customHeight="1" x14ac:dyDescent="0.2">
      <c r="A184" s="821">
        <v>6</v>
      </c>
      <c r="B184" s="822" t="s">
        <v>2178</v>
      </c>
      <c r="C184" s="822" t="s">
        <v>2184</v>
      </c>
      <c r="D184" s="823" t="s">
        <v>2653</v>
      </c>
      <c r="E184" s="824" t="s">
        <v>2196</v>
      </c>
      <c r="F184" s="822" t="s">
        <v>2179</v>
      </c>
      <c r="G184" s="822" t="s">
        <v>2277</v>
      </c>
      <c r="H184" s="822" t="s">
        <v>329</v>
      </c>
      <c r="I184" s="822" t="s">
        <v>2544</v>
      </c>
      <c r="J184" s="822" t="s">
        <v>1643</v>
      </c>
      <c r="K184" s="822" t="s">
        <v>2545</v>
      </c>
      <c r="L184" s="825">
        <v>131.66999999999999</v>
      </c>
      <c r="M184" s="825">
        <v>131.66999999999999</v>
      </c>
      <c r="N184" s="822">
        <v>1</v>
      </c>
      <c r="O184" s="826">
        <v>1</v>
      </c>
      <c r="P184" s="825"/>
      <c r="Q184" s="827">
        <v>0</v>
      </c>
      <c r="R184" s="822"/>
      <c r="S184" s="827">
        <v>0</v>
      </c>
      <c r="T184" s="826"/>
      <c r="U184" s="828">
        <v>0</v>
      </c>
    </row>
    <row r="185" spans="1:21" ht="14.45" customHeight="1" x14ac:dyDescent="0.2">
      <c r="A185" s="821">
        <v>6</v>
      </c>
      <c r="B185" s="822" t="s">
        <v>2178</v>
      </c>
      <c r="C185" s="822" t="s">
        <v>2184</v>
      </c>
      <c r="D185" s="823" t="s">
        <v>2653</v>
      </c>
      <c r="E185" s="824" t="s">
        <v>2196</v>
      </c>
      <c r="F185" s="822" t="s">
        <v>2179</v>
      </c>
      <c r="G185" s="822" t="s">
        <v>2277</v>
      </c>
      <c r="H185" s="822" t="s">
        <v>329</v>
      </c>
      <c r="I185" s="822" t="s">
        <v>2278</v>
      </c>
      <c r="J185" s="822" t="s">
        <v>1643</v>
      </c>
      <c r="K185" s="822" t="s">
        <v>2279</v>
      </c>
      <c r="L185" s="825">
        <v>83.79</v>
      </c>
      <c r="M185" s="825">
        <v>83.79</v>
      </c>
      <c r="N185" s="822">
        <v>1</v>
      </c>
      <c r="O185" s="826">
        <v>1</v>
      </c>
      <c r="P185" s="825">
        <v>83.79</v>
      </c>
      <c r="Q185" s="827">
        <v>1</v>
      </c>
      <c r="R185" s="822">
        <v>1</v>
      </c>
      <c r="S185" s="827">
        <v>1</v>
      </c>
      <c r="T185" s="826">
        <v>1</v>
      </c>
      <c r="U185" s="828">
        <v>1</v>
      </c>
    </row>
    <row r="186" spans="1:21" ht="14.45" customHeight="1" x14ac:dyDescent="0.2">
      <c r="A186" s="821">
        <v>6</v>
      </c>
      <c r="B186" s="822" t="s">
        <v>2178</v>
      </c>
      <c r="C186" s="822" t="s">
        <v>2184</v>
      </c>
      <c r="D186" s="823" t="s">
        <v>2653</v>
      </c>
      <c r="E186" s="824" t="s">
        <v>2196</v>
      </c>
      <c r="F186" s="822" t="s">
        <v>2179</v>
      </c>
      <c r="G186" s="822" t="s">
        <v>2277</v>
      </c>
      <c r="H186" s="822" t="s">
        <v>329</v>
      </c>
      <c r="I186" s="822" t="s">
        <v>2546</v>
      </c>
      <c r="J186" s="822" t="s">
        <v>1643</v>
      </c>
      <c r="K186" s="822" t="s">
        <v>2547</v>
      </c>
      <c r="L186" s="825">
        <v>65.83</v>
      </c>
      <c r="M186" s="825">
        <v>65.83</v>
      </c>
      <c r="N186" s="822">
        <v>1</v>
      </c>
      <c r="O186" s="826">
        <v>1</v>
      </c>
      <c r="P186" s="825"/>
      <c r="Q186" s="827">
        <v>0</v>
      </c>
      <c r="R186" s="822"/>
      <c r="S186" s="827">
        <v>0</v>
      </c>
      <c r="T186" s="826"/>
      <c r="U186" s="828">
        <v>0</v>
      </c>
    </row>
    <row r="187" spans="1:21" ht="14.45" customHeight="1" x14ac:dyDescent="0.2">
      <c r="A187" s="821">
        <v>6</v>
      </c>
      <c r="B187" s="822" t="s">
        <v>2178</v>
      </c>
      <c r="C187" s="822" t="s">
        <v>2184</v>
      </c>
      <c r="D187" s="823" t="s">
        <v>2653</v>
      </c>
      <c r="E187" s="824" t="s">
        <v>2196</v>
      </c>
      <c r="F187" s="822" t="s">
        <v>2179</v>
      </c>
      <c r="G187" s="822" t="s">
        <v>2405</v>
      </c>
      <c r="H187" s="822" t="s">
        <v>329</v>
      </c>
      <c r="I187" s="822" t="s">
        <v>2406</v>
      </c>
      <c r="J187" s="822" t="s">
        <v>2407</v>
      </c>
      <c r="K187" s="822" t="s">
        <v>2408</v>
      </c>
      <c r="L187" s="825">
        <v>132.97999999999999</v>
      </c>
      <c r="M187" s="825">
        <v>132.97999999999999</v>
      </c>
      <c r="N187" s="822">
        <v>1</v>
      </c>
      <c r="O187" s="826">
        <v>1</v>
      </c>
      <c r="P187" s="825">
        <v>132.97999999999999</v>
      </c>
      <c r="Q187" s="827">
        <v>1</v>
      </c>
      <c r="R187" s="822">
        <v>1</v>
      </c>
      <c r="S187" s="827">
        <v>1</v>
      </c>
      <c r="T187" s="826">
        <v>1</v>
      </c>
      <c r="U187" s="828">
        <v>1</v>
      </c>
    </row>
    <row r="188" spans="1:21" ht="14.45" customHeight="1" x14ac:dyDescent="0.2">
      <c r="A188" s="821">
        <v>6</v>
      </c>
      <c r="B188" s="822" t="s">
        <v>2178</v>
      </c>
      <c r="C188" s="822" t="s">
        <v>2184</v>
      </c>
      <c r="D188" s="823" t="s">
        <v>2653</v>
      </c>
      <c r="E188" s="824" t="s">
        <v>2196</v>
      </c>
      <c r="F188" s="822" t="s">
        <v>2179</v>
      </c>
      <c r="G188" s="822" t="s">
        <v>2282</v>
      </c>
      <c r="H188" s="822" t="s">
        <v>329</v>
      </c>
      <c r="I188" s="822" t="s">
        <v>2283</v>
      </c>
      <c r="J188" s="822" t="s">
        <v>700</v>
      </c>
      <c r="K188" s="822" t="s">
        <v>2284</v>
      </c>
      <c r="L188" s="825">
        <v>73.989999999999995</v>
      </c>
      <c r="M188" s="825">
        <v>73.989999999999995</v>
      </c>
      <c r="N188" s="822">
        <v>1</v>
      </c>
      <c r="O188" s="826">
        <v>1</v>
      </c>
      <c r="P188" s="825"/>
      <c r="Q188" s="827">
        <v>0</v>
      </c>
      <c r="R188" s="822"/>
      <c r="S188" s="827">
        <v>0</v>
      </c>
      <c r="T188" s="826"/>
      <c r="U188" s="828">
        <v>0</v>
      </c>
    </row>
    <row r="189" spans="1:21" ht="14.45" customHeight="1" x14ac:dyDescent="0.2">
      <c r="A189" s="821">
        <v>6</v>
      </c>
      <c r="B189" s="822" t="s">
        <v>2178</v>
      </c>
      <c r="C189" s="822" t="s">
        <v>2184</v>
      </c>
      <c r="D189" s="823" t="s">
        <v>2653</v>
      </c>
      <c r="E189" s="824" t="s">
        <v>2196</v>
      </c>
      <c r="F189" s="822" t="s">
        <v>2179</v>
      </c>
      <c r="G189" s="822" t="s">
        <v>2285</v>
      </c>
      <c r="H189" s="822" t="s">
        <v>329</v>
      </c>
      <c r="I189" s="822" t="s">
        <v>2286</v>
      </c>
      <c r="J189" s="822" t="s">
        <v>1299</v>
      </c>
      <c r="K189" s="822" t="s">
        <v>2287</v>
      </c>
      <c r="L189" s="825">
        <v>31.65</v>
      </c>
      <c r="M189" s="825">
        <v>31.65</v>
      </c>
      <c r="N189" s="822">
        <v>1</v>
      </c>
      <c r="O189" s="826">
        <v>1</v>
      </c>
      <c r="P189" s="825">
        <v>31.65</v>
      </c>
      <c r="Q189" s="827">
        <v>1</v>
      </c>
      <c r="R189" s="822">
        <v>1</v>
      </c>
      <c r="S189" s="827">
        <v>1</v>
      </c>
      <c r="T189" s="826">
        <v>1</v>
      </c>
      <c r="U189" s="828">
        <v>1</v>
      </c>
    </row>
    <row r="190" spans="1:21" ht="14.45" customHeight="1" x14ac:dyDescent="0.2">
      <c r="A190" s="821">
        <v>6</v>
      </c>
      <c r="B190" s="822" t="s">
        <v>2178</v>
      </c>
      <c r="C190" s="822" t="s">
        <v>2184</v>
      </c>
      <c r="D190" s="823" t="s">
        <v>2653</v>
      </c>
      <c r="E190" s="824" t="s">
        <v>2196</v>
      </c>
      <c r="F190" s="822" t="s">
        <v>2179</v>
      </c>
      <c r="G190" s="822" t="s">
        <v>2548</v>
      </c>
      <c r="H190" s="822" t="s">
        <v>329</v>
      </c>
      <c r="I190" s="822" t="s">
        <v>2549</v>
      </c>
      <c r="J190" s="822" t="s">
        <v>2550</v>
      </c>
      <c r="K190" s="822" t="s">
        <v>2551</v>
      </c>
      <c r="L190" s="825">
        <v>69.59</v>
      </c>
      <c r="M190" s="825">
        <v>69.59</v>
      </c>
      <c r="N190" s="822">
        <v>1</v>
      </c>
      <c r="O190" s="826">
        <v>1</v>
      </c>
      <c r="P190" s="825"/>
      <c r="Q190" s="827">
        <v>0</v>
      </c>
      <c r="R190" s="822"/>
      <c r="S190" s="827">
        <v>0</v>
      </c>
      <c r="T190" s="826"/>
      <c r="U190" s="828">
        <v>0</v>
      </c>
    </row>
    <row r="191" spans="1:21" ht="14.45" customHeight="1" x14ac:dyDescent="0.2">
      <c r="A191" s="821">
        <v>6</v>
      </c>
      <c r="B191" s="822" t="s">
        <v>2178</v>
      </c>
      <c r="C191" s="822" t="s">
        <v>2184</v>
      </c>
      <c r="D191" s="823" t="s">
        <v>2653</v>
      </c>
      <c r="E191" s="824" t="s">
        <v>2196</v>
      </c>
      <c r="F191" s="822" t="s">
        <v>2179</v>
      </c>
      <c r="G191" s="822" t="s">
        <v>2501</v>
      </c>
      <c r="H191" s="822" t="s">
        <v>652</v>
      </c>
      <c r="I191" s="822" t="s">
        <v>2034</v>
      </c>
      <c r="J191" s="822" t="s">
        <v>1922</v>
      </c>
      <c r="K191" s="822" t="s">
        <v>2035</v>
      </c>
      <c r="L191" s="825">
        <v>910.2</v>
      </c>
      <c r="M191" s="825">
        <v>910.2</v>
      </c>
      <c r="N191" s="822">
        <v>1</v>
      </c>
      <c r="O191" s="826">
        <v>1</v>
      </c>
      <c r="P191" s="825"/>
      <c r="Q191" s="827">
        <v>0</v>
      </c>
      <c r="R191" s="822"/>
      <c r="S191" s="827">
        <v>0</v>
      </c>
      <c r="T191" s="826"/>
      <c r="U191" s="828">
        <v>0</v>
      </c>
    </row>
    <row r="192" spans="1:21" ht="14.45" customHeight="1" x14ac:dyDescent="0.2">
      <c r="A192" s="821">
        <v>6</v>
      </c>
      <c r="B192" s="822" t="s">
        <v>2178</v>
      </c>
      <c r="C192" s="822" t="s">
        <v>2184</v>
      </c>
      <c r="D192" s="823" t="s">
        <v>2653</v>
      </c>
      <c r="E192" s="824" t="s">
        <v>2196</v>
      </c>
      <c r="F192" s="822" t="s">
        <v>2179</v>
      </c>
      <c r="G192" s="822" t="s">
        <v>2389</v>
      </c>
      <c r="H192" s="822" t="s">
        <v>652</v>
      </c>
      <c r="I192" s="822" t="s">
        <v>1967</v>
      </c>
      <c r="J192" s="822" t="s">
        <v>1117</v>
      </c>
      <c r="K192" s="822" t="s">
        <v>1968</v>
      </c>
      <c r="L192" s="825">
        <v>1847.49</v>
      </c>
      <c r="M192" s="825">
        <v>1847.49</v>
      </c>
      <c r="N192" s="822">
        <v>1</v>
      </c>
      <c r="O192" s="826">
        <v>1</v>
      </c>
      <c r="P192" s="825"/>
      <c r="Q192" s="827">
        <v>0</v>
      </c>
      <c r="R192" s="822"/>
      <c r="S192" s="827">
        <v>0</v>
      </c>
      <c r="T192" s="826"/>
      <c r="U192" s="828">
        <v>0</v>
      </c>
    </row>
    <row r="193" spans="1:21" ht="14.45" customHeight="1" x14ac:dyDescent="0.2">
      <c r="A193" s="821">
        <v>6</v>
      </c>
      <c r="B193" s="822" t="s">
        <v>2178</v>
      </c>
      <c r="C193" s="822" t="s">
        <v>2184</v>
      </c>
      <c r="D193" s="823" t="s">
        <v>2653</v>
      </c>
      <c r="E193" s="824" t="s">
        <v>2196</v>
      </c>
      <c r="F193" s="822" t="s">
        <v>2179</v>
      </c>
      <c r="G193" s="822" t="s">
        <v>2305</v>
      </c>
      <c r="H193" s="822" t="s">
        <v>329</v>
      </c>
      <c r="I193" s="822" t="s">
        <v>2390</v>
      </c>
      <c r="J193" s="822" t="s">
        <v>1507</v>
      </c>
      <c r="K193" s="822" t="s">
        <v>2391</v>
      </c>
      <c r="L193" s="825">
        <v>35.25</v>
      </c>
      <c r="M193" s="825">
        <v>35.25</v>
      </c>
      <c r="N193" s="822">
        <v>1</v>
      </c>
      <c r="O193" s="826">
        <v>1</v>
      </c>
      <c r="P193" s="825">
        <v>35.25</v>
      </c>
      <c r="Q193" s="827">
        <v>1</v>
      </c>
      <c r="R193" s="822">
        <v>1</v>
      </c>
      <c r="S193" s="827">
        <v>1</v>
      </c>
      <c r="T193" s="826">
        <v>1</v>
      </c>
      <c r="U193" s="828">
        <v>1</v>
      </c>
    </row>
    <row r="194" spans="1:21" ht="14.45" customHeight="1" x14ac:dyDescent="0.2">
      <c r="A194" s="821">
        <v>6</v>
      </c>
      <c r="B194" s="822" t="s">
        <v>2178</v>
      </c>
      <c r="C194" s="822" t="s">
        <v>2184</v>
      </c>
      <c r="D194" s="823" t="s">
        <v>2653</v>
      </c>
      <c r="E194" s="824" t="s">
        <v>2196</v>
      </c>
      <c r="F194" s="822" t="s">
        <v>2179</v>
      </c>
      <c r="G194" s="822" t="s">
        <v>2552</v>
      </c>
      <c r="H194" s="822" t="s">
        <v>329</v>
      </c>
      <c r="I194" s="822" t="s">
        <v>2553</v>
      </c>
      <c r="J194" s="822" t="s">
        <v>2554</v>
      </c>
      <c r="K194" s="822" t="s">
        <v>2555</v>
      </c>
      <c r="L194" s="825">
        <v>112.6</v>
      </c>
      <c r="M194" s="825">
        <v>112.6</v>
      </c>
      <c r="N194" s="822">
        <v>1</v>
      </c>
      <c r="O194" s="826">
        <v>1</v>
      </c>
      <c r="P194" s="825"/>
      <c r="Q194" s="827">
        <v>0</v>
      </c>
      <c r="R194" s="822"/>
      <c r="S194" s="827">
        <v>0</v>
      </c>
      <c r="T194" s="826"/>
      <c r="U194" s="828">
        <v>0</v>
      </c>
    </row>
    <row r="195" spans="1:21" ht="14.45" customHeight="1" x14ac:dyDescent="0.2">
      <c r="A195" s="821">
        <v>6</v>
      </c>
      <c r="B195" s="822" t="s">
        <v>2178</v>
      </c>
      <c r="C195" s="822" t="s">
        <v>2184</v>
      </c>
      <c r="D195" s="823" t="s">
        <v>2653</v>
      </c>
      <c r="E195" s="824" t="s">
        <v>2196</v>
      </c>
      <c r="F195" s="822" t="s">
        <v>2179</v>
      </c>
      <c r="G195" s="822" t="s">
        <v>2556</v>
      </c>
      <c r="H195" s="822" t="s">
        <v>329</v>
      </c>
      <c r="I195" s="822" t="s">
        <v>2557</v>
      </c>
      <c r="J195" s="822" t="s">
        <v>2558</v>
      </c>
      <c r="K195" s="822" t="s">
        <v>2559</v>
      </c>
      <c r="L195" s="825">
        <v>0</v>
      </c>
      <c r="M195" s="825">
        <v>0</v>
      </c>
      <c r="N195" s="822">
        <v>1</v>
      </c>
      <c r="O195" s="826">
        <v>1</v>
      </c>
      <c r="P195" s="825"/>
      <c r="Q195" s="827"/>
      <c r="R195" s="822"/>
      <c r="S195" s="827">
        <v>0</v>
      </c>
      <c r="T195" s="826"/>
      <c r="U195" s="828">
        <v>0</v>
      </c>
    </row>
    <row r="196" spans="1:21" ht="14.45" customHeight="1" x14ac:dyDescent="0.2">
      <c r="A196" s="821">
        <v>6</v>
      </c>
      <c r="B196" s="822" t="s">
        <v>2178</v>
      </c>
      <c r="C196" s="822" t="s">
        <v>2184</v>
      </c>
      <c r="D196" s="823" t="s">
        <v>2653</v>
      </c>
      <c r="E196" s="824" t="s">
        <v>2196</v>
      </c>
      <c r="F196" s="822" t="s">
        <v>2179</v>
      </c>
      <c r="G196" s="822" t="s">
        <v>2532</v>
      </c>
      <c r="H196" s="822" t="s">
        <v>329</v>
      </c>
      <c r="I196" s="822" t="s">
        <v>2560</v>
      </c>
      <c r="J196" s="822" t="s">
        <v>2534</v>
      </c>
      <c r="K196" s="822" t="s">
        <v>2561</v>
      </c>
      <c r="L196" s="825">
        <v>33.31</v>
      </c>
      <c r="M196" s="825">
        <v>33.31</v>
      </c>
      <c r="N196" s="822">
        <v>1</v>
      </c>
      <c r="O196" s="826">
        <v>1</v>
      </c>
      <c r="P196" s="825"/>
      <c r="Q196" s="827">
        <v>0</v>
      </c>
      <c r="R196" s="822"/>
      <c r="S196" s="827">
        <v>0</v>
      </c>
      <c r="T196" s="826"/>
      <c r="U196" s="828">
        <v>0</v>
      </c>
    </row>
    <row r="197" spans="1:21" ht="14.45" customHeight="1" x14ac:dyDescent="0.2">
      <c r="A197" s="821">
        <v>6</v>
      </c>
      <c r="B197" s="822" t="s">
        <v>2178</v>
      </c>
      <c r="C197" s="822" t="s">
        <v>2184</v>
      </c>
      <c r="D197" s="823" t="s">
        <v>2653</v>
      </c>
      <c r="E197" s="824" t="s">
        <v>2196</v>
      </c>
      <c r="F197" s="822" t="s">
        <v>2179</v>
      </c>
      <c r="G197" s="822" t="s">
        <v>2532</v>
      </c>
      <c r="H197" s="822" t="s">
        <v>329</v>
      </c>
      <c r="I197" s="822" t="s">
        <v>2533</v>
      </c>
      <c r="J197" s="822" t="s">
        <v>2534</v>
      </c>
      <c r="K197" s="822" t="s">
        <v>2535</v>
      </c>
      <c r="L197" s="825">
        <v>99.94</v>
      </c>
      <c r="M197" s="825">
        <v>199.88</v>
      </c>
      <c r="N197" s="822">
        <v>2</v>
      </c>
      <c r="O197" s="826">
        <v>1.5</v>
      </c>
      <c r="P197" s="825">
        <v>199.88</v>
      </c>
      <c r="Q197" s="827">
        <v>1</v>
      </c>
      <c r="R197" s="822">
        <v>2</v>
      </c>
      <c r="S197" s="827">
        <v>1</v>
      </c>
      <c r="T197" s="826">
        <v>1.5</v>
      </c>
      <c r="U197" s="828">
        <v>1</v>
      </c>
    </row>
    <row r="198" spans="1:21" ht="14.45" customHeight="1" x14ac:dyDescent="0.2">
      <c r="A198" s="821">
        <v>6</v>
      </c>
      <c r="B198" s="822" t="s">
        <v>2178</v>
      </c>
      <c r="C198" s="822" t="s">
        <v>2184</v>
      </c>
      <c r="D198" s="823" t="s">
        <v>2653</v>
      </c>
      <c r="E198" s="824" t="s">
        <v>2196</v>
      </c>
      <c r="F198" s="822" t="s">
        <v>2179</v>
      </c>
      <c r="G198" s="822" t="s">
        <v>2532</v>
      </c>
      <c r="H198" s="822" t="s">
        <v>329</v>
      </c>
      <c r="I198" s="822" t="s">
        <v>2562</v>
      </c>
      <c r="J198" s="822" t="s">
        <v>2534</v>
      </c>
      <c r="K198" s="822" t="s">
        <v>2563</v>
      </c>
      <c r="L198" s="825">
        <v>299.83999999999997</v>
      </c>
      <c r="M198" s="825">
        <v>299.83999999999997</v>
      </c>
      <c r="N198" s="822">
        <v>1</v>
      </c>
      <c r="O198" s="826">
        <v>1</v>
      </c>
      <c r="P198" s="825"/>
      <c r="Q198" s="827">
        <v>0</v>
      </c>
      <c r="R198" s="822"/>
      <c r="S198" s="827">
        <v>0</v>
      </c>
      <c r="T198" s="826"/>
      <c r="U198" s="828">
        <v>0</v>
      </c>
    </row>
    <row r="199" spans="1:21" ht="14.45" customHeight="1" x14ac:dyDescent="0.2">
      <c r="A199" s="821">
        <v>6</v>
      </c>
      <c r="B199" s="822" t="s">
        <v>2178</v>
      </c>
      <c r="C199" s="822" t="s">
        <v>2184</v>
      </c>
      <c r="D199" s="823" t="s">
        <v>2653</v>
      </c>
      <c r="E199" s="824" t="s">
        <v>2196</v>
      </c>
      <c r="F199" s="822" t="s">
        <v>2179</v>
      </c>
      <c r="G199" s="822" t="s">
        <v>2532</v>
      </c>
      <c r="H199" s="822" t="s">
        <v>329</v>
      </c>
      <c r="I199" s="822" t="s">
        <v>2564</v>
      </c>
      <c r="J199" s="822" t="s">
        <v>950</v>
      </c>
      <c r="K199" s="822" t="s">
        <v>951</v>
      </c>
      <c r="L199" s="825">
        <v>50.32</v>
      </c>
      <c r="M199" s="825">
        <v>100.64</v>
      </c>
      <c r="N199" s="822">
        <v>2</v>
      </c>
      <c r="O199" s="826">
        <v>1</v>
      </c>
      <c r="P199" s="825">
        <v>100.64</v>
      </c>
      <c r="Q199" s="827">
        <v>1</v>
      </c>
      <c r="R199" s="822">
        <v>2</v>
      </c>
      <c r="S199" s="827">
        <v>1</v>
      </c>
      <c r="T199" s="826">
        <v>1</v>
      </c>
      <c r="U199" s="828">
        <v>1</v>
      </c>
    </row>
    <row r="200" spans="1:21" ht="14.45" customHeight="1" x14ac:dyDescent="0.2">
      <c r="A200" s="821">
        <v>6</v>
      </c>
      <c r="B200" s="822" t="s">
        <v>2178</v>
      </c>
      <c r="C200" s="822" t="s">
        <v>2184</v>
      </c>
      <c r="D200" s="823" t="s">
        <v>2653</v>
      </c>
      <c r="E200" s="824" t="s">
        <v>2196</v>
      </c>
      <c r="F200" s="822" t="s">
        <v>2179</v>
      </c>
      <c r="G200" s="822" t="s">
        <v>2532</v>
      </c>
      <c r="H200" s="822" t="s">
        <v>329</v>
      </c>
      <c r="I200" s="822" t="s">
        <v>2565</v>
      </c>
      <c r="J200" s="822" t="s">
        <v>950</v>
      </c>
      <c r="K200" s="822" t="s">
        <v>2566</v>
      </c>
      <c r="L200" s="825">
        <v>50.32</v>
      </c>
      <c r="M200" s="825">
        <v>50.32</v>
      </c>
      <c r="N200" s="822">
        <v>1</v>
      </c>
      <c r="O200" s="826">
        <v>1</v>
      </c>
      <c r="P200" s="825"/>
      <c r="Q200" s="827">
        <v>0</v>
      </c>
      <c r="R200" s="822"/>
      <c r="S200" s="827">
        <v>0</v>
      </c>
      <c r="T200" s="826"/>
      <c r="U200" s="828">
        <v>0</v>
      </c>
    </row>
    <row r="201" spans="1:21" ht="14.45" customHeight="1" x14ac:dyDescent="0.2">
      <c r="A201" s="821">
        <v>6</v>
      </c>
      <c r="B201" s="822" t="s">
        <v>2178</v>
      </c>
      <c r="C201" s="822" t="s">
        <v>2184</v>
      </c>
      <c r="D201" s="823" t="s">
        <v>2653</v>
      </c>
      <c r="E201" s="824" t="s">
        <v>2196</v>
      </c>
      <c r="F201" s="822" t="s">
        <v>2179</v>
      </c>
      <c r="G201" s="822" t="s">
        <v>2356</v>
      </c>
      <c r="H201" s="822" t="s">
        <v>652</v>
      </c>
      <c r="I201" s="822" t="s">
        <v>1863</v>
      </c>
      <c r="J201" s="822" t="s">
        <v>972</v>
      </c>
      <c r="K201" s="822" t="s">
        <v>1864</v>
      </c>
      <c r="L201" s="825">
        <v>154.36000000000001</v>
      </c>
      <c r="M201" s="825">
        <v>463.08000000000004</v>
      </c>
      <c r="N201" s="822">
        <v>3</v>
      </c>
      <c r="O201" s="826">
        <v>3</v>
      </c>
      <c r="P201" s="825">
        <v>154.36000000000001</v>
      </c>
      <c r="Q201" s="827">
        <v>0.33333333333333331</v>
      </c>
      <c r="R201" s="822">
        <v>1</v>
      </c>
      <c r="S201" s="827">
        <v>0.33333333333333331</v>
      </c>
      <c r="T201" s="826">
        <v>1</v>
      </c>
      <c r="U201" s="828">
        <v>0.33333333333333331</v>
      </c>
    </row>
    <row r="202" spans="1:21" ht="14.45" customHeight="1" x14ac:dyDescent="0.2">
      <c r="A202" s="821">
        <v>6</v>
      </c>
      <c r="B202" s="822" t="s">
        <v>2178</v>
      </c>
      <c r="C202" s="822" t="s">
        <v>2184</v>
      </c>
      <c r="D202" s="823" t="s">
        <v>2653</v>
      </c>
      <c r="E202" s="824" t="s">
        <v>2196</v>
      </c>
      <c r="F202" s="822" t="s">
        <v>2179</v>
      </c>
      <c r="G202" s="822" t="s">
        <v>2360</v>
      </c>
      <c r="H202" s="822" t="s">
        <v>652</v>
      </c>
      <c r="I202" s="822" t="s">
        <v>2000</v>
      </c>
      <c r="J202" s="822" t="s">
        <v>1852</v>
      </c>
      <c r="K202" s="822" t="s">
        <v>2001</v>
      </c>
      <c r="L202" s="825">
        <v>105.23</v>
      </c>
      <c r="M202" s="825">
        <v>105.23</v>
      </c>
      <c r="N202" s="822">
        <v>1</v>
      </c>
      <c r="O202" s="826">
        <v>1</v>
      </c>
      <c r="P202" s="825"/>
      <c r="Q202" s="827">
        <v>0</v>
      </c>
      <c r="R202" s="822"/>
      <c r="S202" s="827">
        <v>0</v>
      </c>
      <c r="T202" s="826"/>
      <c r="U202" s="828">
        <v>0</v>
      </c>
    </row>
    <row r="203" spans="1:21" ht="14.45" customHeight="1" x14ac:dyDescent="0.2">
      <c r="A203" s="821">
        <v>6</v>
      </c>
      <c r="B203" s="822" t="s">
        <v>2178</v>
      </c>
      <c r="C203" s="822" t="s">
        <v>2184</v>
      </c>
      <c r="D203" s="823" t="s">
        <v>2653</v>
      </c>
      <c r="E203" s="824" t="s">
        <v>2196</v>
      </c>
      <c r="F203" s="822" t="s">
        <v>2180</v>
      </c>
      <c r="G203" s="822" t="s">
        <v>2205</v>
      </c>
      <c r="H203" s="822" t="s">
        <v>329</v>
      </c>
      <c r="I203" s="822" t="s">
        <v>2206</v>
      </c>
      <c r="J203" s="822" t="s">
        <v>2207</v>
      </c>
      <c r="K203" s="822" t="s">
        <v>2208</v>
      </c>
      <c r="L203" s="825">
        <v>700.35</v>
      </c>
      <c r="M203" s="825">
        <v>2801.4</v>
      </c>
      <c r="N203" s="822">
        <v>4</v>
      </c>
      <c r="O203" s="826">
        <v>4</v>
      </c>
      <c r="P203" s="825">
        <v>2801.4</v>
      </c>
      <c r="Q203" s="827">
        <v>1</v>
      </c>
      <c r="R203" s="822">
        <v>4</v>
      </c>
      <c r="S203" s="827">
        <v>1</v>
      </c>
      <c r="T203" s="826">
        <v>4</v>
      </c>
      <c r="U203" s="828">
        <v>1</v>
      </c>
    </row>
    <row r="204" spans="1:21" ht="14.45" customHeight="1" x14ac:dyDescent="0.2">
      <c r="A204" s="821">
        <v>6</v>
      </c>
      <c r="B204" s="822" t="s">
        <v>2178</v>
      </c>
      <c r="C204" s="822" t="s">
        <v>2184</v>
      </c>
      <c r="D204" s="823" t="s">
        <v>2653</v>
      </c>
      <c r="E204" s="824" t="s">
        <v>2196</v>
      </c>
      <c r="F204" s="822" t="s">
        <v>2180</v>
      </c>
      <c r="G204" s="822" t="s">
        <v>2205</v>
      </c>
      <c r="H204" s="822" t="s">
        <v>329</v>
      </c>
      <c r="I204" s="822" t="s">
        <v>2209</v>
      </c>
      <c r="J204" s="822" t="s">
        <v>2210</v>
      </c>
      <c r="K204" s="822" t="s">
        <v>2211</v>
      </c>
      <c r="L204" s="825">
        <v>849.85</v>
      </c>
      <c r="M204" s="825">
        <v>16997.000000000004</v>
      </c>
      <c r="N204" s="822">
        <v>20</v>
      </c>
      <c r="O204" s="826">
        <v>20</v>
      </c>
      <c r="P204" s="825">
        <v>15297.300000000005</v>
      </c>
      <c r="Q204" s="827">
        <v>0.90000000000000013</v>
      </c>
      <c r="R204" s="822">
        <v>18</v>
      </c>
      <c r="S204" s="827">
        <v>0.9</v>
      </c>
      <c r="T204" s="826">
        <v>18</v>
      </c>
      <c r="U204" s="828">
        <v>0.9</v>
      </c>
    </row>
    <row r="205" spans="1:21" ht="14.45" customHeight="1" x14ac:dyDescent="0.2">
      <c r="A205" s="821">
        <v>6</v>
      </c>
      <c r="B205" s="822" t="s">
        <v>2178</v>
      </c>
      <c r="C205" s="822" t="s">
        <v>2184</v>
      </c>
      <c r="D205" s="823" t="s">
        <v>2653</v>
      </c>
      <c r="E205" s="824" t="s">
        <v>2196</v>
      </c>
      <c r="F205" s="822" t="s">
        <v>2180</v>
      </c>
      <c r="G205" s="822" t="s">
        <v>2205</v>
      </c>
      <c r="H205" s="822" t="s">
        <v>329</v>
      </c>
      <c r="I205" s="822" t="s">
        <v>2212</v>
      </c>
      <c r="J205" s="822" t="s">
        <v>2213</v>
      </c>
      <c r="K205" s="822" t="s">
        <v>2214</v>
      </c>
      <c r="L205" s="825">
        <v>700.35</v>
      </c>
      <c r="M205" s="825">
        <v>8404.2000000000007</v>
      </c>
      <c r="N205" s="822">
        <v>12</v>
      </c>
      <c r="O205" s="826">
        <v>12</v>
      </c>
      <c r="P205" s="825">
        <v>5602.8000000000011</v>
      </c>
      <c r="Q205" s="827">
        <v>0.66666666666666674</v>
      </c>
      <c r="R205" s="822">
        <v>8</v>
      </c>
      <c r="S205" s="827">
        <v>0.66666666666666663</v>
      </c>
      <c r="T205" s="826">
        <v>8</v>
      </c>
      <c r="U205" s="828">
        <v>0.66666666666666663</v>
      </c>
    </row>
    <row r="206" spans="1:21" ht="14.45" customHeight="1" x14ac:dyDescent="0.2">
      <c r="A206" s="821">
        <v>6</v>
      </c>
      <c r="B206" s="822" t="s">
        <v>2178</v>
      </c>
      <c r="C206" s="822" t="s">
        <v>2184</v>
      </c>
      <c r="D206" s="823" t="s">
        <v>2653</v>
      </c>
      <c r="E206" s="824" t="s">
        <v>2196</v>
      </c>
      <c r="F206" s="822" t="s">
        <v>2180</v>
      </c>
      <c r="G206" s="822" t="s">
        <v>2205</v>
      </c>
      <c r="H206" s="822" t="s">
        <v>329</v>
      </c>
      <c r="I206" s="822" t="s">
        <v>2215</v>
      </c>
      <c r="J206" s="822" t="s">
        <v>2216</v>
      </c>
      <c r="K206" s="822" t="s">
        <v>2217</v>
      </c>
      <c r="L206" s="825">
        <v>1493.46</v>
      </c>
      <c r="M206" s="825">
        <v>25388.819999999996</v>
      </c>
      <c r="N206" s="822">
        <v>17</v>
      </c>
      <c r="O206" s="826">
        <v>17</v>
      </c>
      <c r="P206" s="825">
        <v>17921.519999999997</v>
      </c>
      <c r="Q206" s="827">
        <v>0.70588235294117641</v>
      </c>
      <c r="R206" s="822">
        <v>12</v>
      </c>
      <c r="S206" s="827">
        <v>0.70588235294117652</v>
      </c>
      <c r="T206" s="826">
        <v>12</v>
      </c>
      <c r="U206" s="828">
        <v>0.70588235294117652</v>
      </c>
    </row>
    <row r="207" spans="1:21" ht="14.45" customHeight="1" x14ac:dyDescent="0.2">
      <c r="A207" s="821">
        <v>6</v>
      </c>
      <c r="B207" s="822" t="s">
        <v>2178</v>
      </c>
      <c r="C207" s="822" t="s">
        <v>2184</v>
      </c>
      <c r="D207" s="823" t="s">
        <v>2653</v>
      </c>
      <c r="E207" s="824" t="s">
        <v>2196</v>
      </c>
      <c r="F207" s="822" t="s">
        <v>2180</v>
      </c>
      <c r="G207" s="822" t="s">
        <v>2205</v>
      </c>
      <c r="H207" s="822" t="s">
        <v>329</v>
      </c>
      <c r="I207" s="822" t="s">
        <v>2567</v>
      </c>
      <c r="J207" s="822" t="s">
        <v>2568</v>
      </c>
      <c r="K207" s="822" t="s">
        <v>2569</v>
      </c>
      <c r="L207" s="825">
        <v>349.11</v>
      </c>
      <c r="M207" s="825">
        <v>349.11</v>
      </c>
      <c r="N207" s="822">
        <v>1</v>
      </c>
      <c r="O207" s="826">
        <v>1</v>
      </c>
      <c r="P207" s="825">
        <v>349.11</v>
      </c>
      <c r="Q207" s="827">
        <v>1</v>
      </c>
      <c r="R207" s="822">
        <v>1</v>
      </c>
      <c r="S207" s="827">
        <v>1</v>
      </c>
      <c r="T207" s="826">
        <v>1</v>
      </c>
      <c r="U207" s="828">
        <v>1</v>
      </c>
    </row>
    <row r="208" spans="1:21" ht="14.45" customHeight="1" x14ac:dyDescent="0.2">
      <c r="A208" s="821">
        <v>6</v>
      </c>
      <c r="B208" s="822" t="s">
        <v>2178</v>
      </c>
      <c r="C208" s="822" t="s">
        <v>2184</v>
      </c>
      <c r="D208" s="823" t="s">
        <v>2653</v>
      </c>
      <c r="E208" s="824" t="s">
        <v>2196</v>
      </c>
      <c r="F208" s="822" t="s">
        <v>2180</v>
      </c>
      <c r="G208" s="822" t="s">
        <v>2205</v>
      </c>
      <c r="H208" s="822" t="s">
        <v>329</v>
      </c>
      <c r="I208" s="822" t="s">
        <v>2221</v>
      </c>
      <c r="J208" s="822" t="s">
        <v>2222</v>
      </c>
      <c r="K208" s="822" t="s">
        <v>2223</v>
      </c>
      <c r="L208" s="825">
        <v>249.55</v>
      </c>
      <c r="M208" s="825">
        <v>249.55</v>
      </c>
      <c r="N208" s="822">
        <v>1</v>
      </c>
      <c r="O208" s="826">
        <v>1</v>
      </c>
      <c r="P208" s="825">
        <v>249.55</v>
      </c>
      <c r="Q208" s="827">
        <v>1</v>
      </c>
      <c r="R208" s="822">
        <v>1</v>
      </c>
      <c r="S208" s="827">
        <v>1</v>
      </c>
      <c r="T208" s="826">
        <v>1</v>
      </c>
      <c r="U208" s="828">
        <v>1</v>
      </c>
    </row>
    <row r="209" spans="1:21" ht="14.45" customHeight="1" x14ac:dyDescent="0.2">
      <c r="A209" s="821">
        <v>6</v>
      </c>
      <c r="B209" s="822" t="s">
        <v>2178</v>
      </c>
      <c r="C209" s="822" t="s">
        <v>2184</v>
      </c>
      <c r="D209" s="823" t="s">
        <v>2653</v>
      </c>
      <c r="E209" s="824" t="s">
        <v>2203</v>
      </c>
      <c r="F209" s="822" t="s">
        <v>2179</v>
      </c>
      <c r="G209" s="822" t="s">
        <v>2224</v>
      </c>
      <c r="H209" s="822" t="s">
        <v>652</v>
      </c>
      <c r="I209" s="822" t="s">
        <v>1905</v>
      </c>
      <c r="J209" s="822" t="s">
        <v>653</v>
      </c>
      <c r="K209" s="822" t="s">
        <v>655</v>
      </c>
      <c r="L209" s="825">
        <v>65.28</v>
      </c>
      <c r="M209" s="825">
        <v>65.28</v>
      </c>
      <c r="N209" s="822">
        <v>1</v>
      </c>
      <c r="O209" s="826">
        <v>0.5</v>
      </c>
      <c r="P209" s="825"/>
      <c r="Q209" s="827">
        <v>0</v>
      </c>
      <c r="R209" s="822"/>
      <c r="S209" s="827">
        <v>0</v>
      </c>
      <c r="T209" s="826"/>
      <c r="U209" s="828">
        <v>0</v>
      </c>
    </row>
    <row r="210" spans="1:21" ht="14.45" customHeight="1" x14ac:dyDescent="0.2">
      <c r="A210" s="821">
        <v>6</v>
      </c>
      <c r="B210" s="822" t="s">
        <v>2178</v>
      </c>
      <c r="C210" s="822" t="s">
        <v>2184</v>
      </c>
      <c r="D210" s="823" t="s">
        <v>2653</v>
      </c>
      <c r="E210" s="824" t="s">
        <v>2203</v>
      </c>
      <c r="F210" s="822" t="s">
        <v>2179</v>
      </c>
      <c r="G210" s="822" t="s">
        <v>2465</v>
      </c>
      <c r="H210" s="822" t="s">
        <v>652</v>
      </c>
      <c r="I210" s="822" t="s">
        <v>1981</v>
      </c>
      <c r="J210" s="822" t="s">
        <v>1982</v>
      </c>
      <c r="K210" s="822" t="s">
        <v>1523</v>
      </c>
      <c r="L210" s="825">
        <v>31.09</v>
      </c>
      <c r="M210" s="825">
        <v>31.09</v>
      </c>
      <c r="N210" s="822">
        <v>1</v>
      </c>
      <c r="O210" s="826">
        <v>0.5</v>
      </c>
      <c r="P210" s="825"/>
      <c r="Q210" s="827">
        <v>0</v>
      </c>
      <c r="R210" s="822"/>
      <c r="S210" s="827">
        <v>0</v>
      </c>
      <c r="T210" s="826"/>
      <c r="U210" s="828">
        <v>0</v>
      </c>
    </row>
    <row r="211" spans="1:21" ht="14.45" customHeight="1" x14ac:dyDescent="0.2">
      <c r="A211" s="821">
        <v>6</v>
      </c>
      <c r="B211" s="822" t="s">
        <v>2178</v>
      </c>
      <c r="C211" s="822" t="s">
        <v>2184</v>
      </c>
      <c r="D211" s="823" t="s">
        <v>2653</v>
      </c>
      <c r="E211" s="824" t="s">
        <v>2203</v>
      </c>
      <c r="F211" s="822" t="s">
        <v>2179</v>
      </c>
      <c r="G211" s="822" t="s">
        <v>2227</v>
      </c>
      <c r="H211" s="822" t="s">
        <v>652</v>
      </c>
      <c r="I211" s="822" t="s">
        <v>2570</v>
      </c>
      <c r="J211" s="822" t="s">
        <v>1843</v>
      </c>
      <c r="K211" s="822" t="s">
        <v>2571</v>
      </c>
      <c r="L211" s="825">
        <v>55.14</v>
      </c>
      <c r="M211" s="825">
        <v>55.14</v>
      </c>
      <c r="N211" s="822">
        <v>1</v>
      </c>
      <c r="O211" s="826">
        <v>0.5</v>
      </c>
      <c r="P211" s="825"/>
      <c r="Q211" s="827">
        <v>0</v>
      </c>
      <c r="R211" s="822"/>
      <c r="S211" s="827">
        <v>0</v>
      </c>
      <c r="T211" s="826"/>
      <c r="U211" s="828">
        <v>0</v>
      </c>
    </row>
    <row r="212" spans="1:21" ht="14.45" customHeight="1" x14ac:dyDescent="0.2">
      <c r="A212" s="821">
        <v>6</v>
      </c>
      <c r="B212" s="822" t="s">
        <v>2178</v>
      </c>
      <c r="C212" s="822" t="s">
        <v>2184</v>
      </c>
      <c r="D212" s="823" t="s">
        <v>2653</v>
      </c>
      <c r="E212" s="824" t="s">
        <v>2203</v>
      </c>
      <c r="F212" s="822" t="s">
        <v>2179</v>
      </c>
      <c r="G212" s="822" t="s">
        <v>2420</v>
      </c>
      <c r="H212" s="822" t="s">
        <v>652</v>
      </c>
      <c r="I212" s="822" t="s">
        <v>2421</v>
      </c>
      <c r="J212" s="822" t="s">
        <v>2422</v>
      </c>
      <c r="K212" s="822" t="s">
        <v>2423</v>
      </c>
      <c r="L212" s="825">
        <v>119.7</v>
      </c>
      <c r="M212" s="825">
        <v>119.7</v>
      </c>
      <c r="N212" s="822">
        <v>1</v>
      </c>
      <c r="O212" s="826">
        <v>1</v>
      </c>
      <c r="P212" s="825">
        <v>119.7</v>
      </c>
      <c r="Q212" s="827">
        <v>1</v>
      </c>
      <c r="R212" s="822">
        <v>1</v>
      </c>
      <c r="S212" s="827">
        <v>1</v>
      </c>
      <c r="T212" s="826">
        <v>1</v>
      </c>
      <c r="U212" s="828">
        <v>1</v>
      </c>
    </row>
    <row r="213" spans="1:21" ht="14.45" customHeight="1" x14ac:dyDescent="0.2">
      <c r="A213" s="821">
        <v>6</v>
      </c>
      <c r="B213" s="822" t="s">
        <v>2178</v>
      </c>
      <c r="C213" s="822" t="s">
        <v>2184</v>
      </c>
      <c r="D213" s="823" t="s">
        <v>2653</v>
      </c>
      <c r="E213" s="824" t="s">
        <v>2203</v>
      </c>
      <c r="F213" s="822" t="s">
        <v>2179</v>
      </c>
      <c r="G213" s="822" t="s">
        <v>2420</v>
      </c>
      <c r="H213" s="822" t="s">
        <v>652</v>
      </c>
      <c r="I213" s="822" t="s">
        <v>2421</v>
      </c>
      <c r="J213" s="822" t="s">
        <v>2422</v>
      </c>
      <c r="K213" s="822" t="s">
        <v>2423</v>
      </c>
      <c r="L213" s="825">
        <v>56.06</v>
      </c>
      <c r="M213" s="825">
        <v>112.12</v>
      </c>
      <c r="N213" s="822">
        <v>2</v>
      </c>
      <c r="O213" s="826">
        <v>1</v>
      </c>
      <c r="P213" s="825"/>
      <c r="Q213" s="827">
        <v>0</v>
      </c>
      <c r="R213" s="822"/>
      <c r="S213" s="827">
        <v>0</v>
      </c>
      <c r="T213" s="826"/>
      <c r="U213" s="828">
        <v>0</v>
      </c>
    </row>
    <row r="214" spans="1:21" ht="14.45" customHeight="1" x14ac:dyDescent="0.2">
      <c r="A214" s="821">
        <v>6</v>
      </c>
      <c r="B214" s="822" t="s">
        <v>2178</v>
      </c>
      <c r="C214" s="822" t="s">
        <v>2184</v>
      </c>
      <c r="D214" s="823" t="s">
        <v>2653</v>
      </c>
      <c r="E214" s="824" t="s">
        <v>2203</v>
      </c>
      <c r="F214" s="822" t="s">
        <v>2179</v>
      </c>
      <c r="G214" s="822" t="s">
        <v>2231</v>
      </c>
      <c r="H214" s="822" t="s">
        <v>329</v>
      </c>
      <c r="I214" s="822" t="s">
        <v>2572</v>
      </c>
      <c r="J214" s="822" t="s">
        <v>2573</v>
      </c>
      <c r="K214" s="822" t="s">
        <v>2574</v>
      </c>
      <c r="L214" s="825">
        <v>16.38</v>
      </c>
      <c r="M214" s="825">
        <v>16.38</v>
      </c>
      <c r="N214" s="822">
        <v>1</v>
      </c>
      <c r="O214" s="826">
        <v>0.5</v>
      </c>
      <c r="P214" s="825">
        <v>16.38</v>
      </c>
      <c r="Q214" s="827">
        <v>1</v>
      </c>
      <c r="R214" s="822">
        <v>1</v>
      </c>
      <c r="S214" s="827">
        <v>1</v>
      </c>
      <c r="T214" s="826">
        <v>0.5</v>
      </c>
      <c r="U214" s="828">
        <v>1</v>
      </c>
    </row>
    <row r="215" spans="1:21" ht="14.45" customHeight="1" x14ac:dyDescent="0.2">
      <c r="A215" s="821">
        <v>6</v>
      </c>
      <c r="B215" s="822" t="s">
        <v>2178</v>
      </c>
      <c r="C215" s="822" t="s">
        <v>2184</v>
      </c>
      <c r="D215" s="823" t="s">
        <v>2653</v>
      </c>
      <c r="E215" s="824" t="s">
        <v>2203</v>
      </c>
      <c r="F215" s="822" t="s">
        <v>2179</v>
      </c>
      <c r="G215" s="822" t="s">
        <v>2231</v>
      </c>
      <c r="H215" s="822" t="s">
        <v>652</v>
      </c>
      <c r="I215" s="822" t="s">
        <v>1821</v>
      </c>
      <c r="J215" s="822" t="s">
        <v>1056</v>
      </c>
      <c r="K215" s="822" t="s">
        <v>687</v>
      </c>
      <c r="L215" s="825">
        <v>35.11</v>
      </c>
      <c r="M215" s="825">
        <v>35.11</v>
      </c>
      <c r="N215" s="822">
        <v>1</v>
      </c>
      <c r="O215" s="826">
        <v>0.5</v>
      </c>
      <c r="P215" s="825"/>
      <c r="Q215" s="827">
        <v>0</v>
      </c>
      <c r="R215" s="822"/>
      <c r="S215" s="827">
        <v>0</v>
      </c>
      <c r="T215" s="826"/>
      <c r="U215" s="828">
        <v>0</v>
      </c>
    </row>
    <row r="216" spans="1:21" ht="14.45" customHeight="1" x14ac:dyDescent="0.2">
      <c r="A216" s="821">
        <v>6</v>
      </c>
      <c r="B216" s="822" t="s">
        <v>2178</v>
      </c>
      <c r="C216" s="822" t="s">
        <v>2184</v>
      </c>
      <c r="D216" s="823" t="s">
        <v>2653</v>
      </c>
      <c r="E216" s="824" t="s">
        <v>2203</v>
      </c>
      <c r="F216" s="822" t="s">
        <v>2179</v>
      </c>
      <c r="G216" s="822" t="s">
        <v>2575</v>
      </c>
      <c r="H216" s="822" t="s">
        <v>652</v>
      </c>
      <c r="I216" s="822" t="s">
        <v>2576</v>
      </c>
      <c r="J216" s="822" t="s">
        <v>2577</v>
      </c>
      <c r="K216" s="822" t="s">
        <v>697</v>
      </c>
      <c r="L216" s="825">
        <v>96.04</v>
      </c>
      <c r="M216" s="825">
        <v>96.04</v>
      </c>
      <c r="N216" s="822">
        <v>1</v>
      </c>
      <c r="O216" s="826">
        <v>1</v>
      </c>
      <c r="P216" s="825"/>
      <c r="Q216" s="827">
        <v>0</v>
      </c>
      <c r="R216" s="822"/>
      <c r="S216" s="827">
        <v>0</v>
      </c>
      <c r="T216" s="826"/>
      <c r="U216" s="828">
        <v>0</v>
      </c>
    </row>
    <row r="217" spans="1:21" ht="14.45" customHeight="1" x14ac:dyDescent="0.2">
      <c r="A217" s="821">
        <v>6</v>
      </c>
      <c r="B217" s="822" t="s">
        <v>2178</v>
      </c>
      <c r="C217" s="822" t="s">
        <v>2184</v>
      </c>
      <c r="D217" s="823" t="s">
        <v>2653</v>
      </c>
      <c r="E217" s="824" t="s">
        <v>2203</v>
      </c>
      <c r="F217" s="822" t="s">
        <v>2179</v>
      </c>
      <c r="G217" s="822" t="s">
        <v>2235</v>
      </c>
      <c r="H217" s="822" t="s">
        <v>329</v>
      </c>
      <c r="I217" s="822" t="s">
        <v>2236</v>
      </c>
      <c r="J217" s="822" t="s">
        <v>2237</v>
      </c>
      <c r="K217" s="822" t="s">
        <v>2234</v>
      </c>
      <c r="L217" s="825">
        <v>176.32</v>
      </c>
      <c r="M217" s="825">
        <v>176.32</v>
      </c>
      <c r="N217" s="822">
        <v>1</v>
      </c>
      <c r="O217" s="826">
        <v>1</v>
      </c>
      <c r="P217" s="825"/>
      <c r="Q217" s="827">
        <v>0</v>
      </c>
      <c r="R217" s="822"/>
      <c r="S217" s="827">
        <v>0</v>
      </c>
      <c r="T217" s="826"/>
      <c r="U217" s="828">
        <v>0</v>
      </c>
    </row>
    <row r="218" spans="1:21" ht="14.45" customHeight="1" x14ac:dyDescent="0.2">
      <c r="A218" s="821">
        <v>6</v>
      </c>
      <c r="B218" s="822" t="s">
        <v>2178</v>
      </c>
      <c r="C218" s="822" t="s">
        <v>2184</v>
      </c>
      <c r="D218" s="823" t="s">
        <v>2653</v>
      </c>
      <c r="E218" s="824" t="s">
        <v>2203</v>
      </c>
      <c r="F218" s="822" t="s">
        <v>2179</v>
      </c>
      <c r="G218" s="822" t="s">
        <v>2427</v>
      </c>
      <c r="H218" s="822" t="s">
        <v>329</v>
      </c>
      <c r="I218" s="822" t="s">
        <v>2428</v>
      </c>
      <c r="J218" s="822" t="s">
        <v>2429</v>
      </c>
      <c r="K218" s="822" t="s">
        <v>2430</v>
      </c>
      <c r="L218" s="825">
        <v>672.43</v>
      </c>
      <c r="M218" s="825">
        <v>672.43</v>
      </c>
      <c r="N218" s="822">
        <v>1</v>
      </c>
      <c r="O218" s="826">
        <v>1</v>
      </c>
      <c r="P218" s="825">
        <v>672.43</v>
      </c>
      <c r="Q218" s="827">
        <v>1</v>
      </c>
      <c r="R218" s="822">
        <v>1</v>
      </c>
      <c r="S218" s="827">
        <v>1</v>
      </c>
      <c r="T218" s="826">
        <v>1</v>
      </c>
      <c r="U218" s="828">
        <v>1</v>
      </c>
    </row>
    <row r="219" spans="1:21" ht="14.45" customHeight="1" x14ac:dyDescent="0.2">
      <c r="A219" s="821">
        <v>6</v>
      </c>
      <c r="B219" s="822" t="s">
        <v>2178</v>
      </c>
      <c r="C219" s="822" t="s">
        <v>2184</v>
      </c>
      <c r="D219" s="823" t="s">
        <v>2653</v>
      </c>
      <c r="E219" s="824" t="s">
        <v>2203</v>
      </c>
      <c r="F219" s="822" t="s">
        <v>2179</v>
      </c>
      <c r="G219" s="822" t="s">
        <v>2247</v>
      </c>
      <c r="H219" s="822" t="s">
        <v>329</v>
      </c>
      <c r="I219" s="822" t="s">
        <v>2251</v>
      </c>
      <c r="J219" s="822" t="s">
        <v>1085</v>
      </c>
      <c r="K219" s="822" t="s">
        <v>2252</v>
      </c>
      <c r="L219" s="825">
        <v>46.99</v>
      </c>
      <c r="M219" s="825">
        <v>46.99</v>
      </c>
      <c r="N219" s="822">
        <v>1</v>
      </c>
      <c r="O219" s="826">
        <v>0.5</v>
      </c>
      <c r="P219" s="825"/>
      <c r="Q219" s="827">
        <v>0</v>
      </c>
      <c r="R219" s="822"/>
      <c r="S219" s="827">
        <v>0</v>
      </c>
      <c r="T219" s="826"/>
      <c r="U219" s="828">
        <v>0</v>
      </c>
    </row>
    <row r="220" spans="1:21" ht="14.45" customHeight="1" x14ac:dyDescent="0.2">
      <c r="A220" s="821">
        <v>6</v>
      </c>
      <c r="B220" s="822" t="s">
        <v>2178</v>
      </c>
      <c r="C220" s="822" t="s">
        <v>2184</v>
      </c>
      <c r="D220" s="823" t="s">
        <v>2653</v>
      </c>
      <c r="E220" s="824" t="s">
        <v>2203</v>
      </c>
      <c r="F220" s="822" t="s">
        <v>2179</v>
      </c>
      <c r="G220" s="822" t="s">
        <v>2254</v>
      </c>
      <c r="H220" s="822" t="s">
        <v>329</v>
      </c>
      <c r="I220" s="822" t="s">
        <v>2258</v>
      </c>
      <c r="J220" s="822" t="s">
        <v>1080</v>
      </c>
      <c r="K220" s="822" t="s">
        <v>2259</v>
      </c>
      <c r="L220" s="825">
        <v>273.33</v>
      </c>
      <c r="M220" s="825">
        <v>273.33</v>
      </c>
      <c r="N220" s="822">
        <v>1</v>
      </c>
      <c r="O220" s="826">
        <v>1</v>
      </c>
      <c r="P220" s="825"/>
      <c r="Q220" s="827">
        <v>0</v>
      </c>
      <c r="R220" s="822"/>
      <c r="S220" s="827">
        <v>0</v>
      </c>
      <c r="T220" s="826"/>
      <c r="U220" s="828">
        <v>0</v>
      </c>
    </row>
    <row r="221" spans="1:21" ht="14.45" customHeight="1" x14ac:dyDescent="0.2">
      <c r="A221" s="821">
        <v>6</v>
      </c>
      <c r="B221" s="822" t="s">
        <v>2178</v>
      </c>
      <c r="C221" s="822" t="s">
        <v>2184</v>
      </c>
      <c r="D221" s="823" t="s">
        <v>2653</v>
      </c>
      <c r="E221" s="824" t="s">
        <v>2203</v>
      </c>
      <c r="F221" s="822" t="s">
        <v>2179</v>
      </c>
      <c r="G221" s="822" t="s">
        <v>2267</v>
      </c>
      <c r="H221" s="822" t="s">
        <v>652</v>
      </c>
      <c r="I221" s="822" t="s">
        <v>2578</v>
      </c>
      <c r="J221" s="822" t="s">
        <v>2168</v>
      </c>
      <c r="K221" s="822" t="s">
        <v>2579</v>
      </c>
      <c r="L221" s="825">
        <v>431.18</v>
      </c>
      <c r="M221" s="825">
        <v>431.18</v>
      </c>
      <c r="N221" s="822">
        <v>1</v>
      </c>
      <c r="O221" s="826">
        <v>1</v>
      </c>
      <c r="P221" s="825"/>
      <c r="Q221" s="827">
        <v>0</v>
      </c>
      <c r="R221" s="822"/>
      <c r="S221" s="827">
        <v>0</v>
      </c>
      <c r="T221" s="826"/>
      <c r="U221" s="828">
        <v>0</v>
      </c>
    </row>
    <row r="222" spans="1:21" ht="14.45" customHeight="1" x14ac:dyDescent="0.2">
      <c r="A222" s="821">
        <v>6</v>
      </c>
      <c r="B222" s="822" t="s">
        <v>2178</v>
      </c>
      <c r="C222" s="822" t="s">
        <v>2184</v>
      </c>
      <c r="D222" s="823" t="s">
        <v>2653</v>
      </c>
      <c r="E222" s="824" t="s">
        <v>2203</v>
      </c>
      <c r="F222" s="822" t="s">
        <v>2179</v>
      </c>
      <c r="G222" s="822" t="s">
        <v>2267</v>
      </c>
      <c r="H222" s="822" t="s">
        <v>652</v>
      </c>
      <c r="I222" s="822" t="s">
        <v>2167</v>
      </c>
      <c r="J222" s="822" t="s">
        <v>2168</v>
      </c>
      <c r="K222" s="822" t="s">
        <v>2169</v>
      </c>
      <c r="L222" s="825">
        <v>122.96</v>
      </c>
      <c r="M222" s="825">
        <v>122.96</v>
      </c>
      <c r="N222" s="822">
        <v>1</v>
      </c>
      <c r="O222" s="826">
        <v>1</v>
      </c>
      <c r="P222" s="825"/>
      <c r="Q222" s="827">
        <v>0</v>
      </c>
      <c r="R222" s="822"/>
      <c r="S222" s="827">
        <v>0</v>
      </c>
      <c r="T222" s="826"/>
      <c r="U222" s="828">
        <v>0</v>
      </c>
    </row>
    <row r="223" spans="1:21" ht="14.45" customHeight="1" x14ac:dyDescent="0.2">
      <c r="A223" s="821">
        <v>6</v>
      </c>
      <c r="B223" s="822" t="s">
        <v>2178</v>
      </c>
      <c r="C223" s="822" t="s">
        <v>2184</v>
      </c>
      <c r="D223" s="823" t="s">
        <v>2653</v>
      </c>
      <c r="E223" s="824" t="s">
        <v>2203</v>
      </c>
      <c r="F223" s="822" t="s">
        <v>2179</v>
      </c>
      <c r="G223" s="822" t="s">
        <v>2580</v>
      </c>
      <c r="H223" s="822" t="s">
        <v>329</v>
      </c>
      <c r="I223" s="822" t="s">
        <v>2581</v>
      </c>
      <c r="J223" s="822" t="s">
        <v>2582</v>
      </c>
      <c r="K223" s="822" t="s">
        <v>2583</v>
      </c>
      <c r="L223" s="825">
        <v>973.26</v>
      </c>
      <c r="M223" s="825">
        <v>2919.7799999999997</v>
      </c>
      <c r="N223" s="822">
        <v>3</v>
      </c>
      <c r="O223" s="826">
        <v>1</v>
      </c>
      <c r="P223" s="825">
        <v>2919.7799999999997</v>
      </c>
      <c r="Q223" s="827">
        <v>1</v>
      </c>
      <c r="R223" s="822">
        <v>3</v>
      </c>
      <c r="S223" s="827">
        <v>1</v>
      </c>
      <c r="T223" s="826">
        <v>1</v>
      </c>
      <c r="U223" s="828">
        <v>1</v>
      </c>
    </row>
    <row r="224" spans="1:21" ht="14.45" customHeight="1" x14ac:dyDescent="0.2">
      <c r="A224" s="821">
        <v>6</v>
      </c>
      <c r="B224" s="822" t="s">
        <v>2178</v>
      </c>
      <c r="C224" s="822" t="s">
        <v>2184</v>
      </c>
      <c r="D224" s="823" t="s">
        <v>2653</v>
      </c>
      <c r="E224" s="824" t="s">
        <v>2203</v>
      </c>
      <c r="F224" s="822" t="s">
        <v>2179</v>
      </c>
      <c r="G224" s="822" t="s">
        <v>2540</v>
      </c>
      <c r="H224" s="822" t="s">
        <v>329</v>
      </c>
      <c r="I224" s="822" t="s">
        <v>2584</v>
      </c>
      <c r="J224" s="822" t="s">
        <v>2542</v>
      </c>
      <c r="K224" s="822" t="s">
        <v>2585</v>
      </c>
      <c r="L224" s="825">
        <v>46.99</v>
      </c>
      <c r="M224" s="825">
        <v>46.99</v>
      </c>
      <c r="N224" s="822">
        <v>1</v>
      </c>
      <c r="O224" s="826">
        <v>1</v>
      </c>
      <c r="P224" s="825"/>
      <c r="Q224" s="827">
        <v>0</v>
      </c>
      <c r="R224" s="822"/>
      <c r="S224" s="827">
        <v>0</v>
      </c>
      <c r="T224" s="826"/>
      <c r="U224" s="828">
        <v>0</v>
      </c>
    </row>
    <row r="225" spans="1:21" ht="14.45" customHeight="1" x14ac:dyDescent="0.2">
      <c r="A225" s="821">
        <v>6</v>
      </c>
      <c r="B225" s="822" t="s">
        <v>2178</v>
      </c>
      <c r="C225" s="822" t="s">
        <v>2184</v>
      </c>
      <c r="D225" s="823" t="s">
        <v>2653</v>
      </c>
      <c r="E225" s="824" t="s">
        <v>2203</v>
      </c>
      <c r="F225" s="822" t="s">
        <v>2179</v>
      </c>
      <c r="G225" s="822" t="s">
        <v>2269</v>
      </c>
      <c r="H225" s="822" t="s">
        <v>652</v>
      </c>
      <c r="I225" s="822" t="s">
        <v>1918</v>
      </c>
      <c r="J225" s="822" t="s">
        <v>1916</v>
      </c>
      <c r="K225" s="822" t="s">
        <v>1919</v>
      </c>
      <c r="L225" s="825">
        <v>169.73</v>
      </c>
      <c r="M225" s="825">
        <v>169.73</v>
      </c>
      <c r="N225" s="822">
        <v>1</v>
      </c>
      <c r="O225" s="826">
        <v>0.5</v>
      </c>
      <c r="P225" s="825"/>
      <c r="Q225" s="827">
        <v>0</v>
      </c>
      <c r="R225" s="822"/>
      <c r="S225" s="827">
        <v>0</v>
      </c>
      <c r="T225" s="826"/>
      <c r="U225" s="828">
        <v>0</v>
      </c>
    </row>
    <row r="226" spans="1:21" ht="14.45" customHeight="1" x14ac:dyDescent="0.2">
      <c r="A226" s="821">
        <v>6</v>
      </c>
      <c r="B226" s="822" t="s">
        <v>2178</v>
      </c>
      <c r="C226" s="822" t="s">
        <v>2184</v>
      </c>
      <c r="D226" s="823" t="s">
        <v>2653</v>
      </c>
      <c r="E226" s="824" t="s">
        <v>2203</v>
      </c>
      <c r="F226" s="822" t="s">
        <v>2179</v>
      </c>
      <c r="G226" s="822" t="s">
        <v>2269</v>
      </c>
      <c r="H226" s="822" t="s">
        <v>652</v>
      </c>
      <c r="I226" s="822" t="s">
        <v>2152</v>
      </c>
      <c r="J226" s="822" t="s">
        <v>1916</v>
      </c>
      <c r="K226" s="822" t="s">
        <v>2153</v>
      </c>
      <c r="L226" s="825">
        <v>339.47</v>
      </c>
      <c r="M226" s="825">
        <v>678.94</v>
      </c>
      <c r="N226" s="822">
        <v>2</v>
      </c>
      <c r="O226" s="826">
        <v>2</v>
      </c>
      <c r="P226" s="825">
        <v>678.94</v>
      </c>
      <c r="Q226" s="827">
        <v>1</v>
      </c>
      <c r="R226" s="822">
        <v>2</v>
      </c>
      <c r="S226" s="827">
        <v>1</v>
      </c>
      <c r="T226" s="826">
        <v>2</v>
      </c>
      <c r="U226" s="828">
        <v>1</v>
      </c>
    </row>
    <row r="227" spans="1:21" ht="14.45" customHeight="1" x14ac:dyDescent="0.2">
      <c r="A227" s="821">
        <v>6</v>
      </c>
      <c r="B227" s="822" t="s">
        <v>2178</v>
      </c>
      <c r="C227" s="822" t="s">
        <v>2184</v>
      </c>
      <c r="D227" s="823" t="s">
        <v>2653</v>
      </c>
      <c r="E227" s="824" t="s">
        <v>2203</v>
      </c>
      <c r="F227" s="822" t="s">
        <v>2179</v>
      </c>
      <c r="G227" s="822" t="s">
        <v>2436</v>
      </c>
      <c r="H227" s="822" t="s">
        <v>329</v>
      </c>
      <c r="I227" s="822" t="s">
        <v>2586</v>
      </c>
      <c r="J227" s="822" t="s">
        <v>2438</v>
      </c>
      <c r="K227" s="822" t="s">
        <v>2439</v>
      </c>
      <c r="L227" s="825">
        <v>49.04</v>
      </c>
      <c r="M227" s="825">
        <v>147.12</v>
      </c>
      <c r="N227" s="822">
        <v>3</v>
      </c>
      <c r="O227" s="826">
        <v>2</v>
      </c>
      <c r="P227" s="825">
        <v>147.12</v>
      </c>
      <c r="Q227" s="827">
        <v>1</v>
      </c>
      <c r="R227" s="822">
        <v>3</v>
      </c>
      <c r="S227" s="827">
        <v>1</v>
      </c>
      <c r="T227" s="826">
        <v>2</v>
      </c>
      <c r="U227" s="828">
        <v>1</v>
      </c>
    </row>
    <row r="228" spans="1:21" ht="14.45" customHeight="1" x14ac:dyDescent="0.2">
      <c r="A228" s="821">
        <v>6</v>
      </c>
      <c r="B228" s="822" t="s">
        <v>2178</v>
      </c>
      <c r="C228" s="822" t="s">
        <v>2184</v>
      </c>
      <c r="D228" s="823" t="s">
        <v>2653</v>
      </c>
      <c r="E228" s="824" t="s">
        <v>2203</v>
      </c>
      <c r="F228" s="822" t="s">
        <v>2179</v>
      </c>
      <c r="G228" s="822" t="s">
        <v>2277</v>
      </c>
      <c r="H228" s="822" t="s">
        <v>329</v>
      </c>
      <c r="I228" s="822" t="s">
        <v>2587</v>
      </c>
      <c r="J228" s="822" t="s">
        <v>1643</v>
      </c>
      <c r="K228" s="822" t="s">
        <v>1644</v>
      </c>
      <c r="L228" s="825">
        <v>92.49</v>
      </c>
      <c r="M228" s="825">
        <v>92.49</v>
      </c>
      <c r="N228" s="822">
        <v>1</v>
      </c>
      <c r="O228" s="826">
        <v>1</v>
      </c>
      <c r="P228" s="825">
        <v>92.49</v>
      </c>
      <c r="Q228" s="827">
        <v>1</v>
      </c>
      <c r="R228" s="822">
        <v>1</v>
      </c>
      <c r="S228" s="827">
        <v>1</v>
      </c>
      <c r="T228" s="826">
        <v>1</v>
      </c>
      <c r="U228" s="828">
        <v>1</v>
      </c>
    </row>
    <row r="229" spans="1:21" ht="14.45" customHeight="1" x14ac:dyDescent="0.2">
      <c r="A229" s="821">
        <v>6</v>
      </c>
      <c r="B229" s="822" t="s">
        <v>2178</v>
      </c>
      <c r="C229" s="822" t="s">
        <v>2184</v>
      </c>
      <c r="D229" s="823" t="s">
        <v>2653</v>
      </c>
      <c r="E229" s="824" t="s">
        <v>2203</v>
      </c>
      <c r="F229" s="822" t="s">
        <v>2179</v>
      </c>
      <c r="G229" s="822" t="s">
        <v>2405</v>
      </c>
      <c r="H229" s="822" t="s">
        <v>329</v>
      </c>
      <c r="I229" s="822" t="s">
        <v>2406</v>
      </c>
      <c r="J229" s="822" t="s">
        <v>2407</v>
      </c>
      <c r="K229" s="822" t="s">
        <v>2408</v>
      </c>
      <c r="L229" s="825">
        <v>132.97999999999999</v>
      </c>
      <c r="M229" s="825">
        <v>132.97999999999999</v>
      </c>
      <c r="N229" s="822">
        <v>1</v>
      </c>
      <c r="O229" s="826">
        <v>1</v>
      </c>
      <c r="P229" s="825">
        <v>132.97999999999999</v>
      </c>
      <c r="Q229" s="827">
        <v>1</v>
      </c>
      <c r="R229" s="822">
        <v>1</v>
      </c>
      <c r="S229" s="827">
        <v>1</v>
      </c>
      <c r="T229" s="826">
        <v>1</v>
      </c>
      <c r="U229" s="828">
        <v>1</v>
      </c>
    </row>
    <row r="230" spans="1:21" ht="14.45" customHeight="1" x14ac:dyDescent="0.2">
      <c r="A230" s="821">
        <v>6</v>
      </c>
      <c r="B230" s="822" t="s">
        <v>2178</v>
      </c>
      <c r="C230" s="822" t="s">
        <v>2184</v>
      </c>
      <c r="D230" s="823" t="s">
        <v>2653</v>
      </c>
      <c r="E230" s="824" t="s">
        <v>2203</v>
      </c>
      <c r="F230" s="822" t="s">
        <v>2179</v>
      </c>
      <c r="G230" s="822" t="s">
        <v>2588</v>
      </c>
      <c r="H230" s="822" t="s">
        <v>329</v>
      </c>
      <c r="I230" s="822" t="s">
        <v>2589</v>
      </c>
      <c r="J230" s="822" t="s">
        <v>2590</v>
      </c>
      <c r="K230" s="822" t="s">
        <v>2591</v>
      </c>
      <c r="L230" s="825">
        <v>17.239999999999998</v>
      </c>
      <c r="M230" s="825">
        <v>17.239999999999998</v>
      </c>
      <c r="N230" s="822">
        <v>1</v>
      </c>
      <c r="O230" s="826">
        <v>1</v>
      </c>
      <c r="P230" s="825"/>
      <c r="Q230" s="827">
        <v>0</v>
      </c>
      <c r="R230" s="822"/>
      <c r="S230" s="827">
        <v>0</v>
      </c>
      <c r="T230" s="826"/>
      <c r="U230" s="828">
        <v>0</v>
      </c>
    </row>
    <row r="231" spans="1:21" ht="14.45" customHeight="1" x14ac:dyDescent="0.2">
      <c r="A231" s="821">
        <v>6</v>
      </c>
      <c r="B231" s="822" t="s">
        <v>2178</v>
      </c>
      <c r="C231" s="822" t="s">
        <v>2184</v>
      </c>
      <c r="D231" s="823" t="s">
        <v>2653</v>
      </c>
      <c r="E231" s="824" t="s">
        <v>2203</v>
      </c>
      <c r="F231" s="822" t="s">
        <v>2179</v>
      </c>
      <c r="G231" s="822" t="s">
        <v>2294</v>
      </c>
      <c r="H231" s="822" t="s">
        <v>329</v>
      </c>
      <c r="I231" s="822" t="s">
        <v>2295</v>
      </c>
      <c r="J231" s="822" t="s">
        <v>729</v>
      </c>
      <c r="K231" s="822" t="s">
        <v>2296</v>
      </c>
      <c r="L231" s="825">
        <v>38.56</v>
      </c>
      <c r="M231" s="825">
        <v>38.56</v>
      </c>
      <c r="N231" s="822">
        <v>1</v>
      </c>
      <c r="O231" s="826">
        <v>0.5</v>
      </c>
      <c r="P231" s="825"/>
      <c r="Q231" s="827">
        <v>0</v>
      </c>
      <c r="R231" s="822"/>
      <c r="S231" s="827">
        <v>0</v>
      </c>
      <c r="T231" s="826"/>
      <c r="U231" s="828">
        <v>0</v>
      </c>
    </row>
    <row r="232" spans="1:21" ht="14.45" customHeight="1" x14ac:dyDescent="0.2">
      <c r="A232" s="821">
        <v>6</v>
      </c>
      <c r="B232" s="822" t="s">
        <v>2178</v>
      </c>
      <c r="C232" s="822" t="s">
        <v>2184</v>
      </c>
      <c r="D232" s="823" t="s">
        <v>2653</v>
      </c>
      <c r="E232" s="824" t="s">
        <v>2203</v>
      </c>
      <c r="F232" s="822" t="s">
        <v>2179</v>
      </c>
      <c r="G232" s="822" t="s">
        <v>2592</v>
      </c>
      <c r="H232" s="822" t="s">
        <v>329</v>
      </c>
      <c r="I232" s="822" t="s">
        <v>2593</v>
      </c>
      <c r="J232" s="822" t="s">
        <v>1003</v>
      </c>
      <c r="K232" s="822" t="s">
        <v>2594</v>
      </c>
      <c r="L232" s="825">
        <v>34.19</v>
      </c>
      <c r="M232" s="825">
        <v>136.76</v>
      </c>
      <c r="N232" s="822">
        <v>4</v>
      </c>
      <c r="O232" s="826">
        <v>0.5</v>
      </c>
      <c r="P232" s="825">
        <v>136.76</v>
      </c>
      <c r="Q232" s="827">
        <v>1</v>
      </c>
      <c r="R232" s="822">
        <v>4</v>
      </c>
      <c r="S232" s="827">
        <v>1</v>
      </c>
      <c r="T232" s="826">
        <v>0.5</v>
      </c>
      <c r="U232" s="828">
        <v>1</v>
      </c>
    </row>
    <row r="233" spans="1:21" ht="14.45" customHeight="1" x14ac:dyDescent="0.2">
      <c r="A233" s="821">
        <v>6</v>
      </c>
      <c r="B233" s="822" t="s">
        <v>2178</v>
      </c>
      <c r="C233" s="822" t="s">
        <v>2184</v>
      </c>
      <c r="D233" s="823" t="s">
        <v>2653</v>
      </c>
      <c r="E233" s="824" t="s">
        <v>2203</v>
      </c>
      <c r="F233" s="822" t="s">
        <v>2179</v>
      </c>
      <c r="G233" s="822" t="s">
        <v>2595</v>
      </c>
      <c r="H233" s="822" t="s">
        <v>652</v>
      </c>
      <c r="I233" s="822" t="s">
        <v>1808</v>
      </c>
      <c r="J233" s="822" t="s">
        <v>1809</v>
      </c>
      <c r="K233" s="822" t="s">
        <v>1810</v>
      </c>
      <c r="L233" s="825">
        <v>70.3</v>
      </c>
      <c r="M233" s="825">
        <v>70.3</v>
      </c>
      <c r="N233" s="822">
        <v>1</v>
      </c>
      <c r="O233" s="826">
        <v>0.5</v>
      </c>
      <c r="P233" s="825"/>
      <c r="Q233" s="827">
        <v>0</v>
      </c>
      <c r="R233" s="822"/>
      <c r="S233" s="827">
        <v>0</v>
      </c>
      <c r="T233" s="826"/>
      <c r="U233" s="828">
        <v>0</v>
      </c>
    </row>
    <row r="234" spans="1:21" ht="14.45" customHeight="1" x14ac:dyDescent="0.2">
      <c r="A234" s="821">
        <v>6</v>
      </c>
      <c r="B234" s="822" t="s">
        <v>2178</v>
      </c>
      <c r="C234" s="822" t="s">
        <v>2184</v>
      </c>
      <c r="D234" s="823" t="s">
        <v>2653</v>
      </c>
      <c r="E234" s="824" t="s">
        <v>2203</v>
      </c>
      <c r="F234" s="822" t="s">
        <v>2179</v>
      </c>
      <c r="G234" s="822" t="s">
        <v>2389</v>
      </c>
      <c r="H234" s="822" t="s">
        <v>652</v>
      </c>
      <c r="I234" s="822" t="s">
        <v>1965</v>
      </c>
      <c r="J234" s="822" t="s">
        <v>1117</v>
      </c>
      <c r="K234" s="822" t="s">
        <v>1966</v>
      </c>
      <c r="L234" s="825">
        <v>1385.62</v>
      </c>
      <c r="M234" s="825">
        <v>2771.24</v>
      </c>
      <c r="N234" s="822">
        <v>2</v>
      </c>
      <c r="O234" s="826">
        <v>1.5</v>
      </c>
      <c r="P234" s="825">
        <v>2771.24</v>
      </c>
      <c r="Q234" s="827">
        <v>1</v>
      </c>
      <c r="R234" s="822">
        <v>2</v>
      </c>
      <c r="S234" s="827">
        <v>1</v>
      </c>
      <c r="T234" s="826">
        <v>1.5</v>
      </c>
      <c r="U234" s="828">
        <v>1</v>
      </c>
    </row>
    <row r="235" spans="1:21" ht="14.45" customHeight="1" x14ac:dyDescent="0.2">
      <c r="A235" s="821">
        <v>6</v>
      </c>
      <c r="B235" s="822" t="s">
        <v>2178</v>
      </c>
      <c r="C235" s="822" t="s">
        <v>2184</v>
      </c>
      <c r="D235" s="823" t="s">
        <v>2653</v>
      </c>
      <c r="E235" s="824" t="s">
        <v>2203</v>
      </c>
      <c r="F235" s="822" t="s">
        <v>2179</v>
      </c>
      <c r="G235" s="822" t="s">
        <v>2389</v>
      </c>
      <c r="H235" s="822" t="s">
        <v>652</v>
      </c>
      <c r="I235" s="822" t="s">
        <v>2596</v>
      </c>
      <c r="J235" s="822" t="s">
        <v>1115</v>
      </c>
      <c r="K235" s="822" t="s">
        <v>2597</v>
      </c>
      <c r="L235" s="825">
        <v>490.89</v>
      </c>
      <c r="M235" s="825">
        <v>490.89</v>
      </c>
      <c r="N235" s="822">
        <v>1</v>
      </c>
      <c r="O235" s="826">
        <v>1</v>
      </c>
      <c r="P235" s="825"/>
      <c r="Q235" s="827">
        <v>0</v>
      </c>
      <c r="R235" s="822"/>
      <c r="S235" s="827">
        <v>0</v>
      </c>
      <c r="T235" s="826"/>
      <c r="U235" s="828">
        <v>0</v>
      </c>
    </row>
    <row r="236" spans="1:21" ht="14.45" customHeight="1" x14ac:dyDescent="0.2">
      <c r="A236" s="821">
        <v>6</v>
      </c>
      <c r="B236" s="822" t="s">
        <v>2178</v>
      </c>
      <c r="C236" s="822" t="s">
        <v>2184</v>
      </c>
      <c r="D236" s="823" t="s">
        <v>2653</v>
      </c>
      <c r="E236" s="824" t="s">
        <v>2203</v>
      </c>
      <c r="F236" s="822" t="s">
        <v>2179</v>
      </c>
      <c r="G236" s="822" t="s">
        <v>2389</v>
      </c>
      <c r="H236" s="822" t="s">
        <v>652</v>
      </c>
      <c r="I236" s="822" t="s">
        <v>2598</v>
      </c>
      <c r="J236" s="822" t="s">
        <v>1117</v>
      </c>
      <c r="K236" s="822" t="s">
        <v>2599</v>
      </c>
      <c r="L236" s="825">
        <v>277.12</v>
      </c>
      <c r="M236" s="825">
        <v>277.12</v>
      </c>
      <c r="N236" s="822">
        <v>1</v>
      </c>
      <c r="O236" s="826">
        <v>1</v>
      </c>
      <c r="P236" s="825"/>
      <c r="Q236" s="827">
        <v>0</v>
      </c>
      <c r="R236" s="822"/>
      <c r="S236" s="827">
        <v>0</v>
      </c>
      <c r="T236" s="826"/>
      <c r="U236" s="828">
        <v>0</v>
      </c>
    </row>
    <row r="237" spans="1:21" ht="14.45" customHeight="1" x14ac:dyDescent="0.2">
      <c r="A237" s="821">
        <v>6</v>
      </c>
      <c r="B237" s="822" t="s">
        <v>2178</v>
      </c>
      <c r="C237" s="822" t="s">
        <v>2184</v>
      </c>
      <c r="D237" s="823" t="s">
        <v>2653</v>
      </c>
      <c r="E237" s="824" t="s">
        <v>2203</v>
      </c>
      <c r="F237" s="822" t="s">
        <v>2179</v>
      </c>
      <c r="G237" s="822" t="s">
        <v>2305</v>
      </c>
      <c r="H237" s="822" t="s">
        <v>329</v>
      </c>
      <c r="I237" s="822" t="s">
        <v>2306</v>
      </c>
      <c r="J237" s="822" t="s">
        <v>664</v>
      </c>
      <c r="K237" s="822" t="s">
        <v>1294</v>
      </c>
      <c r="L237" s="825">
        <v>35.25</v>
      </c>
      <c r="M237" s="825">
        <v>105.75</v>
      </c>
      <c r="N237" s="822">
        <v>3</v>
      </c>
      <c r="O237" s="826">
        <v>1</v>
      </c>
      <c r="P237" s="825"/>
      <c r="Q237" s="827">
        <v>0</v>
      </c>
      <c r="R237" s="822"/>
      <c r="S237" s="827">
        <v>0</v>
      </c>
      <c r="T237" s="826"/>
      <c r="U237" s="828">
        <v>0</v>
      </c>
    </row>
    <row r="238" spans="1:21" ht="14.45" customHeight="1" x14ac:dyDescent="0.2">
      <c r="A238" s="821">
        <v>6</v>
      </c>
      <c r="B238" s="822" t="s">
        <v>2178</v>
      </c>
      <c r="C238" s="822" t="s">
        <v>2184</v>
      </c>
      <c r="D238" s="823" t="s">
        <v>2653</v>
      </c>
      <c r="E238" s="824" t="s">
        <v>2203</v>
      </c>
      <c r="F238" s="822" t="s">
        <v>2179</v>
      </c>
      <c r="G238" s="822" t="s">
        <v>2305</v>
      </c>
      <c r="H238" s="822" t="s">
        <v>329</v>
      </c>
      <c r="I238" s="822" t="s">
        <v>2307</v>
      </c>
      <c r="J238" s="822" t="s">
        <v>664</v>
      </c>
      <c r="K238" s="822" t="s">
        <v>2308</v>
      </c>
      <c r="L238" s="825">
        <v>35.25</v>
      </c>
      <c r="M238" s="825">
        <v>35.25</v>
      </c>
      <c r="N238" s="822">
        <v>1</v>
      </c>
      <c r="O238" s="826">
        <v>1</v>
      </c>
      <c r="P238" s="825"/>
      <c r="Q238" s="827">
        <v>0</v>
      </c>
      <c r="R238" s="822"/>
      <c r="S238" s="827">
        <v>0</v>
      </c>
      <c r="T238" s="826"/>
      <c r="U238" s="828">
        <v>0</v>
      </c>
    </row>
    <row r="239" spans="1:21" ht="14.45" customHeight="1" x14ac:dyDescent="0.2">
      <c r="A239" s="821">
        <v>6</v>
      </c>
      <c r="B239" s="822" t="s">
        <v>2178</v>
      </c>
      <c r="C239" s="822" t="s">
        <v>2184</v>
      </c>
      <c r="D239" s="823" t="s">
        <v>2653</v>
      </c>
      <c r="E239" s="824" t="s">
        <v>2203</v>
      </c>
      <c r="F239" s="822" t="s">
        <v>2179</v>
      </c>
      <c r="G239" s="822" t="s">
        <v>2305</v>
      </c>
      <c r="H239" s="822" t="s">
        <v>329</v>
      </c>
      <c r="I239" s="822" t="s">
        <v>2390</v>
      </c>
      <c r="J239" s="822" t="s">
        <v>1507</v>
      </c>
      <c r="K239" s="822" t="s">
        <v>2391</v>
      </c>
      <c r="L239" s="825">
        <v>35.25</v>
      </c>
      <c r="M239" s="825">
        <v>105.75</v>
      </c>
      <c r="N239" s="822">
        <v>3</v>
      </c>
      <c r="O239" s="826">
        <v>1</v>
      </c>
      <c r="P239" s="825"/>
      <c r="Q239" s="827">
        <v>0</v>
      </c>
      <c r="R239" s="822"/>
      <c r="S239" s="827">
        <v>0</v>
      </c>
      <c r="T239" s="826"/>
      <c r="U239" s="828">
        <v>0</v>
      </c>
    </row>
    <row r="240" spans="1:21" ht="14.45" customHeight="1" x14ac:dyDescent="0.2">
      <c r="A240" s="821">
        <v>6</v>
      </c>
      <c r="B240" s="822" t="s">
        <v>2178</v>
      </c>
      <c r="C240" s="822" t="s">
        <v>2184</v>
      </c>
      <c r="D240" s="823" t="s">
        <v>2653</v>
      </c>
      <c r="E240" s="824" t="s">
        <v>2203</v>
      </c>
      <c r="F240" s="822" t="s">
        <v>2179</v>
      </c>
      <c r="G240" s="822" t="s">
        <v>2305</v>
      </c>
      <c r="H240" s="822" t="s">
        <v>329</v>
      </c>
      <c r="I240" s="822" t="s">
        <v>2600</v>
      </c>
      <c r="J240" s="822" t="s">
        <v>664</v>
      </c>
      <c r="K240" s="822" t="s">
        <v>2391</v>
      </c>
      <c r="L240" s="825">
        <v>35.25</v>
      </c>
      <c r="M240" s="825">
        <v>35.25</v>
      </c>
      <c r="N240" s="822">
        <v>1</v>
      </c>
      <c r="O240" s="826">
        <v>0.5</v>
      </c>
      <c r="P240" s="825">
        <v>35.25</v>
      </c>
      <c r="Q240" s="827">
        <v>1</v>
      </c>
      <c r="R240" s="822">
        <v>1</v>
      </c>
      <c r="S240" s="827">
        <v>1</v>
      </c>
      <c r="T240" s="826">
        <v>0.5</v>
      </c>
      <c r="U240" s="828">
        <v>1</v>
      </c>
    </row>
    <row r="241" spans="1:21" ht="14.45" customHeight="1" x14ac:dyDescent="0.2">
      <c r="A241" s="821">
        <v>6</v>
      </c>
      <c r="B241" s="822" t="s">
        <v>2178</v>
      </c>
      <c r="C241" s="822" t="s">
        <v>2184</v>
      </c>
      <c r="D241" s="823" t="s">
        <v>2653</v>
      </c>
      <c r="E241" s="824" t="s">
        <v>2203</v>
      </c>
      <c r="F241" s="822" t="s">
        <v>2179</v>
      </c>
      <c r="G241" s="822" t="s">
        <v>2447</v>
      </c>
      <c r="H241" s="822" t="s">
        <v>329</v>
      </c>
      <c r="I241" s="822" t="s">
        <v>2448</v>
      </c>
      <c r="J241" s="822" t="s">
        <v>853</v>
      </c>
      <c r="K241" s="822" t="s">
        <v>854</v>
      </c>
      <c r="L241" s="825">
        <v>752.2</v>
      </c>
      <c r="M241" s="825">
        <v>752.2</v>
      </c>
      <c r="N241" s="822">
        <v>1</v>
      </c>
      <c r="O241" s="826">
        <v>0.5</v>
      </c>
      <c r="P241" s="825">
        <v>752.2</v>
      </c>
      <c r="Q241" s="827">
        <v>1</v>
      </c>
      <c r="R241" s="822">
        <v>1</v>
      </c>
      <c r="S241" s="827">
        <v>1</v>
      </c>
      <c r="T241" s="826">
        <v>0.5</v>
      </c>
      <c r="U241" s="828">
        <v>1</v>
      </c>
    </row>
    <row r="242" spans="1:21" ht="14.45" customHeight="1" x14ac:dyDescent="0.2">
      <c r="A242" s="821">
        <v>6</v>
      </c>
      <c r="B242" s="822" t="s">
        <v>2178</v>
      </c>
      <c r="C242" s="822" t="s">
        <v>2184</v>
      </c>
      <c r="D242" s="823" t="s">
        <v>2653</v>
      </c>
      <c r="E242" s="824" t="s">
        <v>2203</v>
      </c>
      <c r="F242" s="822" t="s">
        <v>2179</v>
      </c>
      <c r="G242" s="822" t="s">
        <v>2309</v>
      </c>
      <c r="H242" s="822" t="s">
        <v>329</v>
      </c>
      <c r="I242" s="822" t="s">
        <v>2601</v>
      </c>
      <c r="J242" s="822" t="s">
        <v>2602</v>
      </c>
      <c r="K242" s="822" t="s">
        <v>2603</v>
      </c>
      <c r="L242" s="825">
        <v>97.76</v>
      </c>
      <c r="M242" s="825">
        <v>97.76</v>
      </c>
      <c r="N242" s="822">
        <v>1</v>
      </c>
      <c r="O242" s="826">
        <v>1</v>
      </c>
      <c r="P242" s="825"/>
      <c r="Q242" s="827">
        <v>0</v>
      </c>
      <c r="R242" s="822"/>
      <c r="S242" s="827">
        <v>0</v>
      </c>
      <c r="T242" s="826"/>
      <c r="U242" s="828">
        <v>0</v>
      </c>
    </row>
    <row r="243" spans="1:21" ht="14.45" customHeight="1" x14ac:dyDescent="0.2">
      <c r="A243" s="821">
        <v>6</v>
      </c>
      <c r="B243" s="822" t="s">
        <v>2178</v>
      </c>
      <c r="C243" s="822" t="s">
        <v>2184</v>
      </c>
      <c r="D243" s="823" t="s">
        <v>2653</v>
      </c>
      <c r="E243" s="824" t="s">
        <v>2203</v>
      </c>
      <c r="F243" s="822" t="s">
        <v>2179</v>
      </c>
      <c r="G243" s="822" t="s">
        <v>2604</v>
      </c>
      <c r="H243" s="822" t="s">
        <v>652</v>
      </c>
      <c r="I243" s="822" t="s">
        <v>1790</v>
      </c>
      <c r="J243" s="822" t="s">
        <v>1788</v>
      </c>
      <c r="K243" s="822" t="s">
        <v>1791</v>
      </c>
      <c r="L243" s="825">
        <v>48.89</v>
      </c>
      <c r="M243" s="825">
        <v>48.89</v>
      </c>
      <c r="N243" s="822">
        <v>1</v>
      </c>
      <c r="O243" s="826">
        <v>1</v>
      </c>
      <c r="P243" s="825">
        <v>48.89</v>
      </c>
      <c r="Q243" s="827">
        <v>1</v>
      </c>
      <c r="R243" s="822">
        <v>1</v>
      </c>
      <c r="S243" s="827">
        <v>1</v>
      </c>
      <c r="T243" s="826">
        <v>1</v>
      </c>
      <c r="U243" s="828">
        <v>1</v>
      </c>
    </row>
    <row r="244" spans="1:21" ht="14.45" customHeight="1" x14ac:dyDescent="0.2">
      <c r="A244" s="821">
        <v>6</v>
      </c>
      <c r="B244" s="822" t="s">
        <v>2178</v>
      </c>
      <c r="C244" s="822" t="s">
        <v>2184</v>
      </c>
      <c r="D244" s="823" t="s">
        <v>2653</v>
      </c>
      <c r="E244" s="824" t="s">
        <v>2203</v>
      </c>
      <c r="F244" s="822" t="s">
        <v>2179</v>
      </c>
      <c r="G244" s="822" t="s">
        <v>2393</v>
      </c>
      <c r="H244" s="822" t="s">
        <v>652</v>
      </c>
      <c r="I244" s="822" t="s">
        <v>1826</v>
      </c>
      <c r="J244" s="822" t="s">
        <v>883</v>
      </c>
      <c r="K244" s="822" t="s">
        <v>699</v>
      </c>
      <c r="L244" s="825">
        <v>68.930000000000007</v>
      </c>
      <c r="M244" s="825">
        <v>137.86000000000001</v>
      </c>
      <c r="N244" s="822">
        <v>2</v>
      </c>
      <c r="O244" s="826">
        <v>2</v>
      </c>
      <c r="P244" s="825"/>
      <c r="Q244" s="827">
        <v>0</v>
      </c>
      <c r="R244" s="822"/>
      <c r="S244" s="827">
        <v>0</v>
      </c>
      <c r="T244" s="826"/>
      <c r="U244" s="828">
        <v>0</v>
      </c>
    </row>
    <row r="245" spans="1:21" ht="14.45" customHeight="1" x14ac:dyDescent="0.2">
      <c r="A245" s="821">
        <v>6</v>
      </c>
      <c r="B245" s="822" t="s">
        <v>2178</v>
      </c>
      <c r="C245" s="822" t="s">
        <v>2184</v>
      </c>
      <c r="D245" s="823" t="s">
        <v>2653</v>
      </c>
      <c r="E245" s="824" t="s">
        <v>2203</v>
      </c>
      <c r="F245" s="822" t="s">
        <v>2179</v>
      </c>
      <c r="G245" s="822" t="s">
        <v>2605</v>
      </c>
      <c r="H245" s="822" t="s">
        <v>652</v>
      </c>
      <c r="I245" s="822" t="s">
        <v>2096</v>
      </c>
      <c r="J245" s="822" t="s">
        <v>2097</v>
      </c>
      <c r="K245" s="822" t="s">
        <v>2098</v>
      </c>
      <c r="L245" s="825">
        <v>234.91</v>
      </c>
      <c r="M245" s="825">
        <v>234.91</v>
      </c>
      <c r="N245" s="822">
        <v>1</v>
      </c>
      <c r="O245" s="826">
        <v>0.5</v>
      </c>
      <c r="P245" s="825">
        <v>234.91</v>
      </c>
      <c r="Q245" s="827">
        <v>1</v>
      </c>
      <c r="R245" s="822">
        <v>1</v>
      </c>
      <c r="S245" s="827">
        <v>1</v>
      </c>
      <c r="T245" s="826">
        <v>0.5</v>
      </c>
      <c r="U245" s="828">
        <v>1</v>
      </c>
    </row>
    <row r="246" spans="1:21" ht="14.45" customHeight="1" x14ac:dyDescent="0.2">
      <c r="A246" s="821">
        <v>6</v>
      </c>
      <c r="B246" s="822" t="s">
        <v>2178</v>
      </c>
      <c r="C246" s="822" t="s">
        <v>2184</v>
      </c>
      <c r="D246" s="823" t="s">
        <v>2653</v>
      </c>
      <c r="E246" s="824" t="s">
        <v>2203</v>
      </c>
      <c r="F246" s="822" t="s">
        <v>2179</v>
      </c>
      <c r="G246" s="822" t="s">
        <v>2321</v>
      </c>
      <c r="H246" s="822" t="s">
        <v>329</v>
      </c>
      <c r="I246" s="822" t="s">
        <v>2606</v>
      </c>
      <c r="J246" s="822" t="s">
        <v>2607</v>
      </c>
      <c r="K246" s="822" t="s">
        <v>2374</v>
      </c>
      <c r="L246" s="825">
        <v>165.41</v>
      </c>
      <c r="M246" s="825">
        <v>496.23</v>
      </c>
      <c r="N246" s="822">
        <v>3</v>
      </c>
      <c r="O246" s="826">
        <v>1.5</v>
      </c>
      <c r="P246" s="825">
        <v>496.23</v>
      </c>
      <c r="Q246" s="827">
        <v>1</v>
      </c>
      <c r="R246" s="822">
        <v>3</v>
      </c>
      <c r="S246" s="827">
        <v>1</v>
      </c>
      <c r="T246" s="826">
        <v>1.5</v>
      </c>
      <c r="U246" s="828">
        <v>1</v>
      </c>
    </row>
    <row r="247" spans="1:21" ht="14.45" customHeight="1" x14ac:dyDescent="0.2">
      <c r="A247" s="821">
        <v>6</v>
      </c>
      <c r="B247" s="822" t="s">
        <v>2178</v>
      </c>
      <c r="C247" s="822" t="s">
        <v>2184</v>
      </c>
      <c r="D247" s="823" t="s">
        <v>2653</v>
      </c>
      <c r="E247" s="824" t="s">
        <v>2203</v>
      </c>
      <c r="F247" s="822" t="s">
        <v>2179</v>
      </c>
      <c r="G247" s="822" t="s">
        <v>2325</v>
      </c>
      <c r="H247" s="822" t="s">
        <v>652</v>
      </c>
      <c r="I247" s="822" t="s">
        <v>1951</v>
      </c>
      <c r="J247" s="822" t="s">
        <v>945</v>
      </c>
      <c r="K247" s="822" t="s">
        <v>946</v>
      </c>
      <c r="L247" s="825">
        <v>63.75</v>
      </c>
      <c r="M247" s="825">
        <v>63.75</v>
      </c>
      <c r="N247" s="822">
        <v>1</v>
      </c>
      <c r="O247" s="826">
        <v>1</v>
      </c>
      <c r="P247" s="825">
        <v>63.75</v>
      </c>
      <c r="Q247" s="827">
        <v>1</v>
      </c>
      <c r="R247" s="822">
        <v>1</v>
      </c>
      <c r="S247" s="827">
        <v>1</v>
      </c>
      <c r="T247" s="826">
        <v>1</v>
      </c>
      <c r="U247" s="828">
        <v>1</v>
      </c>
    </row>
    <row r="248" spans="1:21" ht="14.45" customHeight="1" x14ac:dyDescent="0.2">
      <c r="A248" s="821">
        <v>6</v>
      </c>
      <c r="B248" s="822" t="s">
        <v>2178</v>
      </c>
      <c r="C248" s="822" t="s">
        <v>2184</v>
      </c>
      <c r="D248" s="823" t="s">
        <v>2653</v>
      </c>
      <c r="E248" s="824" t="s">
        <v>2203</v>
      </c>
      <c r="F248" s="822" t="s">
        <v>2179</v>
      </c>
      <c r="G248" s="822" t="s">
        <v>2608</v>
      </c>
      <c r="H248" s="822" t="s">
        <v>329</v>
      </c>
      <c r="I248" s="822" t="s">
        <v>2609</v>
      </c>
      <c r="J248" s="822" t="s">
        <v>2610</v>
      </c>
      <c r="K248" s="822" t="s">
        <v>1500</v>
      </c>
      <c r="L248" s="825">
        <v>54.43</v>
      </c>
      <c r="M248" s="825">
        <v>54.43</v>
      </c>
      <c r="N248" s="822">
        <v>1</v>
      </c>
      <c r="O248" s="826">
        <v>1</v>
      </c>
      <c r="P248" s="825">
        <v>54.43</v>
      </c>
      <c r="Q248" s="827">
        <v>1</v>
      </c>
      <c r="R248" s="822">
        <v>1</v>
      </c>
      <c r="S248" s="827">
        <v>1</v>
      </c>
      <c r="T248" s="826">
        <v>1</v>
      </c>
      <c r="U248" s="828">
        <v>1</v>
      </c>
    </row>
    <row r="249" spans="1:21" ht="14.45" customHeight="1" x14ac:dyDescent="0.2">
      <c r="A249" s="821">
        <v>6</v>
      </c>
      <c r="B249" s="822" t="s">
        <v>2178</v>
      </c>
      <c r="C249" s="822" t="s">
        <v>2184</v>
      </c>
      <c r="D249" s="823" t="s">
        <v>2653</v>
      </c>
      <c r="E249" s="824" t="s">
        <v>2203</v>
      </c>
      <c r="F249" s="822" t="s">
        <v>2179</v>
      </c>
      <c r="G249" s="822" t="s">
        <v>2330</v>
      </c>
      <c r="H249" s="822" t="s">
        <v>652</v>
      </c>
      <c r="I249" s="822" t="s">
        <v>1909</v>
      </c>
      <c r="J249" s="822" t="s">
        <v>856</v>
      </c>
      <c r="K249" s="822" t="s">
        <v>858</v>
      </c>
      <c r="L249" s="825">
        <v>0</v>
      </c>
      <c r="M249" s="825">
        <v>0</v>
      </c>
      <c r="N249" s="822">
        <v>4</v>
      </c>
      <c r="O249" s="826">
        <v>3</v>
      </c>
      <c r="P249" s="825">
        <v>0</v>
      </c>
      <c r="Q249" s="827"/>
      <c r="R249" s="822">
        <v>1</v>
      </c>
      <c r="S249" s="827">
        <v>0.25</v>
      </c>
      <c r="T249" s="826">
        <v>1</v>
      </c>
      <c r="U249" s="828">
        <v>0.33333333333333331</v>
      </c>
    </row>
    <row r="250" spans="1:21" ht="14.45" customHeight="1" x14ac:dyDescent="0.2">
      <c r="A250" s="821">
        <v>6</v>
      </c>
      <c r="B250" s="822" t="s">
        <v>2178</v>
      </c>
      <c r="C250" s="822" t="s">
        <v>2184</v>
      </c>
      <c r="D250" s="823" t="s">
        <v>2653</v>
      </c>
      <c r="E250" s="824" t="s">
        <v>2203</v>
      </c>
      <c r="F250" s="822" t="s">
        <v>2179</v>
      </c>
      <c r="G250" s="822" t="s">
        <v>2330</v>
      </c>
      <c r="H250" s="822" t="s">
        <v>329</v>
      </c>
      <c r="I250" s="822" t="s">
        <v>2611</v>
      </c>
      <c r="J250" s="822" t="s">
        <v>2527</v>
      </c>
      <c r="K250" s="822" t="s">
        <v>2612</v>
      </c>
      <c r="L250" s="825">
        <v>227.69</v>
      </c>
      <c r="M250" s="825">
        <v>227.69</v>
      </c>
      <c r="N250" s="822">
        <v>1</v>
      </c>
      <c r="O250" s="826">
        <v>1</v>
      </c>
      <c r="P250" s="825"/>
      <c r="Q250" s="827">
        <v>0</v>
      </c>
      <c r="R250" s="822"/>
      <c r="S250" s="827">
        <v>0</v>
      </c>
      <c r="T250" s="826"/>
      <c r="U250" s="828">
        <v>0</v>
      </c>
    </row>
    <row r="251" spans="1:21" ht="14.45" customHeight="1" x14ac:dyDescent="0.2">
      <c r="A251" s="821">
        <v>6</v>
      </c>
      <c r="B251" s="822" t="s">
        <v>2178</v>
      </c>
      <c r="C251" s="822" t="s">
        <v>2184</v>
      </c>
      <c r="D251" s="823" t="s">
        <v>2653</v>
      </c>
      <c r="E251" s="824" t="s">
        <v>2203</v>
      </c>
      <c r="F251" s="822" t="s">
        <v>2179</v>
      </c>
      <c r="G251" s="822" t="s">
        <v>2331</v>
      </c>
      <c r="H251" s="822" t="s">
        <v>329</v>
      </c>
      <c r="I251" s="822" t="s">
        <v>2613</v>
      </c>
      <c r="J251" s="822" t="s">
        <v>999</v>
      </c>
      <c r="K251" s="822" t="s">
        <v>2614</v>
      </c>
      <c r="L251" s="825">
        <v>66.88</v>
      </c>
      <c r="M251" s="825">
        <v>1404.48</v>
      </c>
      <c r="N251" s="822">
        <v>21</v>
      </c>
      <c r="O251" s="826">
        <v>0.5</v>
      </c>
      <c r="P251" s="825">
        <v>1404.48</v>
      </c>
      <c r="Q251" s="827">
        <v>1</v>
      </c>
      <c r="R251" s="822">
        <v>21</v>
      </c>
      <c r="S251" s="827">
        <v>1</v>
      </c>
      <c r="T251" s="826">
        <v>0.5</v>
      </c>
      <c r="U251" s="828">
        <v>1</v>
      </c>
    </row>
    <row r="252" spans="1:21" ht="14.45" customHeight="1" x14ac:dyDescent="0.2">
      <c r="A252" s="821">
        <v>6</v>
      </c>
      <c r="B252" s="822" t="s">
        <v>2178</v>
      </c>
      <c r="C252" s="822" t="s">
        <v>2184</v>
      </c>
      <c r="D252" s="823" t="s">
        <v>2653</v>
      </c>
      <c r="E252" s="824" t="s">
        <v>2203</v>
      </c>
      <c r="F252" s="822" t="s">
        <v>2179</v>
      </c>
      <c r="G252" s="822" t="s">
        <v>2333</v>
      </c>
      <c r="H252" s="822" t="s">
        <v>329</v>
      </c>
      <c r="I252" s="822" t="s">
        <v>2615</v>
      </c>
      <c r="J252" s="822" t="s">
        <v>2335</v>
      </c>
      <c r="K252" s="822" t="s">
        <v>2616</v>
      </c>
      <c r="L252" s="825">
        <v>60.39</v>
      </c>
      <c r="M252" s="825">
        <v>181.17000000000002</v>
      </c>
      <c r="N252" s="822">
        <v>3</v>
      </c>
      <c r="O252" s="826">
        <v>1</v>
      </c>
      <c r="P252" s="825">
        <v>181.17000000000002</v>
      </c>
      <c r="Q252" s="827">
        <v>1</v>
      </c>
      <c r="R252" s="822">
        <v>3</v>
      </c>
      <c r="S252" s="827">
        <v>1</v>
      </c>
      <c r="T252" s="826">
        <v>1</v>
      </c>
      <c r="U252" s="828">
        <v>1</v>
      </c>
    </row>
    <row r="253" spans="1:21" ht="14.45" customHeight="1" x14ac:dyDescent="0.2">
      <c r="A253" s="821">
        <v>6</v>
      </c>
      <c r="B253" s="822" t="s">
        <v>2178</v>
      </c>
      <c r="C253" s="822" t="s">
        <v>2184</v>
      </c>
      <c r="D253" s="823" t="s">
        <v>2653</v>
      </c>
      <c r="E253" s="824" t="s">
        <v>2203</v>
      </c>
      <c r="F253" s="822" t="s">
        <v>2179</v>
      </c>
      <c r="G253" s="822" t="s">
        <v>2337</v>
      </c>
      <c r="H253" s="822" t="s">
        <v>329</v>
      </c>
      <c r="I253" s="822" t="s">
        <v>2338</v>
      </c>
      <c r="J253" s="822" t="s">
        <v>1025</v>
      </c>
      <c r="K253" s="822" t="s">
        <v>2339</v>
      </c>
      <c r="L253" s="825">
        <v>61.97</v>
      </c>
      <c r="M253" s="825">
        <v>61.97</v>
      </c>
      <c r="N253" s="822">
        <v>1</v>
      </c>
      <c r="O253" s="826">
        <v>1</v>
      </c>
      <c r="P253" s="825">
        <v>61.97</v>
      </c>
      <c r="Q253" s="827">
        <v>1</v>
      </c>
      <c r="R253" s="822">
        <v>1</v>
      </c>
      <c r="S253" s="827">
        <v>1</v>
      </c>
      <c r="T253" s="826">
        <v>1</v>
      </c>
      <c r="U253" s="828">
        <v>1</v>
      </c>
    </row>
    <row r="254" spans="1:21" ht="14.45" customHeight="1" x14ac:dyDescent="0.2">
      <c r="A254" s="821">
        <v>6</v>
      </c>
      <c r="B254" s="822" t="s">
        <v>2178</v>
      </c>
      <c r="C254" s="822" t="s">
        <v>2184</v>
      </c>
      <c r="D254" s="823" t="s">
        <v>2653</v>
      </c>
      <c r="E254" s="824" t="s">
        <v>2203</v>
      </c>
      <c r="F254" s="822" t="s">
        <v>2179</v>
      </c>
      <c r="G254" s="822" t="s">
        <v>2400</v>
      </c>
      <c r="H254" s="822" t="s">
        <v>329</v>
      </c>
      <c r="I254" s="822" t="s">
        <v>2617</v>
      </c>
      <c r="J254" s="822" t="s">
        <v>1594</v>
      </c>
      <c r="K254" s="822" t="s">
        <v>2618</v>
      </c>
      <c r="L254" s="825">
        <v>87.87</v>
      </c>
      <c r="M254" s="825">
        <v>87.87</v>
      </c>
      <c r="N254" s="822">
        <v>1</v>
      </c>
      <c r="O254" s="826">
        <v>0.5</v>
      </c>
      <c r="P254" s="825"/>
      <c r="Q254" s="827">
        <v>0</v>
      </c>
      <c r="R254" s="822"/>
      <c r="S254" s="827">
        <v>0</v>
      </c>
      <c r="T254" s="826"/>
      <c r="U254" s="828">
        <v>0</v>
      </c>
    </row>
    <row r="255" spans="1:21" ht="14.45" customHeight="1" x14ac:dyDescent="0.2">
      <c r="A255" s="821">
        <v>6</v>
      </c>
      <c r="B255" s="822" t="s">
        <v>2178</v>
      </c>
      <c r="C255" s="822" t="s">
        <v>2184</v>
      </c>
      <c r="D255" s="823" t="s">
        <v>2653</v>
      </c>
      <c r="E255" s="824" t="s">
        <v>2203</v>
      </c>
      <c r="F255" s="822" t="s">
        <v>2179</v>
      </c>
      <c r="G255" s="822" t="s">
        <v>2619</v>
      </c>
      <c r="H255" s="822" t="s">
        <v>329</v>
      </c>
      <c r="I255" s="822" t="s">
        <v>2620</v>
      </c>
      <c r="J255" s="822" t="s">
        <v>1173</v>
      </c>
      <c r="K255" s="822" t="s">
        <v>2621</v>
      </c>
      <c r="L255" s="825">
        <v>0</v>
      </c>
      <c r="M255" s="825">
        <v>0</v>
      </c>
      <c r="N255" s="822">
        <v>1</v>
      </c>
      <c r="O255" s="826">
        <v>0.5</v>
      </c>
      <c r="P255" s="825"/>
      <c r="Q255" s="827"/>
      <c r="R255" s="822"/>
      <c r="S255" s="827">
        <v>0</v>
      </c>
      <c r="T255" s="826"/>
      <c r="U255" s="828">
        <v>0</v>
      </c>
    </row>
    <row r="256" spans="1:21" ht="14.45" customHeight="1" x14ac:dyDescent="0.2">
      <c r="A256" s="821">
        <v>6</v>
      </c>
      <c r="B256" s="822" t="s">
        <v>2178</v>
      </c>
      <c r="C256" s="822" t="s">
        <v>2184</v>
      </c>
      <c r="D256" s="823" t="s">
        <v>2653</v>
      </c>
      <c r="E256" s="824" t="s">
        <v>2203</v>
      </c>
      <c r="F256" s="822" t="s">
        <v>2179</v>
      </c>
      <c r="G256" s="822" t="s">
        <v>2622</v>
      </c>
      <c r="H256" s="822" t="s">
        <v>329</v>
      </c>
      <c r="I256" s="822" t="s">
        <v>2623</v>
      </c>
      <c r="J256" s="822" t="s">
        <v>2624</v>
      </c>
      <c r="K256" s="822" t="s">
        <v>2625</v>
      </c>
      <c r="L256" s="825">
        <v>30.64</v>
      </c>
      <c r="M256" s="825">
        <v>91.92</v>
      </c>
      <c r="N256" s="822">
        <v>3</v>
      </c>
      <c r="O256" s="826">
        <v>1</v>
      </c>
      <c r="P256" s="825">
        <v>91.92</v>
      </c>
      <c r="Q256" s="827">
        <v>1</v>
      </c>
      <c r="R256" s="822">
        <v>3</v>
      </c>
      <c r="S256" s="827">
        <v>1</v>
      </c>
      <c r="T256" s="826">
        <v>1</v>
      </c>
      <c r="U256" s="828">
        <v>1</v>
      </c>
    </row>
    <row r="257" spans="1:21" ht="14.45" customHeight="1" x14ac:dyDescent="0.2">
      <c r="A257" s="821">
        <v>6</v>
      </c>
      <c r="B257" s="822" t="s">
        <v>2178</v>
      </c>
      <c r="C257" s="822" t="s">
        <v>2184</v>
      </c>
      <c r="D257" s="823" t="s">
        <v>2653</v>
      </c>
      <c r="E257" s="824" t="s">
        <v>2203</v>
      </c>
      <c r="F257" s="822" t="s">
        <v>2179</v>
      </c>
      <c r="G257" s="822" t="s">
        <v>2532</v>
      </c>
      <c r="H257" s="822" t="s">
        <v>329</v>
      </c>
      <c r="I257" s="822" t="s">
        <v>2562</v>
      </c>
      <c r="J257" s="822" t="s">
        <v>2534</v>
      </c>
      <c r="K257" s="822" t="s">
        <v>2563</v>
      </c>
      <c r="L257" s="825">
        <v>299.83999999999997</v>
      </c>
      <c r="M257" s="825">
        <v>299.83999999999997</v>
      </c>
      <c r="N257" s="822">
        <v>1</v>
      </c>
      <c r="O257" s="826">
        <v>0.5</v>
      </c>
      <c r="P257" s="825"/>
      <c r="Q257" s="827">
        <v>0</v>
      </c>
      <c r="R257" s="822"/>
      <c r="S257" s="827">
        <v>0</v>
      </c>
      <c r="T257" s="826"/>
      <c r="U257" s="828">
        <v>0</v>
      </c>
    </row>
    <row r="258" spans="1:21" ht="14.45" customHeight="1" x14ac:dyDescent="0.2">
      <c r="A258" s="821">
        <v>6</v>
      </c>
      <c r="B258" s="822" t="s">
        <v>2178</v>
      </c>
      <c r="C258" s="822" t="s">
        <v>2184</v>
      </c>
      <c r="D258" s="823" t="s">
        <v>2653</v>
      </c>
      <c r="E258" s="824" t="s">
        <v>2203</v>
      </c>
      <c r="F258" s="822" t="s">
        <v>2179</v>
      </c>
      <c r="G258" s="822" t="s">
        <v>2532</v>
      </c>
      <c r="H258" s="822" t="s">
        <v>329</v>
      </c>
      <c r="I258" s="822" t="s">
        <v>2564</v>
      </c>
      <c r="J258" s="822" t="s">
        <v>950</v>
      </c>
      <c r="K258" s="822" t="s">
        <v>951</v>
      </c>
      <c r="L258" s="825">
        <v>50.32</v>
      </c>
      <c r="M258" s="825">
        <v>50.32</v>
      </c>
      <c r="N258" s="822">
        <v>1</v>
      </c>
      <c r="O258" s="826">
        <v>1</v>
      </c>
      <c r="P258" s="825"/>
      <c r="Q258" s="827">
        <v>0</v>
      </c>
      <c r="R258" s="822"/>
      <c r="S258" s="827">
        <v>0</v>
      </c>
      <c r="T258" s="826"/>
      <c r="U258" s="828">
        <v>0</v>
      </c>
    </row>
    <row r="259" spans="1:21" ht="14.45" customHeight="1" x14ac:dyDescent="0.2">
      <c r="A259" s="821">
        <v>6</v>
      </c>
      <c r="B259" s="822" t="s">
        <v>2178</v>
      </c>
      <c r="C259" s="822" t="s">
        <v>2184</v>
      </c>
      <c r="D259" s="823" t="s">
        <v>2653</v>
      </c>
      <c r="E259" s="824" t="s">
        <v>2203</v>
      </c>
      <c r="F259" s="822" t="s">
        <v>2179</v>
      </c>
      <c r="G259" s="822" t="s">
        <v>2356</v>
      </c>
      <c r="H259" s="822" t="s">
        <v>652</v>
      </c>
      <c r="I259" s="822" t="s">
        <v>1863</v>
      </c>
      <c r="J259" s="822" t="s">
        <v>972</v>
      </c>
      <c r="K259" s="822" t="s">
        <v>1864</v>
      </c>
      <c r="L259" s="825">
        <v>154.36000000000001</v>
      </c>
      <c r="M259" s="825">
        <v>771.80000000000007</v>
      </c>
      <c r="N259" s="822">
        <v>5</v>
      </c>
      <c r="O259" s="826">
        <v>5</v>
      </c>
      <c r="P259" s="825">
        <v>771.80000000000007</v>
      </c>
      <c r="Q259" s="827">
        <v>1</v>
      </c>
      <c r="R259" s="822">
        <v>5</v>
      </c>
      <c r="S259" s="827">
        <v>1</v>
      </c>
      <c r="T259" s="826">
        <v>5</v>
      </c>
      <c r="U259" s="828">
        <v>1</v>
      </c>
    </row>
    <row r="260" spans="1:21" ht="14.45" customHeight="1" x14ac:dyDescent="0.2">
      <c r="A260" s="821">
        <v>6</v>
      </c>
      <c r="B260" s="822" t="s">
        <v>2178</v>
      </c>
      <c r="C260" s="822" t="s">
        <v>2184</v>
      </c>
      <c r="D260" s="823" t="s">
        <v>2653</v>
      </c>
      <c r="E260" s="824" t="s">
        <v>2203</v>
      </c>
      <c r="F260" s="822" t="s">
        <v>2179</v>
      </c>
      <c r="G260" s="822" t="s">
        <v>2356</v>
      </c>
      <c r="H260" s="822" t="s">
        <v>329</v>
      </c>
      <c r="I260" s="822" t="s">
        <v>2460</v>
      </c>
      <c r="J260" s="822" t="s">
        <v>972</v>
      </c>
      <c r="K260" s="822" t="s">
        <v>2461</v>
      </c>
      <c r="L260" s="825">
        <v>225.06</v>
      </c>
      <c r="M260" s="825">
        <v>225.06</v>
      </c>
      <c r="N260" s="822">
        <v>1</v>
      </c>
      <c r="O260" s="826">
        <v>0.5</v>
      </c>
      <c r="P260" s="825">
        <v>225.06</v>
      </c>
      <c r="Q260" s="827">
        <v>1</v>
      </c>
      <c r="R260" s="822">
        <v>1</v>
      </c>
      <c r="S260" s="827">
        <v>1</v>
      </c>
      <c r="T260" s="826">
        <v>0.5</v>
      </c>
      <c r="U260" s="828">
        <v>1</v>
      </c>
    </row>
    <row r="261" spans="1:21" ht="14.45" customHeight="1" x14ac:dyDescent="0.2">
      <c r="A261" s="821">
        <v>6</v>
      </c>
      <c r="B261" s="822" t="s">
        <v>2178</v>
      </c>
      <c r="C261" s="822" t="s">
        <v>2184</v>
      </c>
      <c r="D261" s="823" t="s">
        <v>2653</v>
      </c>
      <c r="E261" s="824" t="s">
        <v>2203</v>
      </c>
      <c r="F261" s="822" t="s">
        <v>2179</v>
      </c>
      <c r="G261" s="822" t="s">
        <v>2367</v>
      </c>
      <c r="H261" s="822" t="s">
        <v>329</v>
      </c>
      <c r="I261" s="822" t="s">
        <v>2368</v>
      </c>
      <c r="J261" s="822" t="s">
        <v>1169</v>
      </c>
      <c r="K261" s="822" t="s">
        <v>1170</v>
      </c>
      <c r="L261" s="825">
        <v>121.92</v>
      </c>
      <c r="M261" s="825">
        <v>731.52</v>
      </c>
      <c r="N261" s="822">
        <v>6</v>
      </c>
      <c r="O261" s="826">
        <v>2.5</v>
      </c>
      <c r="P261" s="825">
        <v>365.76</v>
      </c>
      <c r="Q261" s="827">
        <v>0.5</v>
      </c>
      <c r="R261" s="822">
        <v>3</v>
      </c>
      <c r="S261" s="827">
        <v>0.5</v>
      </c>
      <c r="T261" s="826">
        <v>1</v>
      </c>
      <c r="U261" s="828">
        <v>0.4</v>
      </c>
    </row>
    <row r="262" spans="1:21" ht="14.45" customHeight="1" x14ac:dyDescent="0.2">
      <c r="A262" s="821">
        <v>6</v>
      </c>
      <c r="B262" s="822" t="s">
        <v>2178</v>
      </c>
      <c r="C262" s="822" t="s">
        <v>2184</v>
      </c>
      <c r="D262" s="823" t="s">
        <v>2653</v>
      </c>
      <c r="E262" s="824" t="s">
        <v>2203</v>
      </c>
      <c r="F262" s="822" t="s">
        <v>2179</v>
      </c>
      <c r="G262" s="822" t="s">
        <v>2367</v>
      </c>
      <c r="H262" s="822" t="s">
        <v>329</v>
      </c>
      <c r="I262" s="822" t="s">
        <v>2369</v>
      </c>
      <c r="J262" s="822" t="s">
        <v>1169</v>
      </c>
      <c r="K262" s="822" t="s">
        <v>1170</v>
      </c>
      <c r="L262" s="825">
        <v>121.92</v>
      </c>
      <c r="M262" s="825">
        <v>975.36</v>
      </c>
      <c r="N262" s="822">
        <v>8</v>
      </c>
      <c r="O262" s="826">
        <v>2.5</v>
      </c>
      <c r="P262" s="825">
        <v>975.36</v>
      </c>
      <c r="Q262" s="827">
        <v>1</v>
      </c>
      <c r="R262" s="822">
        <v>8</v>
      </c>
      <c r="S262" s="827">
        <v>1</v>
      </c>
      <c r="T262" s="826">
        <v>2.5</v>
      </c>
      <c r="U262" s="828">
        <v>1</v>
      </c>
    </row>
    <row r="263" spans="1:21" ht="14.45" customHeight="1" x14ac:dyDescent="0.2">
      <c r="A263" s="821">
        <v>6</v>
      </c>
      <c r="B263" s="822" t="s">
        <v>2178</v>
      </c>
      <c r="C263" s="822" t="s">
        <v>2184</v>
      </c>
      <c r="D263" s="823" t="s">
        <v>2653</v>
      </c>
      <c r="E263" s="824" t="s">
        <v>2203</v>
      </c>
      <c r="F263" s="822" t="s">
        <v>2180</v>
      </c>
      <c r="G263" s="822" t="s">
        <v>2205</v>
      </c>
      <c r="H263" s="822" t="s">
        <v>329</v>
      </c>
      <c r="I263" s="822" t="s">
        <v>2206</v>
      </c>
      <c r="J263" s="822" t="s">
        <v>2207</v>
      </c>
      <c r="K263" s="822" t="s">
        <v>2208</v>
      </c>
      <c r="L263" s="825">
        <v>700.35</v>
      </c>
      <c r="M263" s="825">
        <v>2801.4</v>
      </c>
      <c r="N263" s="822">
        <v>4</v>
      </c>
      <c r="O263" s="826">
        <v>4</v>
      </c>
      <c r="P263" s="825">
        <v>1400.7</v>
      </c>
      <c r="Q263" s="827">
        <v>0.5</v>
      </c>
      <c r="R263" s="822">
        <v>2</v>
      </c>
      <c r="S263" s="827">
        <v>0.5</v>
      </c>
      <c r="T263" s="826">
        <v>2</v>
      </c>
      <c r="U263" s="828">
        <v>0.5</v>
      </c>
    </row>
    <row r="264" spans="1:21" ht="14.45" customHeight="1" x14ac:dyDescent="0.2">
      <c r="A264" s="821">
        <v>6</v>
      </c>
      <c r="B264" s="822" t="s">
        <v>2178</v>
      </c>
      <c r="C264" s="822" t="s">
        <v>2184</v>
      </c>
      <c r="D264" s="823" t="s">
        <v>2653</v>
      </c>
      <c r="E264" s="824" t="s">
        <v>2203</v>
      </c>
      <c r="F264" s="822" t="s">
        <v>2180</v>
      </c>
      <c r="G264" s="822" t="s">
        <v>2205</v>
      </c>
      <c r="H264" s="822" t="s">
        <v>329</v>
      </c>
      <c r="I264" s="822" t="s">
        <v>2209</v>
      </c>
      <c r="J264" s="822" t="s">
        <v>2210</v>
      </c>
      <c r="K264" s="822" t="s">
        <v>2211</v>
      </c>
      <c r="L264" s="825">
        <v>849.85</v>
      </c>
      <c r="M264" s="825">
        <v>11897.900000000003</v>
      </c>
      <c r="N264" s="822">
        <v>14</v>
      </c>
      <c r="O264" s="826">
        <v>14</v>
      </c>
      <c r="P264" s="825">
        <v>11897.900000000003</v>
      </c>
      <c r="Q264" s="827">
        <v>1</v>
      </c>
      <c r="R264" s="822">
        <v>14</v>
      </c>
      <c r="S264" s="827">
        <v>1</v>
      </c>
      <c r="T264" s="826">
        <v>14</v>
      </c>
      <c r="U264" s="828">
        <v>1</v>
      </c>
    </row>
    <row r="265" spans="1:21" ht="14.45" customHeight="1" x14ac:dyDescent="0.2">
      <c r="A265" s="821">
        <v>6</v>
      </c>
      <c r="B265" s="822" t="s">
        <v>2178</v>
      </c>
      <c r="C265" s="822" t="s">
        <v>2184</v>
      </c>
      <c r="D265" s="823" t="s">
        <v>2653</v>
      </c>
      <c r="E265" s="824" t="s">
        <v>2203</v>
      </c>
      <c r="F265" s="822" t="s">
        <v>2180</v>
      </c>
      <c r="G265" s="822" t="s">
        <v>2205</v>
      </c>
      <c r="H265" s="822" t="s">
        <v>329</v>
      </c>
      <c r="I265" s="822" t="s">
        <v>2212</v>
      </c>
      <c r="J265" s="822" t="s">
        <v>2213</v>
      </c>
      <c r="K265" s="822" t="s">
        <v>2214</v>
      </c>
      <c r="L265" s="825">
        <v>700.35</v>
      </c>
      <c r="M265" s="825">
        <v>14707.350000000004</v>
      </c>
      <c r="N265" s="822">
        <v>21</v>
      </c>
      <c r="O265" s="826">
        <v>21</v>
      </c>
      <c r="P265" s="825">
        <v>11905.950000000004</v>
      </c>
      <c r="Q265" s="827">
        <v>0.80952380952380965</v>
      </c>
      <c r="R265" s="822">
        <v>17</v>
      </c>
      <c r="S265" s="827">
        <v>0.80952380952380953</v>
      </c>
      <c r="T265" s="826">
        <v>17</v>
      </c>
      <c r="U265" s="828">
        <v>0.80952380952380953</v>
      </c>
    </row>
    <row r="266" spans="1:21" ht="14.45" customHeight="1" x14ac:dyDescent="0.2">
      <c r="A266" s="821">
        <v>6</v>
      </c>
      <c r="B266" s="822" t="s">
        <v>2178</v>
      </c>
      <c r="C266" s="822" t="s">
        <v>2184</v>
      </c>
      <c r="D266" s="823" t="s">
        <v>2653</v>
      </c>
      <c r="E266" s="824" t="s">
        <v>2203</v>
      </c>
      <c r="F266" s="822" t="s">
        <v>2180</v>
      </c>
      <c r="G266" s="822" t="s">
        <v>2205</v>
      </c>
      <c r="H266" s="822" t="s">
        <v>329</v>
      </c>
      <c r="I266" s="822" t="s">
        <v>2215</v>
      </c>
      <c r="J266" s="822" t="s">
        <v>2216</v>
      </c>
      <c r="K266" s="822" t="s">
        <v>2217</v>
      </c>
      <c r="L266" s="825">
        <v>1493.46</v>
      </c>
      <c r="M266" s="825">
        <v>32856.119999999995</v>
      </c>
      <c r="N266" s="822">
        <v>22</v>
      </c>
      <c r="O266" s="826">
        <v>22</v>
      </c>
      <c r="P266" s="825">
        <v>22401.899999999994</v>
      </c>
      <c r="Q266" s="827">
        <v>0.68181818181818177</v>
      </c>
      <c r="R266" s="822">
        <v>15</v>
      </c>
      <c r="S266" s="827">
        <v>0.68181818181818177</v>
      </c>
      <c r="T266" s="826">
        <v>15</v>
      </c>
      <c r="U266" s="828">
        <v>0.68181818181818177</v>
      </c>
    </row>
    <row r="267" spans="1:21" ht="14.45" customHeight="1" x14ac:dyDescent="0.2">
      <c r="A267" s="821">
        <v>6</v>
      </c>
      <c r="B267" s="822" t="s">
        <v>2178</v>
      </c>
      <c r="C267" s="822" t="s">
        <v>2184</v>
      </c>
      <c r="D267" s="823" t="s">
        <v>2653</v>
      </c>
      <c r="E267" s="824" t="s">
        <v>2203</v>
      </c>
      <c r="F267" s="822" t="s">
        <v>2180</v>
      </c>
      <c r="G267" s="822" t="s">
        <v>2205</v>
      </c>
      <c r="H267" s="822" t="s">
        <v>329</v>
      </c>
      <c r="I267" s="822" t="s">
        <v>2218</v>
      </c>
      <c r="J267" s="822" t="s">
        <v>2219</v>
      </c>
      <c r="K267" s="822" t="s">
        <v>2220</v>
      </c>
      <c r="L267" s="825">
        <v>400.2</v>
      </c>
      <c r="M267" s="825">
        <v>400.2</v>
      </c>
      <c r="N267" s="822">
        <v>1</v>
      </c>
      <c r="O267" s="826">
        <v>1</v>
      </c>
      <c r="P267" s="825"/>
      <c r="Q267" s="827">
        <v>0</v>
      </c>
      <c r="R267" s="822"/>
      <c r="S267" s="827">
        <v>0</v>
      </c>
      <c r="T267" s="826"/>
      <c r="U267" s="828">
        <v>0</v>
      </c>
    </row>
    <row r="268" spans="1:21" ht="14.45" customHeight="1" x14ac:dyDescent="0.2">
      <c r="A268" s="821">
        <v>6</v>
      </c>
      <c r="B268" s="822" t="s">
        <v>2178</v>
      </c>
      <c r="C268" s="822" t="s">
        <v>2184</v>
      </c>
      <c r="D268" s="823" t="s">
        <v>2653</v>
      </c>
      <c r="E268" s="824" t="s">
        <v>2203</v>
      </c>
      <c r="F268" s="822" t="s">
        <v>2180</v>
      </c>
      <c r="G268" s="822" t="s">
        <v>2205</v>
      </c>
      <c r="H268" s="822" t="s">
        <v>329</v>
      </c>
      <c r="I268" s="822" t="s">
        <v>2626</v>
      </c>
      <c r="J268" s="822" t="s">
        <v>2627</v>
      </c>
      <c r="K268" s="822" t="s">
        <v>2628</v>
      </c>
      <c r="L268" s="825">
        <v>991.87</v>
      </c>
      <c r="M268" s="825">
        <v>991.87</v>
      </c>
      <c r="N268" s="822">
        <v>1</v>
      </c>
      <c r="O268" s="826">
        <v>1</v>
      </c>
      <c r="P268" s="825">
        <v>991.87</v>
      </c>
      <c r="Q268" s="827">
        <v>1</v>
      </c>
      <c r="R268" s="822">
        <v>1</v>
      </c>
      <c r="S268" s="827">
        <v>1</v>
      </c>
      <c r="T268" s="826">
        <v>1</v>
      </c>
      <c r="U268" s="828">
        <v>1</v>
      </c>
    </row>
    <row r="269" spans="1:21" ht="14.45" customHeight="1" x14ac:dyDescent="0.2">
      <c r="A269" s="821">
        <v>6</v>
      </c>
      <c r="B269" s="822" t="s">
        <v>2178</v>
      </c>
      <c r="C269" s="822" t="s">
        <v>2184</v>
      </c>
      <c r="D269" s="823" t="s">
        <v>2653</v>
      </c>
      <c r="E269" s="824" t="s">
        <v>2200</v>
      </c>
      <c r="F269" s="822" t="s">
        <v>2179</v>
      </c>
      <c r="G269" s="822" t="s">
        <v>2415</v>
      </c>
      <c r="H269" s="822" t="s">
        <v>652</v>
      </c>
      <c r="I269" s="822" t="s">
        <v>2629</v>
      </c>
      <c r="J269" s="822" t="s">
        <v>1926</v>
      </c>
      <c r="K269" s="822" t="s">
        <v>2630</v>
      </c>
      <c r="L269" s="825">
        <v>46.81</v>
      </c>
      <c r="M269" s="825">
        <v>93.62</v>
      </c>
      <c r="N269" s="822">
        <v>2</v>
      </c>
      <c r="O269" s="826">
        <v>0.5</v>
      </c>
      <c r="P269" s="825">
        <v>93.62</v>
      </c>
      <c r="Q269" s="827">
        <v>1</v>
      </c>
      <c r="R269" s="822">
        <v>2</v>
      </c>
      <c r="S269" s="827">
        <v>1</v>
      </c>
      <c r="T269" s="826">
        <v>0.5</v>
      </c>
      <c r="U269" s="828">
        <v>1</v>
      </c>
    </row>
    <row r="270" spans="1:21" ht="14.45" customHeight="1" x14ac:dyDescent="0.2">
      <c r="A270" s="821">
        <v>6</v>
      </c>
      <c r="B270" s="822" t="s">
        <v>2178</v>
      </c>
      <c r="C270" s="822" t="s">
        <v>2184</v>
      </c>
      <c r="D270" s="823" t="s">
        <v>2653</v>
      </c>
      <c r="E270" s="824" t="s">
        <v>2200</v>
      </c>
      <c r="F270" s="822" t="s">
        <v>2179</v>
      </c>
      <c r="G270" s="822" t="s">
        <v>2631</v>
      </c>
      <c r="H270" s="822" t="s">
        <v>329</v>
      </c>
      <c r="I270" s="822" t="s">
        <v>2632</v>
      </c>
      <c r="J270" s="822" t="s">
        <v>1207</v>
      </c>
      <c r="K270" s="822" t="s">
        <v>2633</v>
      </c>
      <c r="L270" s="825">
        <v>0</v>
      </c>
      <c r="M270" s="825">
        <v>0</v>
      </c>
      <c r="N270" s="822">
        <v>1</v>
      </c>
      <c r="O270" s="826">
        <v>0.5</v>
      </c>
      <c r="P270" s="825"/>
      <c r="Q270" s="827"/>
      <c r="R270" s="822"/>
      <c r="S270" s="827">
        <v>0</v>
      </c>
      <c r="T270" s="826"/>
      <c r="U270" s="828">
        <v>0</v>
      </c>
    </row>
    <row r="271" spans="1:21" ht="14.45" customHeight="1" x14ac:dyDescent="0.2">
      <c r="A271" s="821">
        <v>6</v>
      </c>
      <c r="B271" s="822" t="s">
        <v>2178</v>
      </c>
      <c r="C271" s="822" t="s">
        <v>2184</v>
      </c>
      <c r="D271" s="823" t="s">
        <v>2653</v>
      </c>
      <c r="E271" s="824" t="s">
        <v>2200</v>
      </c>
      <c r="F271" s="822" t="s">
        <v>2179</v>
      </c>
      <c r="G271" s="822" t="s">
        <v>2372</v>
      </c>
      <c r="H271" s="822" t="s">
        <v>652</v>
      </c>
      <c r="I271" s="822" t="s">
        <v>2634</v>
      </c>
      <c r="J271" s="822" t="s">
        <v>1240</v>
      </c>
      <c r="K271" s="822" t="s">
        <v>2635</v>
      </c>
      <c r="L271" s="825">
        <v>117.55</v>
      </c>
      <c r="M271" s="825">
        <v>235.1</v>
      </c>
      <c r="N271" s="822">
        <v>2</v>
      </c>
      <c r="O271" s="826">
        <v>0.5</v>
      </c>
      <c r="P271" s="825"/>
      <c r="Q271" s="827">
        <v>0</v>
      </c>
      <c r="R271" s="822"/>
      <c r="S271" s="827">
        <v>0</v>
      </c>
      <c r="T271" s="826"/>
      <c r="U271" s="828">
        <v>0</v>
      </c>
    </row>
    <row r="272" spans="1:21" ht="14.45" customHeight="1" x14ac:dyDescent="0.2">
      <c r="A272" s="821">
        <v>6</v>
      </c>
      <c r="B272" s="822" t="s">
        <v>2178</v>
      </c>
      <c r="C272" s="822" t="s">
        <v>2184</v>
      </c>
      <c r="D272" s="823" t="s">
        <v>2653</v>
      </c>
      <c r="E272" s="824" t="s">
        <v>2200</v>
      </c>
      <c r="F272" s="822" t="s">
        <v>2179</v>
      </c>
      <c r="G272" s="822" t="s">
        <v>2260</v>
      </c>
      <c r="H272" s="822" t="s">
        <v>329</v>
      </c>
      <c r="I272" s="822" t="s">
        <v>2636</v>
      </c>
      <c r="J272" s="822" t="s">
        <v>2637</v>
      </c>
      <c r="K272" s="822" t="s">
        <v>2638</v>
      </c>
      <c r="L272" s="825">
        <v>0</v>
      </c>
      <c r="M272" s="825">
        <v>0</v>
      </c>
      <c r="N272" s="822">
        <v>3</v>
      </c>
      <c r="O272" s="826">
        <v>2</v>
      </c>
      <c r="P272" s="825">
        <v>0</v>
      </c>
      <c r="Q272" s="827"/>
      <c r="R272" s="822">
        <v>1</v>
      </c>
      <c r="S272" s="827">
        <v>0.33333333333333331</v>
      </c>
      <c r="T272" s="826">
        <v>1</v>
      </c>
      <c r="U272" s="828">
        <v>0.5</v>
      </c>
    </row>
    <row r="273" spans="1:21" ht="14.45" customHeight="1" x14ac:dyDescent="0.2">
      <c r="A273" s="821">
        <v>6</v>
      </c>
      <c r="B273" s="822" t="s">
        <v>2178</v>
      </c>
      <c r="C273" s="822" t="s">
        <v>2184</v>
      </c>
      <c r="D273" s="823" t="s">
        <v>2653</v>
      </c>
      <c r="E273" s="824" t="s">
        <v>2200</v>
      </c>
      <c r="F273" s="822" t="s">
        <v>2179</v>
      </c>
      <c r="G273" s="822" t="s">
        <v>2639</v>
      </c>
      <c r="H273" s="822" t="s">
        <v>329</v>
      </c>
      <c r="I273" s="822" t="s">
        <v>2640</v>
      </c>
      <c r="J273" s="822" t="s">
        <v>720</v>
      </c>
      <c r="K273" s="822" t="s">
        <v>2641</v>
      </c>
      <c r="L273" s="825">
        <v>25.53</v>
      </c>
      <c r="M273" s="825">
        <v>51.06</v>
      </c>
      <c r="N273" s="822">
        <v>2</v>
      </c>
      <c r="O273" s="826">
        <v>1</v>
      </c>
      <c r="P273" s="825"/>
      <c r="Q273" s="827">
        <v>0</v>
      </c>
      <c r="R273" s="822"/>
      <c r="S273" s="827">
        <v>0</v>
      </c>
      <c r="T273" s="826"/>
      <c r="U273" s="828">
        <v>0</v>
      </c>
    </row>
    <row r="274" spans="1:21" ht="14.45" customHeight="1" x14ac:dyDescent="0.2">
      <c r="A274" s="821">
        <v>6</v>
      </c>
      <c r="B274" s="822" t="s">
        <v>2178</v>
      </c>
      <c r="C274" s="822" t="s">
        <v>2184</v>
      </c>
      <c r="D274" s="823" t="s">
        <v>2653</v>
      </c>
      <c r="E274" s="824" t="s">
        <v>2200</v>
      </c>
      <c r="F274" s="822" t="s">
        <v>2179</v>
      </c>
      <c r="G274" s="822" t="s">
        <v>2405</v>
      </c>
      <c r="H274" s="822" t="s">
        <v>329</v>
      </c>
      <c r="I274" s="822" t="s">
        <v>2406</v>
      </c>
      <c r="J274" s="822" t="s">
        <v>2407</v>
      </c>
      <c r="K274" s="822" t="s">
        <v>2408</v>
      </c>
      <c r="L274" s="825">
        <v>132.97999999999999</v>
      </c>
      <c r="M274" s="825">
        <v>265.95999999999998</v>
      </c>
      <c r="N274" s="822">
        <v>2</v>
      </c>
      <c r="O274" s="826">
        <v>0.5</v>
      </c>
      <c r="P274" s="825"/>
      <c r="Q274" s="827">
        <v>0</v>
      </c>
      <c r="R274" s="822"/>
      <c r="S274" s="827">
        <v>0</v>
      </c>
      <c r="T274" s="826"/>
      <c r="U274" s="828">
        <v>0</v>
      </c>
    </row>
    <row r="275" spans="1:21" ht="14.45" customHeight="1" x14ac:dyDescent="0.2">
      <c r="A275" s="821">
        <v>6</v>
      </c>
      <c r="B275" s="822" t="s">
        <v>2178</v>
      </c>
      <c r="C275" s="822" t="s">
        <v>2184</v>
      </c>
      <c r="D275" s="823" t="s">
        <v>2653</v>
      </c>
      <c r="E275" s="824" t="s">
        <v>2200</v>
      </c>
      <c r="F275" s="822" t="s">
        <v>2179</v>
      </c>
      <c r="G275" s="822" t="s">
        <v>2447</v>
      </c>
      <c r="H275" s="822" t="s">
        <v>329</v>
      </c>
      <c r="I275" s="822" t="s">
        <v>2448</v>
      </c>
      <c r="J275" s="822" t="s">
        <v>853</v>
      </c>
      <c r="K275" s="822" t="s">
        <v>854</v>
      </c>
      <c r="L275" s="825">
        <v>752.2</v>
      </c>
      <c r="M275" s="825">
        <v>1504.4</v>
      </c>
      <c r="N275" s="822">
        <v>2</v>
      </c>
      <c r="O275" s="826">
        <v>1</v>
      </c>
      <c r="P275" s="825"/>
      <c r="Q275" s="827">
        <v>0</v>
      </c>
      <c r="R275" s="822"/>
      <c r="S275" s="827">
        <v>0</v>
      </c>
      <c r="T275" s="826"/>
      <c r="U275" s="828">
        <v>0</v>
      </c>
    </row>
    <row r="276" spans="1:21" ht="14.45" customHeight="1" x14ac:dyDescent="0.2">
      <c r="A276" s="821">
        <v>6</v>
      </c>
      <c r="B276" s="822" t="s">
        <v>2178</v>
      </c>
      <c r="C276" s="822" t="s">
        <v>2184</v>
      </c>
      <c r="D276" s="823" t="s">
        <v>2653</v>
      </c>
      <c r="E276" s="824" t="s">
        <v>2200</v>
      </c>
      <c r="F276" s="822" t="s">
        <v>2179</v>
      </c>
      <c r="G276" s="822" t="s">
        <v>2604</v>
      </c>
      <c r="H276" s="822" t="s">
        <v>329</v>
      </c>
      <c r="I276" s="822" t="s">
        <v>2642</v>
      </c>
      <c r="J276" s="822" t="s">
        <v>1788</v>
      </c>
      <c r="K276" s="822" t="s">
        <v>2643</v>
      </c>
      <c r="L276" s="825">
        <v>205.84</v>
      </c>
      <c r="M276" s="825">
        <v>205.84</v>
      </c>
      <c r="N276" s="822">
        <v>1</v>
      </c>
      <c r="O276" s="826">
        <v>0.5</v>
      </c>
      <c r="P276" s="825"/>
      <c r="Q276" s="827">
        <v>0</v>
      </c>
      <c r="R276" s="822"/>
      <c r="S276" s="827">
        <v>0</v>
      </c>
      <c r="T276" s="826"/>
      <c r="U276" s="828">
        <v>0</v>
      </c>
    </row>
    <row r="277" spans="1:21" ht="14.45" customHeight="1" x14ac:dyDescent="0.2">
      <c r="A277" s="821">
        <v>6</v>
      </c>
      <c r="B277" s="822" t="s">
        <v>2178</v>
      </c>
      <c r="C277" s="822" t="s">
        <v>2184</v>
      </c>
      <c r="D277" s="823" t="s">
        <v>2653</v>
      </c>
      <c r="E277" s="824" t="s">
        <v>2200</v>
      </c>
      <c r="F277" s="822" t="s">
        <v>2179</v>
      </c>
      <c r="G277" s="822" t="s">
        <v>2644</v>
      </c>
      <c r="H277" s="822" t="s">
        <v>329</v>
      </c>
      <c r="I277" s="822" t="s">
        <v>2645</v>
      </c>
      <c r="J277" s="822" t="s">
        <v>2646</v>
      </c>
      <c r="K277" s="822" t="s">
        <v>2647</v>
      </c>
      <c r="L277" s="825">
        <v>51.06</v>
      </c>
      <c r="M277" s="825">
        <v>102.12</v>
      </c>
      <c r="N277" s="822">
        <v>2</v>
      </c>
      <c r="O277" s="826">
        <v>0.5</v>
      </c>
      <c r="P277" s="825">
        <v>102.12</v>
      </c>
      <c r="Q277" s="827">
        <v>1</v>
      </c>
      <c r="R277" s="822">
        <v>2</v>
      </c>
      <c r="S277" s="827">
        <v>1</v>
      </c>
      <c r="T277" s="826">
        <v>0.5</v>
      </c>
      <c r="U277" s="828">
        <v>1</v>
      </c>
    </row>
    <row r="278" spans="1:21" ht="14.45" customHeight="1" x14ac:dyDescent="0.2">
      <c r="A278" s="821">
        <v>6</v>
      </c>
      <c r="B278" s="822" t="s">
        <v>2178</v>
      </c>
      <c r="C278" s="822" t="s">
        <v>2184</v>
      </c>
      <c r="D278" s="823" t="s">
        <v>2653</v>
      </c>
      <c r="E278" s="824" t="s">
        <v>2200</v>
      </c>
      <c r="F278" s="822" t="s">
        <v>2179</v>
      </c>
      <c r="G278" s="822" t="s">
        <v>2330</v>
      </c>
      <c r="H278" s="822" t="s">
        <v>652</v>
      </c>
      <c r="I278" s="822" t="s">
        <v>1909</v>
      </c>
      <c r="J278" s="822" t="s">
        <v>856</v>
      </c>
      <c r="K278" s="822" t="s">
        <v>858</v>
      </c>
      <c r="L278" s="825">
        <v>0</v>
      </c>
      <c r="M278" s="825">
        <v>0</v>
      </c>
      <c r="N278" s="822">
        <v>2</v>
      </c>
      <c r="O278" s="826">
        <v>1</v>
      </c>
      <c r="P278" s="825"/>
      <c r="Q278" s="827"/>
      <c r="R278" s="822"/>
      <c r="S278" s="827">
        <v>0</v>
      </c>
      <c r="T278" s="826"/>
      <c r="U278" s="828">
        <v>0</v>
      </c>
    </row>
    <row r="279" spans="1:21" ht="14.45" customHeight="1" x14ac:dyDescent="0.2">
      <c r="A279" s="821">
        <v>6</v>
      </c>
      <c r="B279" s="822" t="s">
        <v>2178</v>
      </c>
      <c r="C279" s="822" t="s">
        <v>2184</v>
      </c>
      <c r="D279" s="823" t="s">
        <v>2653</v>
      </c>
      <c r="E279" s="824" t="s">
        <v>2200</v>
      </c>
      <c r="F279" s="822" t="s">
        <v>2179</v>
      </c>
      <c r="G279" s="822" t="s">
        <v>2457</v>
      </c>
      <c r="H279" s="822" t="s">
        <v>329</v>
      </c>
      <c r="I279" s="822" t="s">
        <v>2648</v>
      </c>
      <c r="J279" s="822" t="s">
        <v>942</v>
      </c>
      <c r="K279" s="822" t="s">
        <v>2649</v>
      </c>
      <c r="L279" s="825">
        <v>65.36</v>
      </c>
      <c r="M279" s="825">
        <v>588.24</v>
      </c>
      <c r="N279" s="822">
        <v>9</v>
      </c>
      <c r="O279" s="826">
        <v>4</v>
      </c>
      <c r="P279" s="825">
        <v>130.72</v>
      </c>
      <c r="Q279" s="827">
        <v>0.22222222222222221</v>
      </c>
      <c r="R279" s="822">
        <v>2</v>
      </c>
      <c r="S279" s="827">
        <v>0.22222222222222221</v>
      </c>
      <c r="T279" s="826">
        <v>1</v>
      </c>
      <c r="U279" s="828">
        <v>0.25</v>
      </c>
    </row>
    <row r="280" spans="1:21" ht="14.45" customHeight="1" x14ac:dyDescent="0.2">
      <c r="A280" s="821">
        <v>6</v>
      </c>
      <c r="B280" s="822" t="s">
        <v>2178</v>
      </c>
      <c r="C280" s="822" t="s">
        <v>2184</v>
      </c>
      <c r="D280" s="823" t="s">
        <v>2653</v>
      </c>
      <c r="E280" s="824" t="s">
        <v>2200</v>
      </c>
      <c r="F280" s="822" t="s">
        <v>2179</v>
      </c>
      <c r="G280" s="822" t="s">
        <v>2356</v>
      </c>
      <c r="H280" s="822" t="s">
        <v>652</v>
      </c>
      <c r="I280" s="822" t="s">
        <v>1863</v>
      </c>
      <c r="J280" s="822" t="s">
        <v>972</v>
      </c>
      <c r="K280" s="822" t="s">
        <v>1864</v>
      </c>
      <c r="L280" s="825">
        <v>154.36000000000001</v>
      </c>
      <c r="M280" s="825">
        <v>154.36000000000001</v>
      </c>
      <c r="N280" s="822">
        <v>1</v>
      </c>
      <c r="O280" s="826">
        <v>1</v>
      </c>
      <c r="P280" s="825">
        <v>154.36000000000001</v>
      </c>
      <c r="Q280" s="827">
        <v>1</v>
      </c>
      <c r="R280" s="822">
        <v>1</v>
      </c>
      <c r="S280" s="827">
        <v>1</v>
      </c>
      <c r="T280" s="826">
        <v>1</v>
      </c>
      <c r="U280" s="828">
        <v>1</v>
      </c>
    </row>
    <row r="281" spans="1:21" ht="14.45" customHeight="1" x14ac:dyDescent="0.2">
      <c r="A281" s="821">
        <v>6</v>
      </c>
      <c r="B281" s="822" t="s">
        <v>2178</v>
      </c>
      <c r="C281" s="822" t="s">
        <v>2184</v>
      </c>
      <c r="D281" s="823" t="s">
        <v>2653</v>
      </c>
      <c r="E281" s="824" t="s">
        <v>2200</v>
      </c>
      <c r="F281" s="822" t="s">
        <v>2180</v>
      </c>
      <c r="G281" s="822" t="s">
        <v>2205</v>
      </c>
      <c r="H281" s="822" t="s">
        <v>329</v>
      </c>
      <c r="I281" s="822" t="s">
        <v>2206</v>
      </c>
      <c r="J281" s="822" t="s">
        <v>2207</v>
      </c>
      <c r="K281" s="822" t="s">
        <v>2208</v>
      </c>
      <c r="L281" s="825">
        <v>700.35</v>
      </c>
      <c r="M281" s="825">
        <v>700.35</v>
      </c>
      <c r="N281" s="822">
        <v>1</v>
      </c>
      <c r="O281" s="826">
        <v>1</v>
      </c>
      <c r="P281" s="825">
        <v>700.35</v>
      </c>
      <c r="Q281" s="827">
        <v>1</v>
      </c>
      <c r="R281" s="822">
        <v>1</v>
      </c>
      <c r="S281" s="827">
        <v>1</v>
      </c>
      <c r="T281" s="826">
        <v>1</v>
      </c>
      <c r="U281" s="828">
        <v>1</v>
      </c>
    </row>
    <row r="282" spans="1:21" ht="14.45" customHeight="1" x14ac:dyDescent="0.2">
      <c r="A282" s="821">
        <v>6</v>
      </c>
      <c r="B282" s="822" t="s">
        <v>2178</v>
      </c>
      <c r="C282" s="822" t="s">
        <v>2184</v>
      </c>
      <c r="D282" s="823" t="s">
        <v>2653</v>
      </c>
      <c r="E282" s="824" t="s">
        <v>2200</v>
      </c>
      <c r="F282" s="822" t="s">
        <v>2180</v>
      </c>
      <c r="G282" s="822" t="s">
        <v>2205</v>
      </c>
      <c r="H282" s="822" t="s">
        <v>329</v>
      </c>
      <c r="I282" s="822" t="s">
        <v>2209</v>
      </c>
      <c r="J282" s="822" t="s">
        <v>2210</v>
      </c>
      <c r="K282" s="822" t="s">
        <v>2211</v>
      </c>
      <c r="L282" s="825">
        <v>849.85</v>
      </c>
      <c r="M282" s="825">
        <v>1699.7</v>
      </c>
      <c r="N282" s="822">
        <v>2</v>
      </c>
      <c r="O282" s="826">
        <v>2</v>
      </c>
      <c r="P282" s="825">
        <v>1699.7</v>
      </c>
      <c r="Q282" s="827">
        <v>1</v>
      </c>
      <c r="R282" s="822">
        <v>2</v>
      </c>
      <c r="S282" s="827">
        <v>1</v>
      </c>
      <c r="T282" s="826">
        <v>2</v>
      </c>
      <c r="U282" s="828">
        <v>1</v>
      </c>
    </row>
    <row r="283" spans="1:21" ht="14.45" customHeight="1" x14ac:dyDescent="0.2">
      <c r="A283" s="821">
        <v>6</v>
      </c>
      <c r="B283" s="822" t="s">
        <v>2178</v>
      </c>
      <c r="C283" s="822" t="s">
        <v>2184</v>
      </c>
      <c r="D283" s="823" t="s">
        <v>2653</v>
      </c>
      <c r="E283" s="824" t="s">
        <v>2200</v>
      </c>
      <c r="F283" s="822" t="s">
        <v>2180</v>
      </c>
      <c r="G283" s="822" t="s">
        <v>2205</v>
      </c>
      <c r="H283" s="822" t="s">
        <v>329</v>
      </c>
      <c r="I283" s="822" t="s">
        <v>2215</v>
      </c>
      <c r="J283" s="822" t="s">
        <v>2216</v>
      </c>
      <c r="K283" s="822" t="s">
        <v>2217</v>
      </c>
      <c r="L283" s="825">
        <v>1493.46</v>
      </c>
      <c r="M283" s="825">
        <v>13441.14</v>
      </c>
      <c r="N283" s="822">
        <v>9</v>
      </c>
      <c r="O283" s="826">
        <v>9</v>
      </c>
      <c r="P283" s="825">
        <v>11947.68</v>
      </c>
      <c r="Q283" s="827">
        <v>0.88888888888888895</v>
      </c>
      <c r="R283" s="822">
        <v>8</v>
      </c>
      <c r="S283" s="827">
        <v>0.88888888888888884</v>
      </c>
      <c r="T283" s="826">
        <v>8</v>
      </c>
      <c r="U283" s="828">
        <v>0.88888888888888884</v>
      </c>
    </row>
    <row r="284" spans="1:21" ht="14.45" customHeight="1" x14ac:dyDescent="0.2">
      <c r="A284" s="821">
        <v>6</v>
      </c>
      <c r="B284" s="822" t="s">
        <v>2178</v>
      </c>
      <c r="C284" s="822" t="s">
        <v>2184</v>
      </c>
      <c r="D284" s="823" t="s">
        <v>2653</v>
      </c>
      <c r="E284" s="824" t="s">
        <v>2200</v>
      </c>
      <c r="F284" s="822" t="s">
        <v>2180</v>
      </c>
      <c r="G284" s="822" t="s">
        <v>2205</v>
      </c>
      <c r="H284" s="822" t="s">
        <v>329</v>
      </c>
      <c r="I284" s="822" t="s">
        <v>2650</v>
      </c>
      <c r="J284" s="822" t="s">
        <v>2651</v>
      </c>
      <c r="K284" s="822" t="s">
        <v>2652</v>
      </c>
      <c r="L284" s="825">
        <v>849.85</v>
      </c>
      <c r="M284" s="825">
        <v>849.85</v>
      </c>
      <c r="N284" s="822">
        <v>1</v>
      </c>
      <c r="O284" s="826">
        <v>1</v>
      </c>
      <c r="P284" s="825"/>
      <c r="Q284" s="827">
        <v>0</v>
      </c>
      <c r="R284" s="822"/>
      <c r="S284" s="827">
        <v>0</v>
      </c>
      <c r="T284" s="826"/>
      <c r="U284" s="828">
        <v>0</v>
      </c>
    </row>
    <row r="285" spans="1:21" ht="14.45" customHeight="1" x14ac:dyDescent="0.2">
      <c r="A285" s="821">
        <v>6</v>
      </c>
      <c r="B285" s="822" t="s">
        <v>2178</v>
      </c>
      <c r="C285" s="822" t="s">
        <v>2184</v>
      </c>
      <c r="D285" s="823" t="s">
        <v>2653</v>
      </c>
      <c r="E285" s="824" t="s">
        <v>2202</v>
      </c>
      <c r="F285" s="822" t="s">
        <v>2180</v>
      </c>
      <c r="G285" s="822" t="s">
        <v>2205</v>
      </c>
      <c r="H285" s="822" t="s">
        <v>329</v>
      </c>
      <c r="I285" s="822" t="s">
        <v>2209</v>
      </c>
      <c r="J285" s="822" t="s">
        <v>2210</v>
      </c>
      <c r="K285" s="822" t="s">
        <v>2211</v>
      </c>
      <c r="L285" s="825">
        <v>849.85</v>
      </c>
      <c r="M285" s="825">
        <v>1699.7</v>
      </c>
      <c r="N285" s="822">
        <v>2</v>
      </c>
      <c r="O285" s="826">
        <v>2</v>
      </c>
      <c r="P285" s="825">
        <v>1699.7</v>
      </c>
      <c r="Q285" s="827">
        <v>1</v>
      </c>
      <c r="R285" s="822">
        <v>2</v>
      </c>
      <c r="S285" s="827">
        <v>1</v>
      </c>
      <c r="T285" s="826">
        <v>2</v>
      </c>
      <c r="U285" s="828">
        <v>1</v>
      </c>
    </row>
    <row r="286" spans="1:21" ht="14.45" customHeight="1" x14ac:dyDescent="0.2">
      <c r="A286" s="821">
        <v>6</v>
      </c>
      <c r="B286" s="822" t="s">
        <v>2178</v>
      </c>
      <c r="C286" s="822" t="s">
        <v>2182</v>
      </c>
      <c r="D286" s="823" t="s">
        <v>2654</v>
      </c>
      <c r="E286" s="824" t="s">
        <v>2204</v>
      </c>
      <c r="F286" s="822" t="s">
        <v>2180</v>
      </c>
      <c r="G286" s="822" t="s">
        <v>2205</v>
      </c>
      <c r="H286" s="822" t="s">
        <v>329</v>
      </c>
      <c r="I286" s="822" t="s">
        <v>2209</v>
      </c>
      <c r="J286" s="822" t="s">
        <v>2210</v>
      </c>
      <c r="K286" s="822" t="s">
        <v>2211</v>
      </c>
      <c r="L286" s="825">
        <v>849.85</v>
      </c>
      <c r="M286" s="825">
        <v>2549.5500000000002</v>
      </c>
      <c r="N286" s="822">
        <v>3</v>
      </c>
      <c r="O286" s="826">
        <v>3</v>
      </c>
      <c r="P286" s="825">
        <v>1699.7</v>
      </c>
      <c r="Q286" s="827">
        <v>0.66666666666666663</v>
      </c>
      <c r="R286" s="822">
        <v>2</v>
      </c>
      <c r="S286" s="827">
        <v>0.66666666666666663</v>
      </c>
      <c r="T286" s="826">
        <v>2</v>
      </c>
      <c r="U286" s="828">
        <v>0.66666666666666663</v>
      </c>
    </row>
    <row r="287" spans="1:21" ht="14.45" customHeight="1" x14ac:dyDescent="0.2">
      <c r="A287" s="821">
        <v>6</v>
      </c>
      <c r="B287" s="822" t="s">
        <v>2178</v>
      </c>
      <c r="C287" s="822" t="s">
        <v>2182</v>
      </c>
      <c r="D287" s="823" t="s">
        <v>2654</v>
      </c>
      <c r="E287" s="824" t="s">
        <v>2204</v>
      </c>
      <c r="F287" s="822" t="s">
        <v>2180</v>
      </c>
      <c r="G287" s="822" t="s">
        <v>2205</v>
      </c>
      <c r="H287" s="822" t="s">
        <v>329</v>
      </c>
      <c r="I287" s="822" t="s">
        <v>2212</v>
      </c>
      <c r="J287" s="822" t="s">
        <v>2213</v>
      </c>
      <c r="K287" s="822" t="s">
        <v>2214</v>
      </c>
      <c r="L287" s="825">
        <v>700.35</v>
      </c>
      <c r="M287" s="825">
        <v>9104.5500000000029</v>
      </c>
      <c r="N287" s="822">
        <v>13</v>
      </c>
      <c r="O287" s="826">
        <v>13</v>
      </c>
      <c r="P287" s="825">
        <v>7003.5000000000018</v>
      </c>
      <c r="Q287" s="827">
        <v>0.76923076923076916</v>
      </c>
      <c r="R287" s="822">
        <v>10</v>
      </c>
      <c r="S287" s="827">
        <v>0.76923076923076927</v>
      </c>
      <c r="T287" s="826">
        <v>10</v>
      </c>
      <c r="U287" s="828">
        <v>0.76923076923076927</v>
      </c>
    </row>
    <row r="288" spans="1:21" ht="14.45" customHeight="1" x14ac:dyDescent="0.2">
      <c r="A288" s="821">
        <v>6</v>
      </c>
      <c r="B288" s="822" t="s">
        <v>2178</v>
      </c>
      <c r="C288" s="822" t="s">
        <v>2182</v>
      </c>
      <c r="D288" s="823" t="s">
        <v>2654</v>
      </c>
      <c r="E288" s="824" t="s">
        <v>2204</v>
      </c>
      <c r="F288" s="822" t="s">
        <v>2180</v>
      </c>
      <c r="G288" s="822" t="s">
        <v>2205</v>
      </c>
      <c r="H288" s="822" t="s">
        <v>329</v>
      </c>
      <c r="I288" s="822" t="s">
        <v>2215</v>
      </c>
      <c r="J288" s="822" t="s">
        <v>2216</v>
      </c>
      <c r="K288" s="822" t="s">
        <v>2217</v>
      </c>
      <c r="L288" s="825">
        <v>1493.46</v>
      </c>
      <c r="M288" s="825">
        <v>2986.92</v>
      </c>
      <c r="N288" s="822">
        <v>2</v>
      </c>
      <c r="O288" s="826">
        <v>2</v>
      </c>
      <c r="P288" s="825">
        <v>2986.92</v>
      </c>
      <c r="Q288" s="827">
        <v>1</v>
      </c>
      <c r="R288" s="822">
        <v>2</v>
      </c>
      <c r="S288" s="827">
        <v>1</v>
      </c>
      <c r="T288" s="826">
        <v>2</v>
      </c>
      <c r="U288" s="828">
        <v>1</v>
      </c>
    </row>
    <row r="289" spans="1:21" ht="14.45" customHeight="1" x14ac:dyDescent="0.2">
      <c r="A289" s="821">
        <v>6</v>
      </c>
      <c r="B289" s="822" t="s">
        <v>2178</v>
      </c>
      <c r="C289" s="822" t="s">
        <v>2182</v>
      </c>
      <c r="D289" s="823" t="s">
        <v>2654</v>
      </c>
      <c r="E289" s="824" t="s">
        <v>2204</v>
      </c>
      <c r="F289" s="822" t="s">
        <v>2180</v>
      </c>
      <c r="G289" s="822" t="s">
        <v>2205</v>
      </c>
      <c r="H289" s="822" t="s">
        <v>329</v>
      </c>
      <c r="I289" s="822" t="s">
        <v>2218</v>
      </c>
      <c r="J289" s="822" t="s">
        <v>2219</v>
      </c>
      <c r="K289" s="822" t="s">
        <v>2220</v>
      </c>
      <c r="L289" s="825">
        <v>400.2</v>
      </c>
      <c r="M289" s="825">
        <v>1200.5999999999999</v>
      </c>
      <c r="N289" s="822">
        <v>3</v>
      </c>
      <c r="O289" s="826">
        <v>3</v>
      </c>
      <c r="P289" s="825">
        <v>800.4</v>
      </c>
      <c r="Q289" s="827">
        <v>0.66666666666666674</v>
      </c>
      <c r="R289" s="822">
        <v>2</v>
      </c>
      <c r="S289" s="827">
        <v>0.66666666666666663</v>
      </c>
      <c r="T289" s="826">
        <v>2</v>
      </c>
      <c r="U289" s="828">
        <v>0.66666666666666663</v>
      </c>
    </row>
    <row r="290" spans="1:21" ht="14.45" customHeight="1" x14ac:dyDescent="0.2">
      <c r="A290" s="821">
        <v>6</v>
      </c>
      <c r="B290" s="822" t="s">
        <v>2178</v>
      </c>
      <c r="C290" s="822" t="s">
        <v>2182</v>
      </c>
      <c r="D290" s="823" t="s">
        <v>2654</v>
      </c>
      <c r="E290" s="824" t="s">
        <v>2195</v>
      </c>
      <c r="F290" s="822" t="s">
        <v>2180</v>
      </c>
      <c r="G290" s="822" t="s">
        <v>2205</v>
      </c>
      <c r="H290" s="822" t="s">
        <v>329</v>
      </c>
      <c r="I290" s="822" t="s">
        <v>2209</v>
      </c>
      <c r="J290" s="822" t="s">
        <v>2210</v>
      </c>
      <c r="K290" s="822" t="s">
        <v>2211</v>
      </c>
      <c r="L290" s="825">
        <v>849.85</v>
      </c>
      <c r="M290" s="825">
        <v>849.85</v>
      </c>
      <c r="N290" s="822">
        <v>1</v>
      </c>
      <c r="O290" s="826">
        <v>1</v>
      </c>
      <c r="P290" s="825">
        <v>849.85</v>
      </c>
      <c r="Q290" s="827">
        <v>1</v>
      </c>
      <c r="R290" s="822">
        <v>1</v>
      </c>
      <c r="S290" s="827">
        <v>1</v>
      </c>
      <c r="T290" s="826">
        <v>1</v>
      </c>
      <c r="U290" s="828">
        <v>1</v>
      </c>
    </row>
    <row r="291" spans="1:21" ht="14.45" customHeight="1" x14ac:dyDescent="0.2">
      <c r="A291" s="821">
        <v>6</v>
      </c>
      <c r="B291" s="822" t="s">
        <v>2178</v>
      </c>
      <c r="C291" s="822" t="s">
        <v>2182</v>
      </c>
      <c r="D291" s="823" t="s">
        <v>2654</v>
      </c>
      <c r="E291" s="824" t="s">
        <v>2201</v>
      </c>
      <c r="F291" s="822" t="s">
        <v>2180</v>
      </c>
      <c r="G291" s="822" t="s">
        <v>2205</v>
      </c>
      <c r="H291" s="822" t="s">
        <v>329</v>
      </c>
      <c r="I291" s="822" t="s">
        <v>2209</v>
      </c>
      <c r="J291" s="822" t="s">
        <v>2210</v>
      </c>
      <c r="K291" s="822" t="s">
        <v>2211</v>
      </c>
      <c r="L291" s="825">
        <v>849.85</v>
      </c>
      <c r="M291" s="825">
        <v>849.85</v>
      </c>
      <c r="N291" s="822">
        <v>1</v>
      </c>
      <c r="O291" s="826">
        <v>1</v>
      </c>
      <c r="P291" s="825">
        <v>849.85</v>
      </c>
      <c r="Q291" s="827">
        <v>1</v>
      </c>
      <c r="R291" s="822">
        <v>1</v>
      </c>
      <c r="S291" s="827">
        <v>1</v>
      </c>
      <c r="T291" s="826">
        <v>1</v>
      </c>
      <c r="U291" s="828">
        <v>1</v>
      </c>
    </row>
    <row r="292" spans="1:21" ht="14.45" customHeight="1" x14ac:dyDescent="0.2">
      <c r="A292" s="821">
        <v>6</v>
      </c>
      <c r="B292" s="822" t="s">
        <v>2178</v>
      </c>
      <c r="C292" s="822" t="s">
        <v>2182</v>
      </c>
      <c r="D292" s="823" t="s">
        <v>2654</v>
      </c>
      <c r="E292" s="824" t="s">
        <v>2196</v>
      </c>
      <c r="F292" s="822" t="s">
        <v>2180</v>
      </c>
      <c r="G292" s="822" t="s">
        <v>2205</v>
      </c>
      <c r="H292" s="822" t="s">
        <v>329</v>
      </c>
      <c r="I292" s="822" t="s">
        <v>2212</v>
      </c>
      <c r="J292" s="822" t="s">
        <v>2213</v>
      </c>
      <c r="K292" s="822" t="s">
        <v>2214</v>
      </c>
      <c r="L292" s="825">
        <v>700.35</v>
      </c>
      <c r="M292" s="825">
        <v>700.35</v>
      </c>
      <c r="N292" s="822">
        <v>1</v>
      </c>
      <c r="O292" s="826">
        <v>1</v>
      </c>
      <c r="P292" s="825">
        <v>700.35</v>
      </c>
      <c r="Q292" s="827">
        <v>1</v>
      </c>
      <c r="R292" s="822">
        <v>1</v>
      </c>
      <c r="S292" s="827">
        <v>1</v>
      </c>
      <c r="T292" s="826">
        <v>1</v>
      </c>
      <c r="U292" s="828">
        <v>1</v>
      </c>
    </row>
    <row r="293" spans="1:21" ht="14.45" customHeight="1" x14ac:dyDescent="0.2">
      <c r="A293" s="821">
        <v>6</v>
      </c>
      <c r="B293" s="822" t="s">
        <v>2178</v>
      </c>
      <c r="C293" s="822" t="s">
        <v>2182</v>
      </c>
      <c r="D293" s="823" t="s">
        <v>2654</v>
      </c>
      <c r="E293" s="824" t="s">
        <v>2203</v>
      </c>
      <c r="F293" s="822" t="s">
        <v>2180</v>
      </c>
      <c r="G293" s="822" t="s">
        <v>2205</v>
      </c>
      <c r="H293" s="822" t="s">
        <v>329</v>
      </c>
      <c r="I293" s="822" t="s">
        <v>2209</v>
      </c>
      <c r="J293" s="822" t="s">
        <v>2210</v>
      </c>
      <c r="K293" s="822" t="s">
        <v>2211</v>
      </c>
      <c r="L293" s="825">
        <v>849.85</v>
      </c>
      <c r="M293" s="825">
        <v>849.85</v>
      </c>
      <c r="N293" s="822">
        <v>1</v>
      </c>
      <c r="O293" s="826">
        <v>1</v>
      </c>
      <c r="P293" s="825">
        <v>849.85</v>
      </c>
      <c r="Q293" s="827">
        <v>1</v>
      </c>
      <c r="R293" s="822">
        <v>1</v>
      </c>
      <c r="S293" s="827">
        <v>1</v>
      </c>
      <c r="T293" s="826">
        <v>1</v>
      </c>
      <c r="U293" s="828">
        <v>1</v>
      </c>
    </row>
    <row r="294" spans="1:21" ht="14.45" customHeight="1" x14ac:dyDescent="0.2">
      <c r="A294" s="821">
        <v>6</v>
      </c>
      <c r="B294" s="822" t="s">
        <v>2178</v>
      </c>
      <c r="C294" s="822" t="s">
        <v>2182</v>
      </c>
      <c r="D294" s="823" t="s">
        <v>2654</v>
      </c>
      <c r="E294" s="824" t="s">
        <v>2203</v>
      </c>
      <c r="F294" s="822" t="s">
        <v>2180</v>
      </c>
      <c r="G294" s="822" t="s">
        <v>2205</v>
      </c>
      <c r="H294" s="822" t="s">
        <v>329</v>
      </c>
      <c r="I294" s="822" t="s">
        <v>2218</v>
      </c>
      <c r="J294" s="822" t="s">
        <v>2219</v>
      </c>
      <c r="K294" s="822" t="s">
        <v>2220</v>
      </c>
      <c r="L294" s="825">
        <v>400.2</v>
      </c>
      <c r="M294" s="825">
        <v>400.2</v>
      </c>
      <c r="N294" s="822">
        <v>1</v>
      </c>
      <c r="O294" s="826">
        <v>1</v>
      </c>
      <c r="P294" s="825">
        <v>400.2</v>
      </c>
      <c r="Q294" s="827">
        <v>1</v>
      </c>
      <c r="R294" s="822">
        <v>1</v>
      </c>
      <c r="S294" s="827">
        <v>1</v>
      </c>
      <c r="T294" s="826">
        <v>1</v>
      </c>
      <c r="U294" s="828">
        <v>1</v>
      </c>
    </row>
    <row r="295" spans="1:21" ht="14.45" customHeight="1" x14ac:dyDescent="0.2">
      <c r="A295" s="821">
        <v>6</v>
      </c>
      <c r="B295" s="822" t="s">
        <v>2178</v>
      </c>
      <c r="C295" s="822" t="s">
        <v>2182</v>
      </c>
      <c r="D295" s="823" t="s">
        <v>2654</v>
      </c>
      <c r="E295" s="824" t="s">
        <v>2200</v>
      </c>
      <c r="F295" s="822" t="s">
        <v>2180</v>
      </c>
      <c r="G295" s="822" t="s">
        <v>2205</v>
      </c>
      <c r="H295" s="822" t="s">
        <v>329</v>
      </c>
      <c r="I295" s="822" t="s">
        <v>2209</v>
      </c>
      <c r="J295" s="822" t="s">
        <v>2210</v>
      </c>
      <c r="K295" s="822" t="s">
        <v>2211</v>
      </c>
      <c r="L295" s="825">
        <v>849.85</v>
      </c>
      <c r="M295" s="825">
        <v>849.85</v>
      </c>
      <c r="N295" s="822">
        <v>1</v>
      </c>
      <c r="O295" s="826">
        <v>1</v>
      </c>
      <c r="P295" s="825">
        <v>849.85</v>
      </c>
      <c r="Q295" s="827">
        <v>1</v>
      </c>
      <c r="R295" s="822">
        <v>1</v>
      </c>
      <c r="S295" s="827">
        <v>1</v>
      </c>
      <c r="T295" s="826">
        <v>1</v>
      </c>
      <c r="U295" s="828">
        <v>1</v>
      </c>
    </row>
    <row r="296" spans="1:21" ht="14.45" customHeight="1" x14ac:dyDescent="0.2">
      <c r="A296" s="821">
        <v>6</v>
      </c>
      <c r="B296" s="822" t="s">
        <v>2178</v>
      </c>
      <c r="C296" s="822" t="s">
        <v>2182</v>
      </c>
      <c r="D296" s="823" t="s">
        <v>2654</v>
      </c>
      <c r="E296" s="824" t="s">
        <v>2200</v>
      </c>
      <c r="F296" s="822" t="s">
        <v>2180</v>
      </c>
      <c r="G296" s="822" t="s">
        <v>2205</v>
      </c>
      <c r="H296" s="822" t="s">
        <v>329</v>
      </c>
      <c r="I296" s="822" t="s">
        <v>2212</v>
      </c>
      <c r="J296" s="822" t="s">
        <v>2213</v>
      </c>
      <c r="K296" s="822" t="s">
        <v>2214</v>
      </c>
      <c r="L296" s="825">
        <v>700.35</v>
      </c>
      <c r="M296" s="825">
        <v>700.35</v>
      </c>
      <c r="N296" s="822">
        <v>1</v>
      </c>
      <c r="O296" s="826">
        <v>1</v>
      </c>
      <c r="P296" s="825">
        <v>700.35</v>
      </c>
      <c r="Q296" s="827">
        <v>1</v>
      </c>
      <c r="R296" s="822">
        <v>1</v>
      </c>
      <c r="S296" s="827">
        <v>1</v>
      </c>
      <c r="T296" s="826">
        <v>1</v>
      </c>
      <c r="U296" s="828">
        <v>1</v>
      </c>
    </row>
    <row r="297" spans="1:21" ht="14.45" customHeight="1" x14ac:dyDescent="0.2">
      <c r="A297" s="821">
        <v>6</v>
      </c>
      <c r="B297" s="822" t="s">
        <v>2178</v>
      </c>
      <c r="C297" s="822" t="s">
        <v>2182</v>
      </c>
      <c r="D297" s="823" t="s">
        <v>2654</v>
      </c>
      <c r="E297" s="824" t="s">
        <v>2200</v>
      </c>
      <c r="F297" s="822" t="s">
        <v>2180</v>
      </c>
      <c r="G297" s="822" t="s">
        <v>2205</v>
      </c>
      <c r="H297" s="822" t="s">
        <v>329</v>
      </c>
      <c r="I297" s="822" t="s">
        <v>2218</v>
      </c>
      <c r="J297" s="822" t="s">
        <v>2219</v>
      </c>
      <c r="K297" s="822" t="s">
        <v>2220</v>
      </c>
      <c r="L297" s="825">
        <v>400.2</v>
      </c>
      <c r="M297" s="825">
        <v>400.2</v>
      </c>
      <c r="N297" s="822">
        <v>1</v>
      </c>
      <c r="O297" s="826">
        <v>1</v>
      </c>
      <c r="P297" s="825">
        <v>400.2</v>
      </c>
      <c r="Q297" s="827">
        <v>1</v>
      </c>
      <c r="R297" s="822">
        <v>1</v>
      </c>
      <c r="S297" s="827">
        <v>1</v>
      </c>
      <c r="T297" s="826">
        <v>1</v>
      </c>
      <c r="U297" s="828">
        <v>1</v>
      </c>
    </row>
    <row r="298" spans="1:21" ht="14.45" customHeight="1" x14ac:dyDescent="0.2">
      <c r="A298" s="821">
        <v>6</v>
      </c>
      <c r="B298" s="822" t="s">
        <v>2178</v>
      </c>
      <c r="C298" s="822" t="s">
        <v>2188</v>
      </c>
      <c r="D298" s="823" t="s">
        <v>2655</v>
      </c>
      <c r="E298" s="824" t="s">
        <v>2193</v>
      </c>
      <c r="F298" s="822" t="s">
        <v>2179</v>
      </c>
      <c r="G298" s="822" t="s">
        <v>2420</v>
      </c>
      <c r="H298" s="822" t="s">
        <v>652</v>
      </c>
      <c r="I298" s="822" t="s">
        <v>2421</v>
      </c>
      <c r="J298" s="822" t="s">
        <v>2422</v>
      </c>
      <c r="K298" s="822" t="s">
        <v>2423</v>
      </c>
      <c r="L298" s="825">
        <v>119.7</v>
      </c>
      <c r="M298" s="825">
        <v>239.4</v>
      </c>
      <c r="N298" s="822">
        <v>2</v>
      </c>
      <c r="O298" s="826">
        <v>0.5</v>
      </c>
      <c r="P298" s="825">
        <v>239.4</v>
      </c>
      <c r="Q298" s="827">
        <v>1</v>
      </c>
      <c r="R298" s="822">
        <v>2</v>
      </c>
      <c r="S298" s="827">
        <v>1</v>
      </c>
      <c r="T298" s="826">
        <v>0.5</v>
      </c>
      <c r="U298" s="828">
        <v>1</v>
      </c>
    </row>
    <row r="299" spans="1:21" ht="14.45" customHeight="1" x14ac:dyDescent="0.2">
      <c r="A299" s="821">
        <v>6</v>
      </c>
      <c r="B299" s="822" t="s">
        <v>2178</v>
      </c>
      <c r="C299" s="822" t="s">
        <v>2188</v>
      </c>
      <c r="D299" s="823" t="s">
        <v>2655</v>
      </c>
      <c r="E299" s="824" t="s">
        <v>2193</v>
      </c>
      <c r="F299" s="822" t="s">
        <v>2179</v>
      </c>
      <c r="G299" s="822" t="s">
        <v>2608</v>
      </c>
      <c r="H299" s="822" t="s">
        <v>329</v>
      </c>
      <c r="I299" s="822" t="s">
        <v>2609</v>
      </c>
      <c r="J299" s="822" t="s">
        <v>2610</v>
      </c>
      <c r="K299" s="822" t="s">
        <v>1500</v>
      </c>
      <c r="L299" s="825">
        <v>54.43</v>
      </c>
      <c r="M299" s="825">
        <v>108.86</v>
      </c>
      <c r="N299" s="822">
        <v>2</v>
      </c>
      <c r="O299" s="826">
        <v>1</v>
      </c>
      <c r="P299" s="825">
        <v>108.86</v>
      </c>
      <c r="Q299" s="827">
        <v>1</v>
      </c>
      <c r="R299" s="822">
        <v>2</v>
      </c>
      <c r="S299" s="827">
        <v>1</v>
      </c>
      <c r="T299" s="826">
        <v>1</v>
      </c>
      <c r="U299" s="828">
        <v>1</v>
      </c>
    </row>
    <row r="300" spans="1:21" ht="14.45" customHeight="1" x14ac:dyDescent="0.2">
      <c r="A300" s="821">
        <v>6</v>
      </c>
      <c r="B300" s="822" t="s">
        <v>2178</v>
      </c>
      <c r="C300" s="822" t="s">
        <v>2188</v>
      </c>
      <c r="D300" s="823" t="s">
        <v>2655</v>
      </c>
      <c r="E300" s="824" t="s">
        <v>2193</v>
      </c>
      <c r="F300" s="822" t="s">
        <v>2179</v>
      </c>
      <c r="G300" s="822" t="s">
        <v>2409</v>
      </c>
      <c r="H300" s="822" t="s">
        <v>329</v>
      </c>
      <c r="I300" s="822" t="s">
        <v>2410</v>
      </c>
      <c r="J300" s="822" t="s">
        <v>1340</v>
      </c>
      <c r="K300" s="822" t="s">
        <v>1341</v>
      </c>
      <c r="L300" s="825">
        <v>230.76</v>
      </c>
      <c r="M300" s="825">
        <v>230.76</v>
      </c>
      <c r="N300" s="822">
        <v>1</v>
      </c>
      <c r="O300" s="826">
        <v>0.5</v>
      </c>
      <c r="P300" s="825">
        <v>230.76</v>
      </c>
      <c r="Q300" s="827">
        <v>1</v>
      </c>
      <c r="R300" s="822">
        <v>1</v>
      </c>
      <c r="S300" s="827">
        <v>1</v>
      </c>
      <c r="T300" s="826">
        <v>0.5</v>
      </c>
      <c r="U300" s="828">
        <v>1</v>
      </c>
    </row>
    <row r="301" spans="1:21" ht="14.45" customHeight="1" thickBot="1" x14ac:dyDescent="0.25">
      <c r="A301" s="813">
        <v>6</v>
      </c>
      <c r="B301" s="814" t="s">
        <v>2178</v>
      </c>
      <c r="C301" s="814" t="s">
        <v>2186</v>
      </c>
      <c r="D301" s="815" t="s">
        <v>2656</v>
      </c>
      <c r="E301" s="816" t="s">
        <v>2200</v>
      </c>
      <c r="F301" s="814" t="s">
        <v>2180</v>
      </c>
      <c r="G301" s="814" t="s">
        <v>2205</v>
      </c>
      <c r="H301" s="814" t="s">
        <v>329</v>
      </c>
      <c r="I301" s="814" t="s">
        <v>2209</v>
      </c>
      <c r="J301" s="814" t="s">
        <v>2210</v>
      </c>
      <c r="K301" s="814" t="s">
        <v>2211</v>
      </c>
      <c r="L301" s="817">
        <v>849.85</v>
      </c>
      <c r="M301" s="817">
        <v>849.85</v>
      </c>
      <c r="N301" s="814">
        <v>1</v>
      </c>
      <c r="O301" s="818">
        <v>1</v>
      </c>
      <c r="P301" s="817">
        <v>849.85</v>
      </c>
      <c r="Q301" s="819">
        <v>1</v>
      </c>
      <c r="R301" s="814">
        <v>1</v>
      </c>
      <c r="S301" s="819">
        <v>1</v>
      </c>
      <c r="T301" s="818">
        <v>1</v>
      </c>
      <c r="U301" s="820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C6262E38-2EF4-4D01-B42E-882B4A48B44C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4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2658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2198</v>
      </c>
      <c r="B5" s="225">
        <v>1542.99</v>
      </c>
      <c r="C5" s="812">
        <v>0.44022916030665027</v>
      </c>
      <c r="D5" s="225">
        <v>1961.98</v>
      </c>
      <c r="E5" s="812">
        <v>0.55977083969334973</v>
      </c>
      <c r="F5" s="830">
        <v>3504.9700000000003</v>
      </c>
    </row>
    <row r="6" spans="1:6" ht="14.45" customHeight="1" x14ac:dyDescent="0.2">
      <c r="A6" s="836" t="s">
        <v>2194</v>
      </c>
      <c r="B6" s="831">
        <v>1287.82</v>
      </c>
      <c r="C6" s="827">
        <v>0.33080655643377677</v>
      </c>
      <c r="D6" s="831">
        <v>2605.15</v>
      </c>
      <c r="E6" s="827">
        <v>0.66919344356622323</v>
      </c>
      <c r="F6" s="832">
        <v>3892.9700000000003</v>
      </c>
    </row>
    <row r="7" spans="1:6" ht="14.45" customHeight="1" x14ac:dyDescent="0.2">
      <c r="A7" s="836" t="s">
        <v>2201</v>
      </c>
      <c r="B7" s="831">
        <v>246.39</v>
      </c>
      <c r="C7" s="827">
        <v>4.167406648162901E-2</v>
      </c>
      <c r="D7" s="831">
        <v>5665.9199999999992</v>
      </c>
      <c r="E7" s="827">
        <v>0.95832593351837092</v>
      </c>
      <c r="F7" s="832">
        <v>5912.3099999999995</v>
      </c>
    </row>
    <row r="8" spans="1:6" ht="14.45" customHeight="1" x14ac:dyDescent="0.2">
      <c r="A8" s="836" t="s">
        <v>2203</v>
      </c>
      <c r="B8" s="831">
        <v>176.32</v>
      </c>
      <c r="C8" s="827">
        <v>2.5331986661628621E-2</v>
      </c>
      <c r="D8" s="831">
        <v>6784.05</v>
      </c>
      <c r="E8" s="827">
        <v>0.97466801333837139</v>
      </c>
      <c r="F8" s="832">
        <v>6960.37</v>
      </c>
    </row>
    <row r="9" spans="1:6" ht="14.45" customHeight="1" x14ac:dyDescent="0.2">
      <c r="A9" s="836" t="s">
        <v>2196</v>
      </c>
      <c r="B9" s="831">
        <v>50.32</v>
      </c>
      <c r="C9" s="827">
        <v>1.4903800587622024E-2</v>
      </c>
      <c r="D9" s="831">
        <v>3326.0000000000005</v>
      </c>
      <c r="E9" s="827">
        <v>0.98509619941237792</v>
      </c>
      <c r="F9" s="832">
        <v>3376.3200000000006</v>
      </c>
    </row>
    <row r="10" spans="1:6" ht="14.45" customHeight="1" x14ac:dyDescent="0.2">
      <c r="A10" s="836" t="s">
        <v>2199</v>
      </c>
      <c r="B10" s="831"/>
      <c r="C10" s="827">
        <v>0</v>
      </c>
      <c r="D10" s="831">
        <v>2914.0500000000006</v>
      </c>
      <c r="E10" s="827">
        <v>1</v>
      </c>
      <c r="F10" s="832">
        <v>2914.0500000000006</v>
      </c>
    </row>
    <row r="11" spans="1:6" ht="14.45" customHeight="1" x14ac:dyDescent="0.2">
      <c r="A11" s="836" t="s">
        <v>2200</v>
      </c>
      <c r="B11" s="831"/>
      <c r="C11" s="827">
        <v>0</v>
      </c>
      <c r="D11" s="831">
        <v>483.08000000000004</v>
      </c>
      <c r="E11" s="827">
        <v>1</v>
      </c>
      <c r="F11" s="832">
        <v>483.08000000000004</v>
      </c>
    </row>
    <row r="12" spans="1:6" ht="14.45" customHeight="1" thickBot="1" x14ac:dyDescent="0.25">
      <c r="A12" s="759" t="s">
        <v>2193</v>
      </c>
      <c r="B12" s="750"/>
      <c r="C12" s="751">
        <v>0</v>
      </c>
      <c r="D12" s="750">
        <v>239.4</v>
      </c>
      <c r="E12" s="751">
        <v>1</v>
      </c>
      <c r="F12" s="752">
        <v>239.4</v>
      </c>
    </row>
    <row r="13" spans="1:6" ht="14.45" customHeight="1" thickBot="1" x14ac:dyDescent="0.25">
      <c r="A13" s="753" t="s">
        <v>3</v>
      </c>
      <c r="B13" s="754">
        <v>3303.84</v>
      </c>
      <c r="C13" s="755">
        <v>0.12109310142734776</v>
      </c>
      <c r="D13" s="754">
        <v>23979.63</v>
      </c>
      <c r="E13" s="755">
        <v>0.87890689857265225</v>
      </c>
      <c r="F13" s="756">
        <v>27283.47</v>
      </c>
    </row>
    <row r="14" spans="1:6" ht="14.45" customHeight="1" thickBot="1" x14ac:dyDescent="0.25"/>
    <row r="15" spans="1:6" ht="14.45" customHeight="1" x14ac:dyDescent="0.2">
      <c r="A15" s="835" t="s">
        <v>1761</v>
      </c>
      <c r="B15" s="225">
        <v>891.99</v>
      </c>
      <c r="C15" s="812">
        <v>0.32885757579109193</v>
      </c>
      <c r="D15" s="225">
        <v>1820.4</v>
      </c>
      <c r="E15" s="812">
        <v>0.67114242420890802</v>
      </c>
      <c r="F15" s="830">
        <v>2712.3900000000003</v>
      </c>
    </row>
    <row r="16" spans="1:6" ht="14.45" customHeight="1" x14ac:dyDescent="0.2">
      <c r="A16" s="836" t="s">
        <v>2659</v>
      </c>
      <c r="B16" s="831">
        <v>764.05</v>
      </c>
      <c r="C16" s="827">
        <v>0.81249933536799346</v>
      </c>
      <c r="D16" s="831">
        <v>176.32</v>
      </c>
      <c r="E16" s="827">
        <v>0.18750066463200657</v>
      </c>
      <c r="F16" s="832">
        <v>940.36999999999989</v>
      </c>
    </row>
    <row r="17" spans="1:6" ht="14.45" customHeight="1" x14ac:dyDescent="0.2">
      <c r="A17" s="836" t="s">
        <v>1770</v>
      </c>
      <c r="B17" s="831">
        <v>492.78999999999996</v>
      </c>
      <c r="C17" s="827">
        <v>0.38117153840798867</v>
      </c>
      <c r="D17" s="831">
        <v>800.04</v>
      </c>
      <c r="E17" s="827">
        <v>0.61882846159201133</v>
      </c>
      <c r="F17" s="832">
        <v>1292.83</v>
      </c>
    </row>
    <row r="18" spans="1:6" ht="14.45" customHeight="1" x14ac:dyDescent="0.2">
      <c r="A18" s="836" t="s">
        <v>1723</v>
      </c>
      <c r="B18" s="831">
        <v>315.95999999999998</v>
      </c>
      <c r="C18" s="827">
        <v>0.89999145469564468</v>
      </c>
      <c r="D18" s="831">
        <v>35.11</v>
      </c>
      <c r="E18" s="827">
        <v>0.10000854530435525</v>
      </c>
      <c r="F18" s="832">
        <v>351.07</v>
      </c>
    </row>
    <row r="19" spans="1:6" ht="14.45" customHeight="1" x14ac:dyDescent="0.2">
      <c r="A19" s="836" t="s">
        <v>1779</v>
      </c>
      <c r="B19" s="831">
        <v>308.72000000000003</v>
      </c>
      <c r="C19" s="827">
        <v>8.377111101463118E-2</v>
      </c>
      <c r="D19" s="831">
        <v>3376.5600000000009</v>
      </c>
      <c r="E19" s="827">
        <v>0.91622888898536892</v>
      </c>
      <c r="F19" s="832">
        <v>3685.2800000000007</v>
      </c>
    </row>
    <row r="20" spans="1:6" ht="14.45" customHeight="1" x14ac:dyDescent="0.2">
      <c r="A20" s="836" t="s">
        <v>1782</v>
      </c>
      <c r="B20" s="831">
        <v>272.74</v>
      </c>
      <c r="C20" s="827">
        <v>0.7215916607138132</v>
      </c>
      <c r="D20" s="831">
        <v>105.23</v>
      </c>
      <c r="E20" s="827">
        <v>0.27840833928618675</v>
      </c>
      <c r="F20" s="832">
        <v>377.97</v>
      </c>
    </row>
    <row r="21" spans="1:6" ht="14.45" customHeight="1" x14ac:dyDescent="0.2">
      <c r="A21" s="836" t="s">
        <v>1724</v>
      </c>
      <c r="B21" s="831">
        <v>207.27</v>
      </c>
      <c r="C21" s="827">
        <v>0.487797415923372</v>
      </c>
      <c r="D21" s="831">
        <v>217.64000000000001</v>
      </c>
      <c r="E21" s="827">
        <v>0.512202584076628</v>
      </c>
      <c r="F21" s="832">
        <v>424.91</v>
      </c>
    </row>
    <row r="22" spans="1:6" ht="14.45" customHeight="1" x14ac:dyDescent="0.2">
      <c r="A22" s="836" t="s">
        <v>2660</v>
      </c>
      <c r="B22" s="831">
        <v>50.32</v>
      </c>
      <c r="C22" s="827">
        <v>1</v>
      </c>
      <c r="D22" s="831"/>
      <c r="E22" s="827">
        <v>0</v>
      </c>
      <c r="F22" s="832">
        <v>50.32</v>
      </c>
    </row>
    <row r="23" spans="1:6" ht="14.45" customHeight="1" x14ac:dyDescent="0.2">
      <c r="A23" s="836" t="s">
        <v>1730</v>
      </c>
      <c r="B23" s="831"/>
      <c r="C23" s="827">
        <v>0</v>
      </c>
      <c r="D23" s="831">
        <v>234.91</v>
      </c>
      <c r="E23" s="827">
        <v>1</v>
      </c>
      <c r="F23" s="832">
        <v>234.91</v>
      </c>
    </row>
    <row r="24" spans="1:6" ht="14.45" customHeight="1" x14ac:dyDescent="0.2">
      <c r="A24" s="836" t="s">
        <v>1732</v>
      </c>
      <c r="B24" s="831"/>
      <c r="C24" s="827">
        <v>0</v>
      </c>
      <c r="D24" s="831">
        <v>155.58000000000001</v>
      </c>
      <c r="E24" s="827">
        <v>1</v>
      </c>
      <c r="F24" s="832">
        <v>155.58000000000001</v>
      </c>
    </row>
    <row r="25" spans="1:6" ht="14.45" customHeight="1" x14ac:dyDescent="0.2">
      <c r="A25" s="836" t="s">
        <v>1714</v>
      </c>
      <c r="B25" s="831"/>
      <c r="C25" s="827">
        <v>0</v>
      </c>
      <c r="D25" s="831">
        <v>11103.29</v>
      </c>
      <c r="E25" s="827">
        <v>1</v>
      </c>
      <c r="F25" s="832">
        <v>11103.29</v>
      </c>
    </row>
    <row r="26" spans="1:6" ht="14.45" customHeight="1" x14ac:dyDescent="0.2">
      <c r="A26" s="836" t="s">
        <v>1733</v>
      </c>
      <c r="B26" s="831"/>
      <c r="C26" s="827">
        <v>0</v>
      </c>
      <c r="D26" s="831">
        <v>55.14</v>
      </c>
      <c r="E26" s="827">
        <v>1</v>
      </c>
      <c r="F26" s="832">
        <v>55.14</v>
      </c>
    </row>
    <row r="27" spans="1:6" ht="14.45" customHeight="1" x14ac:dyDescent="0.2">
      <c r="A27" s="836" t="s">
        <v>1775</v>
      </c>
      <c r="B27" s="831"/>
      <c r="C27" s="827">
        <v>0</v>
      </c>
      <c r="D27" s="831">
        <v>127.5</v>
      </c>
      <c r="E27" s="827">
        <v>1</v>
      </c>
      <c r="F27" s="832">
        <v>127.5</v>
      </c>
    </row>
    <row r="28" spans="1:6" ht="14.45" customHeight="1" x14ac:dyDescent="0.2">
      <c r="A28" s="836" t="s">
        <v>1740</v>
      </c>
      <c r="B28" s="831"/>
      <c r="C28" s="827">
        <v>0</v>
      </c>
      <c r="D28" s="831">
        <v>96.04</v>
      </c>
      <c r="E28" s="827">
        <v>1</v>
      </c>
      <c r="F28" s="832">
        <v>96.04</v>
      </c>
    </row>
    <row r="29" spans="1:6" ht="14.45" customHeight="1" x14ac:dyDescent="0.2">
      <c r="A29" s="836" t="s">
        <v>1760</v>
      </c>
      <c r="B29" s="831"/>
      <c r="C29" s="827">
        <v>0</v>
      </c>
      <c r="D29" s="831">
        <v>1188.1400000000001</v>
      </c>
      <c r="E29" s="827">
        <v>1</v>
      </c>
      <c r="F29" s="832">
        <v>1188.1400000000001</v>
      </c>
    </row>
    <row r="30" spans="1:6" ht="14.45" customHeight="1" x14ac:dyDescent="0.2">
      <c r="A30" s="836" t="s">
        <v>2661</v>
      </c>
      <c r="B30" s="831"/>
      <c r="C30" s="827">
        <v>0</v>
      </c>
      <c r="D30" s="831">
        <v>710.62</v>
      </c>
      <c r="E30" s="827">
        <v>1</v>
      </c>
      <c r="F30" s="832">
        <v>710.62</v>
      </c>
    </row>
    <row r="31" spans="1:6" ht="14.45" customHeight="1" x14ac:dyDescent="0.2">
      <c r="A31" s="836" t="s">
        <v>1764</v>
      </c>
      <c r="B31" s="831"/>
      <c r="C31" s="827">
        <v>0</v>
      </c>
      <c r="D31" s="831">
        <v>105.33000000000001</v>
      </c>
      <c r="E31" s="827">
        <v>1</v>
      </c>
      <c r="F31" s="832">
        <v>105.33000000000001</v>
      </c>
    </row>
    <row r="32" spans="1:6" ht="14.45" customHeight="1" x14ac:dyDescent="0.2">
      <c r="A32" s="836" t="s">
        <v>1768</v>
      </c>
      <c r="B32" s="831"/>
      <c r="C32" s="827">
        <v>0</v>
      </c>
      <c r="D32" s="831">
        <v>439.98</v>
      </c>
      <c r="E32" s="827">
        <v>1</v>
      </c>
      <c r="F32" s="832">
        <v>439.98</v>
      </c>
    </row>
    <row r="33" spans="1:6" ht="14.45" customHeight="1" x14ac:dyDescent="0.2">
      <c r="A33" s="836" t="s">
        <v>1769</v>
      </c>
      <c r="B33" s="831"/>
      <c r="C33" s="827">
        <v>0</v>
      </c>
      <c r="D33" s="831">
        <v>1352.56</v>
      </c>
      <c r="E33" s="827">
        <v>1</v>
      </c>
      <c r="F33" s="832">
        <v>1352.56</v>
      </c>
    </row>
    <row r="34" spans="1:6" ht="14.45" customHeight="1" x14ac:dyDescent="0.2">
      <c r="A34" s="836" t="s">
        <v>1717</v>
      </c>
      <c r="B34" s="831"/>
      <c r="C34" s="827">
        <v>0</v>
      </c>
      <c r="D34" s="831">
        <v>70.3</v>
      </c>
      <c r="E34" s="827">
        <v>1</v>
      </c>
      <c r="F34" s="832">
        <v>70.3</v>
      </c>
    </row>
    <row r="35" spans="1:6" ht="14.45" customHeight="1" x14ac:dyDescent="0.2">
      <c r="A35" s="836" t="s">
        <v>1727</v>
      </c>
      <c r="B35" s="831"/>
      <c r="C35" s="827">
        <v>0</v>
      </c>
      <c r="D35" s="831">
        <v>137.86000000000001</v>
      </c>
      <c r="E35" s="827">
        <v>1</v>
      </c>
      <c r="F35" s="832">
        <v>137.86000000000001</v>
      </c>
    </row>
    <row r="36" spans="1:6" ht="14.45" customHeight="1" x14ac:dyDescent="0.2">
      <c r="A36" s="836" t="s">
        <v>1776</v>
      </c>
      <c r="B36" s="831"/>
      <c r="C36" s="827">
        <v>0</v>
      </c>
      <c r="D36" s="831">
        <v>587.74</v>
      </c>
      <c r="E36" s="827">
        <v>1</v>
      </c>
      <c r="F36" s="832">
        <v>587.74</v>
      </c>
    </row>
    <row r="37" spans="1:6" ht="14.45" customHeight="1" x14ac:dyDescent="0.2">
      <c r="A37" s="836" t="s">
        <v>2662</v>
      </c>
      <c r="B37" s="831"/>
      <c r="C37" s="827">
        <v>0</v>
      </c>
      <c r="D37" s="831">
        <v>54.75</v>
      </c>
      <c r="E37" s="827">
        <v>1</v>
      </c>
      <c r="F37" s="832">
        <v>54.75</v>
      </c>
    </row>
    <row r="38" spans="1:6" ht="14.45" customHeight="1" x14ac:dyDescent="0.2">
      <c r="A38" s="836" t="s">
        <v>1756</v>
      </c>
      <c r="B38" s="831">
        <v>0</v>
      </c>
      <c r="C38" s="827"/>
      <c r="D38" s="831">
        <v>0</v>
      </c>
      <c r="E38" s="827"/>
      <c r="F38" s="832">
        <v>0</v>
      </c>
    </row>
    <row r="39" spans="1:6" ht="14.45" customHeight="1" x14ac:dyDescent="0.2">
      <c r="A39" s="836" t="s">
        <v>1752</v>
      </c>
      <c r="B39" s="831"/>
      <c r="C39" s="827">
        <v>0</v>
      </c>
      <c r="D39" s="831">
        <v>65.28</v>
      </c>
      <c r="E39" s="827">
        <v>1</v>
      </c>
      <c r="F39" s="832">
        <v>65.28</v>
      </c>
    </row>
    <row r="40" spans="1:6" ht="14.45" customHeight="1" x14ac:dyDescent="0.2">
      <c r="A40" s="836" t="s">
        <v>2663</v>
      </c>
      <c r="B40" s="831"/>
      <c r="C40" s="827">
        <v>0</v>
      </c>
      <c r="D40" s="831">
        <v>773.46</v>
      </c>
      <c r="E40" s="827">
        <v>1</v>
      </c>
      <c r="F40" s="832">
        <v>773.46</v>
      </c>
    </row>
    <row r="41" spans="1:6" ht="14.45" customHeight="1" x14ac:dyDescent="0.2">
      <c r="A41" s="836" t="s">
        <v>1708</v>
      </c>
      <c r="B41" s="831"/>
      <c r="C41" s="827">
        <v>0</v>
      </c>
      <c r="D41" s="831">
        <v>48.89</v>
      </c>
      <c r="E41" s="827">
        <v>1</v>
      </c>
      <c r="F41" s="832">
        <v>48.89</v>
      </c>
    </row>
    <row r="42" spans="1:6" ht="14.45" customHeight="1" thickBot="1" x14ac:dyDescent="0.25">
      <c r="A42" s="759" t="s">
        <v>2664</v>
      </c>
      <c r="B42" s="750"/>
      <c r="C42" s="751">
        <v>0</v>
      </c>
      <c r="D42" s="750">
        <v>140.96</v>
      </c>
      <c r="E42" s="751">
        <v>1</v>
      </c>
      <c r="F42" s="752">
        <v>140.96</v>
      </c>
    </row>
    <row r="43" spans="1:6" ht="14.45" customHeight="1" thickBot="1" x14ac:dyDescent="0.25">
      <c r="A43" s="753" t="s">
        <v>3</v>
      </c>
      <c r="B43" s="754">
        <v>3303.84</v>
      </c>
      <c r="C43" s="755">
        <v>0.12109310142734776</v>
      </c>
      <c r="D43" s="754">
        <v>23979.630000000005</v>
      </c>
      <c r="E43" s="755">
        <v>0.87890689857265236</v>
      </c>
      <c r="F43" s="756">
        <v>27283.47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1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{686280F1-143A-4DB4-B106-689FEEE44A24}</x14:id>
        </ext>
      </extLst>
    </cfRule>
  </conditionalFormatting>
  <conditionalFormatting sqref="F15:F4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{B982B55B-EF03-4794-B0DB-F8D0F9EC16F1}</x14:id>
        </ext>
      </extLst>
    </cfRule>
  </conditionalFormatting>
  <hyperlinks>
    <hyperlink ref="A2" location="Obsah!A1" display="Zpět na Obsah  KL 01  1.-4.měsíc" xr:uid="{5BEB683D-534C-4F30-835E-C6A0C3B8770D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86280F1-143A-4DB4-B106-689FEEE44A2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F5:F12</xm:sqref>
        </x14:conditionalFormatting>
        <x14:conditionalFormatting xmlns:xm="http://schemas.microsoft.com/office/excel/2006/main">
          <x14:cfRule type="dataBar" id="{B982B55B-EF03-4794-B0DB-F8D0F9EC16F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F15:F42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7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5" t="s">
        <v>2672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20</v>
      </c>
      <c r="G3" s="47">
        <f>SUBTOTAL(9,G6:G1048576)</f>
        <v>3303.84</v>
      </c>
      <c r="H3" s="48">
        <f>IF(M3=0,0,G3/M3)</f>
        <v>0.12109310142734779</v>
      </c>
      <c r="I3" s="47">
        <f>SUBTOTAL(9,I6:I1048576)</f>
        <v>106</v>
      </c>
      <c r="J3" s="47">
        <f>SUBTOTAL(9,J6:J1048576)</f>
        <v>23979.629999999994</v>
      </c>
      <c r="K3" s="48">
        <f>IF(M3=0,0,J3/M3)</f>
        <v>0.87890689857265203</v>
      </c>
      <c r="L3" s="47">
        <f>SUBTOTAL(9,L6:L1048576)</f>
        <v>126</v>
      </c>
      <c r="M3" s="49">
        <f>SUBTOTAL(9,M6:M1048576)</f>
        <v>27283.469999999998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2193</v>
      </c>
      <c r="B6" s="807" t="s">
        <v>2665</v>
      </c>
      <c r="C6" s="807" t="s">
        <v>2421</v>
      </c>
      <c r="D6" s="807" t="s">
        <v>2422</v>
      </c>
      <c r="E6" s="807" t="s">
        <v>2423</v>
      </c>
      <c r="F6" s="225"/>
      <c r="G6" s="225"/>
      <c r="H6" s="812">
        <v>0</v>
      </c>
      <c r="I6" s="225">
        <v>2</v>
      </c>
      <c r="J6" s="225">
        <v>239.4</v>
      </c>
      <c r="K6" s="812">
        <v>1</v>
      </c>
      <c r="L6" s="225">
        <v>2</v>
      </c>
      <c r="M6" s="830">
        <v>239.4</v>
      </c>
    </row>
    <row r="7" spans="1:13" ht="14.45" customHeight="1" x14ac:dyDescent="0.2">
      <c r="A7" s="821" t="s">
        <v>2194</v>
      </c>
      <c r="B7" s="822" t="s">
        <v>2666</v>
      </c>
      <c r="C7" s="822" t="s">
        <v>2498</v>
      </c>
      <c r="D7" s="822" t="s">
        <v>2499</v>
      </c>
      <c r="E7" s="822" t="s">
        <v>2500</v>
      </c>
      <c r="F7" s="831"/>
      <c r="G7" s="831"/>
      <c r="H7" s="827">
        <v>0</v>
      </c>
      <c r="I7" s="831">
        <v>1</v>
      </c>
      <c r="J7" s="831">
        <v>54.75</v>
      </c>
      <c r="K7" s="827">
        <v>1</v>
      </c>
      <c r="L7" s="831">
        <v>1</v>
      </c>
      <c r="M7" s="832">
        <v>54.75</v>
      </c>
    </row>
    <row r="8" spans="1:13" ht="14.45" customHeight="1" x14ac:dyDescent="0.2">
      <c r="A8" s="821" t="s">
        <v>2194</v>
      </c>
      <c r="B8" s="822" t="s">
        <v>1797</v>
      </c>
      <c r="C8" s="822" t="s">
        <v>1969</v>
      </c>
      <c r="D8" s="822" t="s">
        <v>1115</v>
      </c>
      <c r="E8" s="822" t="s">
        <v>1970</v>
      </c>
      <c r="F8" s="831"/>
      <c r="G8" s="831"/>
      <c r="H8" s="827">
        <v>0</v>
      </c>
      <c r="I8" s="831">
        <v>1</v>
      </c>
      <c r="J8" s="831">
        <v>736.33</v>
      </c>
      <c r="K8" s="827">
        <v>1</v>
      </c>
      <c r="L8" s="831">
        <v>1</v>
      </c>
      <c r="M8" s="832">
        <v>736.33</v>
      </c>
    </row>
    <row r="9" spans="1:13" ht="14.45" customHeight="1" x14ac:dyDescent="0.2">
      <c r="A9" s="821" t="s">
        <v>2194</v>
      </c>
      <c r="B9" s="822" t="s">
        <v>1980</v>
      </c>
      <c r="C9" s="822" t="s">
        <v>2466</v>
      </c>
      <c r="D9" s="822" t="s">
        <v>1982</v>
      </c>
      <c r="E9" s="822" t="s">
        <v>2467</v>
      </c>
      <c r="F9" s="831"/>
      <c r="G9" s="831"/>
      <c r="H9" s="827">
        <v>0</v>
      </c>
      <c r="I9" s="831">
        <v>1</v>
      </c>
      <c r="J9" s="831">
        <v>186.55</v>
      </c>
      <c r="K9" s="827">
        <v>1</v>
      </c>
      <c r="L9" s="831">
        <v>1</v>
      </c>
      <c r="M9" s="832">
        <v>186.55</v>
      </c>
    </row>
    <row r="10" spans="1:13" ht="14.45" customHeight="1" x14ac:dyDescent="0.2">
      <c r="A10" s="821" t="s">
        <v>2194</v>
      </c>
      <c r="B10" s="822" t="s">
        <v>1980</v>
      </c>
      <c r="C10" s="822" t="s">
        <v>2468</v>
      </c>
      <c r="D10" s="822" t="s">
        <v>2469</v>
      </c>
      <c r="E10" s="822" t="s">
        <v>2470</v>
      </c>
      <c r="F10" s="831">
        <v>1</v>
      </c>
      <c r="G10" s="831">
        <v>207.27</v>
      </c>
      <c r="H10" s="827">
        <v>1</v>
      </c>
      <c r="I10" s="831"/>
      <c r="J10" s="831"/>
      <c r="K10" s="827">
        <v>0</v>
      </c>
      <c r="L10" s="831">
        <v>1</v>
      </c>
      <c r="M10" s="832">
        <v>207.27</v>
      </c>
    </row>
    <row r="11" spans="1:13" ht="14.45" customHeight="1" x14ac:dyDescent="0.2">
      <c r="A11" s="821" t="s">
        <v>2194</v>
      </c>
      <c r="B11" s="822" t="s">
        <v>1850</v>
      </c>
      <c r="C11" s="822" t="s">
        <v>2536</v>
      </c>
      <c r="D11" s="822" t="s">
        <v>1103</v>
      </c>
      <c r="E11" s="822" t="s">
        <v>2537</v>
      </c>
      <c r="F11" s="831">
        <v>2</v>
      </c>
      <c r="G11" s="831">
        <v>188.56</v>
      </c>
      <c r="H11" s="827">
        <v>1</v>
      </c>
      <c r="I11" s="831"/>
      <c r="J11" s="831"/>
      <c r="K11" s="827">
        <v>0</v>
      </c>
      <c r="L11" s="831">
        <v>2</v>
      </c>
      <c r="M11" s="832">
        <v>188.56</v>
      </c>
    </row>
    <row r="12" spans="1:13" ht="14.45" customHeight="1" x14ac:dyDescent="0.2">
      <c r="A12" s="821" t="s">
        <v>2194</v>
      </c>
      <c r="B12" s="822" t="s">
        <v>1862</v>
      </c>
      <c r="C12" s="822" t="s">
        <v>1863</v>
      </c>
      <c r="D12" s="822" t="s">
        <v>972</v>
      </c>
      <c r="E12" s="822" t="s">
        <v>1864</v>
      </c>
      <c r="F12" s="831"/>
      <c r="G12" s="831"/>
      <c r="H12" s="827">
        <v>0</v>
      </c>
      <c r="I12" s="831">
        <v>1</v>
      </c>
      <c r="J12" s="831">
        <v>154.36000000000001</v>
      </c>
      <c r="K12" s="827">
        <v>1</v>
      </c>
      <c r="L12" s="831">
        <v>1</v>
      </c>
      <c r="M12" s="832">
        <v>154.36000000000001</v>
      </c>
    </row>
    <row r="13" spans="1:13" ht="14.45" customHeight="1" x14ac:dyDescent="0.2">
      <c r="A13" s="821" t="s">
        <v>2194</v>
      </c>
      <c r="B13" s="822" t="s">
        <v>1862</v>
      </c>
      <c r="C13" s="822" t="s">
        <v>1865</v>
      </c>
      <c r="D13" s="822" t="s">
        <v>1866</v>
      </c>
      <c r="E13" s="822" t="s">
        <v>1867</v>
      </c>
      <c r="F13" s="831"/>
      <c r="G13" s="831"/>
      <c r="H13" s="827">
        <v>0</v>
      </c>
      <c r="I13" s="831">
        <v>2</v>
      </c>
      <c r="J13" s="831">
        <v>299.04000000000002</v>
      </c>
      <c r="K13" s="827">
        <v>1</v>
      </c>
      <c r="L13" s="831">
        <v>2</v>
      </c>
      <c r="M13" s="832">
        <v>299.04000000000002</v>
      </c>
    </row>
    <row r="14" spans="1:13" ht="14.45" customHeight="1" x14ac:dyDescent="0.2">
      <c r="A14" s="821" t="s">
        <v>2194</v>
      </c>
      <c r="B14" s="822" t="s">
        <v>2667</v>
      </c>
      <c r="C14" s="822" t="s">
        <v>2509</v>
      </c>
      <c r="D14" s="822" t="s">
        <v>2510</v>
      </c>
      <c r="E14" s="822" t="s">
        <v>2511</v>
      </c>
      <c r="F14" s="831"/>
      <c r="G14" s="831"/>
      <c r="H14" s="827">
        <v>0</v>
      </c>
      <c r="I14" s="831">
        <v>1</v>
      </c>
      <c r="J14" s="831">
        <v>140.96</v>
      </c>
      <c r="K14" s="827">
        <v>1</v>
      </c>
      <c r="L14" s="831">
        <v>1</v>
      </c>
      <c r="M14" s="832">
        <v>140.96</v>
      </c>
    </row>
    <row r="15" spans="1:13" ht="14.45" customHeight="1" x14ac:dyDescent="0.2">
      <c r="A15" s="821" t="s">
        <v>2194</v>
      </c>
      <c r="B15" s="822" t="s">
        <v>1908</v>
      </c>
      <c r="C15" s="822" t="s">
        <v>1909</v>
      </c>
      <c r="D15" s="822" t="s">
        <v>856</v>
      </c>
      <c r="E15" s="822" t="s">
        <v>858</v>
      </c>
      <c r="F15" s="831"/>
      <c r="G15" s="831"/>
      <c r="H15" s="827"/>
      <c r="I15" s="831">
        <v>6</v>
      </c>
      <c r="J15" s="831">
        <v>0</v>
      </c>
      <c r="K15" s="827"/>
      <c r="L15" s="831">
        <v>6</v>
      </c>
      <c r="M15" s="832">
        <v>0</v>
      </c>
    </row>
    <row r="16" spans="1:13" ht="14.45" customHeight="1" x14ac:dyDescent="0.2">
      <c r="A16" s="821" t="s">
        <v>2194</v>
      </c>
      <c r="B16" s="822" t="s">
        <v>1908</v>
      </c>
      <c r="C16" s="822" t="s">
        <v>2526</v>
      </c>
      <c r="D16" s="822" t="s">
        <v>2527</v>
      </c>
      <c r="E16" s="822" t="s">
        <v>2528</v>
      </c>
      <c r="F16" s="831">
        <v>1</v>
      </c>
      <c r="G16" s="831">
        <v>0</v>
      </c>
      <c r="H16" s="827"/>
      <c r="I16" s="831"/>
      <c r="J16" s="831"/>
      <c r="K16" s="827"/>
      <c r="L16" s="831">
        <v>1</v>
      </c>
      <c r="M16" s="832">
        <v>0</v>
      </c>
    </row>
    <row r="17" spans="1:13" ht="14.45" customHeight="1" x14ac:dyDescent="0.2">
      <c r="A17" s="821" t="s">
        <v>2194</v>
      </c>
      <c r="B17" s="822" t="s">
        <v>1920</v>
      </c>
      <c r="C17" s="822" t="s">
        <v>2034</v>
      </c>
      <c r="D17" s="822" t="s">
        <v>1922</v>
      </c>
      <c r="E17" s="822" t="s">
        <v>2035</v>
      </c>
      <c r="F17" s="831"/>
      <c r="G17" s="831"/>
      <c r="H17" s="827">
        <v>0</v>
      </c>
      <c r="I17" s="831">
        <v>1</v>
      </c>
      <c r="J17" s="831">
        <v>910.2</v>
      </c>
      <c r="K17" s="827">
        <v>1</v>
      </c>
      <c r="L17" s="831">
        <v>1</v>
      </c>
      <c r="M17" s="832">
        <v>910.2</v>
      </c>
    </row>
    <row r="18" spans="1:13" ht="14.45" customHeight="1" x14ac:dyDescent="0.2">
      <c r="A18" s="821" t="s">
        <v>2194</v>
      </c>
      <c r="B18" s="822" t="s">
        <v>1920</v>
      </c>
      <c r="C18" s="822" t="s">
        <v>2502</v>
      </c>
      <c r="D18" s="822" t="s">
        <v>2503</v>
      </c>
      <c r="E18" s="822" t="s">
        <v>2504</v>
      </c>
      <c r="F18" s="831">
        <v>1</v>
      </c>
      <c r="G18" s="831">
        <v>891.99</v>
      </c>
      <c r="H18" s="827">
        <v>1</v>
      </c>
      <c r="I18" s="831"/>
      <c r="J18" s="831"/>
      <c r="K18" s="827">
        <v>0</v>
      </c>
      <c r="L18" s="831">
        <v>1</v>
      </c>
      <c r="M18" s="832">
        <v>891.99</v>
      </c>
    </row>
    <row r="19" spans="1:13" ht="14.45" customHeight="1" x14ac:dyDescent="0.2">
      <c r="A19" s="821" t="s">
        <v>2194</v>
      </c>
      <c r="B19" s="822" t="s">
        <v>1932</v>
      </c>
      <c r="C19" s="822" t="s">
        <v>1933</v>
      </c>
      <c r="D19" s="822" t="s">
        <v>1934</v>
      </c>
      <c r="E19" s="822" t="s">
        <v>1935</v>
      </c>
      <c r="F19" s="831"/>
      <c r="G19" s="831"/>
      <c r="H19" s="827">
        <v>0</v>
      </c>
      <c r="I19" s="831">
        <v>1</v>
      </c>
      <c r="J19" s="831">
        <v>122.96</v>
      </c>
      <c r="K19" s="827">
        <v>1</v>
      </c>
      <c r="L19" s="831">
        <v>1</v>
      </c>
      <c r="M19" s="832">
        <v>122.96</v>
      </c>
    </row>
    <row r="20" spans="1:13" ht="14.45" customHeight="1" x14ac:dyDescent="0.2">
      <c r="A20" s="821" t="s">
        <v>2196</v>
      </c>
      <c r="B20" s="822" t="s">
        <v>1797</v>
      </c>
      <c r="C20" s="822" t="s">
        <v>1967</v>
      </c>
      <c r="D20" s="822" t="s">
        <v>1117</v>
      </c>
      <c r="E20" s="822" t="s">
        <v>1968</v>
      </c>
      <c r="F20" s="831"/>
      <c r="G20" s="831"/>
      <c r="H20" s="827">
        <v>0</v>
      </c>
      <c r="I20" s="831">
        <v>1</v>
      </c>
      <c r="J20" s="831">
        <v>1847.49</v>
      </c>
      <c r="K20" s="827">
        <v>1</v>
      </c>
      <c r="L20" s="831">
        <v>1</v>
      </c>
      <c r="M20" s="832">
        <v>1847.49</v>
      </c>
    </row>
    <row r="21" spans="1:13" ht="14.45" customHeight="1" x14ac:dyDescent="0.2">
      <c r="A21" s="821" t="s">
        <v>2196</v>
      </c>
      <c r="B21" s="822" t="s">
        <v>1850</v>
      </c>
      <c r="C21" s="822" t="s">
        <v>2000</v>
      </c>
      <c r="D21" s="822" t="s">
        <v>1852</v>
      </c>
      <c r="E21" s="822" t="s">
        <v>2001</v>
      </c>
      <c r="F21" s="831"/>
      <c r="G21" s="831"/>
      <c r="H21" s="827">
        <v>0</v>
      </c>
      <c r="I21" s="831">
        <v>1</v>
      </c>
      <c r="J21" s="831">
        <v>105.23</v>
      </c>
      <c r="K21" s="827">
        <v>1</v>
      </c>
      <c r="L21" s="831">
        <v>1</v>
      </c>
      <c r="M21" s="832">
        <v>105.23</v>
      </c>
    </row>
    <row r="22" spans="1:13" ht="14.45" customHeight="1" x14ac:dyDescent="0.2">
      <c r="A22" s="821" t="s">
        <v>2196</v>
      </c>
      <c r="B22" s="822" t="s">
        <v>1862</v>
      </c>
      <c r="C22" s="822" t="s">
        <v>1863</v>
      </c>
      <c r="D22" s="822" t="s">
        <v>972</v>
      </c>
      <c r="E22" s="822" t="s">
        <v>1864</v>
      </c>
      <c r="F22" s="831"/>
      <c r="G22" s="831"/>
      <c r="H22" s="827">
        <v>0</v>
      </c>
      <c r="I22" s="831">
        <v>3</v>
      </c>
      <c r="J22" s="831">
        <v>463.08000000000004</v>
      </c>
      <c r="K22" s="827">
        <v>1</v>
      </c>
      <c r="L22" s="831">
        <v>3</v>
      </c>
      <c r="M22" s="832">
        <v>463.08000000000004</v>
      </c>
    </row>
    <row r="23" spans="1:13" ht="14.45" customHeight="1" x14ac:dyDescent="0.2">
      <c r="A23" s="821" t="s">
        <v>2196</v>
      </c>
      <c r="B23" s="822" t="s">
        <v>1920</v>
      </c>
      <c r="C23" s="822" t="s">
        <v>2034</v>
      </c>
      <c r="D23" s="822" t="s">
        <v>1922</v>
      </c>
      <c r="E23" s="822" t="s">
        <v>2035</v>
      </c>
      <c r="F23" s="831"/>
      <c r="G23" s="831"/>
      <c r="H23" s="827">
        <v>0</v>
      </c>
      <c r="I23" s="831">
        <v>1</v>
      </c>
      <c r="J23" s="831">
        <v>910.2</v>
      </c>
      <c r="K23" s="827">
        <v>1</v>
      </c>
      <c r="L23" s="831">
        <v>1</v>
      </c>
      <c r="M23" s="832">
        <v>910.2</v>
      </c>
    </row>
    <row r="24" spans="1:13" ht="14.45" customHeight="1" x14ac:dyDescent="0.2">
      <c r="A24" s="821" t="s">
        <v>2196</v>
      </c>
      <c r="B24" s="822" t="s">
        <v>2668</v>
      </c>
      <c r="C24" s="822" t="s">
        <v>2565</v>
      </c>
      <c r="D24" s="822" t="s">
        <v>2669</v>
      </c>
      <c r="E24" s="822"/>
      <c r="F24" s="831">
        <v>1</v>
      </c>
      <c r="G24" s="831">
        <v>50.32</v>
      </c>
      <c r="H24" s="827">
        <v>1</v>
      </c>
      <c r="I24" s="831"/>
      <c r="J24" s="831"/>
      <c r="K24" s="827">
        <v>0</v>
      </c>
      <c r="L24" s="831">
        <v>1</v>
      </c>
      <c r="M24" s="832">
        <v>50.32</v>
      </c>
    </row>
    <row r="25" spans="1:13" ht="14.45" customHeight="1" x14ac:dyDescent="0.2">
      <c r="A25" s="821" t="s">
        <v>2198</v>
      </c>
      <c r="B25" s="822" t="s">
        <v>1819</v>
      </c>
      <c r="C25" s="822" t="s">
        <v>2232</v>
      </c>
      <c r="D25" s="822" t="s">
        <v>2233</v>
      </c>
      <c r="E25" s="822" t="s">
        <v>2234</v>
      </c>
      <c r="F25" s="831">
        <v>3</v>
      </c>
      <c r="G25" s="831">
        <v>315.95999999999998</v>
      </c>
      <c r="H25" s="827">
        <v>1</v>
      </c>
      <c r="I25" s="831"/>
      <c r="J25" s="831"/>
      <c r="K25" s="827">
        <v>0</v>
      </c>
      <c r="L25" s="831">
        <v>3</v>
      </c>
      <c r="M25" s="832">
        <v>315.95999999999998</v>
      </c>
    </row>
    <row r="26" spans="1:13" ht="14.45" customHeight="1" x14ac:dyDescent="0.2">
      <c r="A26" s="821" t="s">
        <v>2198</v>
      </c>
      <c r="B26" s="822" t="s">
        <v>1838</v>
      </c>
      <c r="C26" s="822" t="s">
        <v>2292</v>
      </c>
      <c r="D26" s="822" t="s">
        <v>827</v>
      </c>
      <c r="E26" s="822" t="s">
        <v>2293</v>
      </c>
      <c r="F26" s="831"/>
      <c r="G26" s="831"/>
      <c r="H26" s="827">
        <v>0</v>
      </c>
      <c r="I26" s="831">
        <v>2</v>
      </c>
      <c r="J26" s="831">
        <v>155.58000000000001</v>
      </c>
      <c r="K26" s="827">
        <v>1</v>
      </c>
      <c r="L26" s="831">
        <v>2</v>
      </c>
      <c r="M26" s="832">
        <v>155.58000000000001</v>
      </c>
    </row>
    <row r="27" spans="1:13" ht="14.45" customHeight="1" x14ac:dyDescent="0.2">
      <c r="A27" s="821" t="s">
        <v>2198</v>
      </c>
      <c r="B27" s="822" t="s">
        <v>1850</v>
      </c>
      <c r="C27" s="822" t="s">
        <v>2361</v>
      </c>
      <c r="D27" s="822" t="s">
        <v>1103</v>
      </c>
      <c r="E27" s="822" t="s">
        <v>2362</v>
      </c>
      <c r="F27" s="831">
        <v>1</v>
      </c>
      <c r="G27" s="831">
        <v>84.18</v>
      </c>
      <c r="H27" s="827">
        <v>1</v>
      </c>
      <c r="I27" s="831"/>
      <c r="J27" s="831"/>
      <c r="K27" s="827">
        <v>0</v>
      </c>
      <c r="L27" s="831">
        <v>1</v>
      </c>
      <c r="M27" s="832">
        <v>84.18</v>
      </c>
    </row>
    <row r="28" spans="1:13" ht="14.45" customHeight="1" x14ac:dyDescent="0.2">
      <c r="A28" s="821" t="s">
        <v>2198</v>
      </c>
      <c r="B28" s="822" t="s">
        <v>1862</v>
      </c>
      <c r="C28" s="822" t="s">
        <v>2357</v>
      </c>
      <c r="D28" s="822" t="s">
        <v>2358</v>
      </c>
      <c r="E28" s="822" t="s">
        <v>2359</v>
      </c>
      <c r="F28" s="831">
        <v>2</v>
      </c>
      <c r="G28" s="831">
        <v>308.72000000000003</v>
      </c>
      <c r="H28" s="827">
        <v>1</v>
      </c>
      <c r="I28" s="831"/>
      <c r="J28" s="831"/>
      <c r="K28" s="827">
        <v>0</v>
      </c>
      <c r="L28" s="831">
        <v>2</v>
      </c>
      <c r="M28" s="832">
        <v>308.72000000000003</v>
      </c>
    </row>
    <row r="29" spans="1:13" ht="14.45" customHeight="1" x14ac:dyDescent="0.2">
      <c r="A29" s="821" t="s">
        <v>2198</v>
      </c>
      <c r="B29" s="822" t="s">
        <v>1862</v>
      </c>
      <c r="C29" s="822" t="s">
        <v>1863</v>
      </c>
      <c r="D29" s="822" t="s">
        <v>972</v>
      </c>
      <c r="E29" s="822" t="s">
        <v>1864</v>
      </c>
      <c r="F29" s="831"/>
      <c r="G29" s="831"/>
      <c r="H29" s="827">
        <v>0</v>
      </c>
      <c r="I29" s="831">
        <v>1</v>
      </c>
      <c r="J29" s="831">
        <v>154.36000000000001</v>
      </c>
      <c r="K29" s="827">
        <v>1</v>
      </c>
      <c r="L29" s="831">
        <v>1</v>
      </c>
      <c r="M29" s="832">
        <v>154.36000000000001</v>
      </c>
    </row>
    <row r="30" spans="1:13" ht="14.45" customHeight="1" x14ac:dyDescent="0.2">
      <c r="A30" s="821" t="s">
        <v>2198</v>
      </c>
      <c r="B30" s="822" t="s">
        <v>1862</v>
      </c>
      <c r="C30" s="822" t="s">
        <v>1865</v>
      </c>
      <c r="D30" s="822" t="s">
        <v>1866</v>
      </c>
      <c r="E30" s="822" t="s">
        <v>1867</v>
      </c>
      <c r="F30" s="831"/>
      <c r="G30" s="831"/>
      <c r="H30" s="827">
        <v>0</v>
      </c>
      <c r="I30" s="831">
        <v>2</v>
      </c>
      <c r="J30" s="831">
        <v>299.04000000000002</v>
      </c>
      <c r="K30" s="827">
        <v>1</v>
      </c>
      <c r="L30" s="831">
        <v>2</v>
      </c>
      <c r="M30" s="832">
        <v>299.04000000000002</v>
      </c>
    </row>
    <row r="31" spans="1:13" ht="14.45" customHeight="1" x14ac:dyDescent="0.2">
      <c r="A31" s="821" t="s">
        <v>2198</v>
      </c>
      <c r="B31" s="822" t="s">
        <v>2670</v>
      </c>
      <c r="C31" s="822" t="s">
        <v>2271</v>
      </c>
      <c r="D31" s="822" t="s">
        <v>2272</v>
      </c>
      <c r="E31" s="822" t="s">
        <v>2273</v>
      </c>
      <c r="F31" s="831"/>
      <c r="G31" s="831"/>
      <c r="H31" s="827">
        <v>0</v>
      </c>
      <c r="I31" s="831">
        <v>2</v>
      </c>
      <c r="J31" s="831">
        <v>773.46</v>
      </c>
      <c r="K31" s="827">
        <v>1</v>
      </c>
      <c r="L31" s="831">
        <v>2</v>
      </c>
      <c r="M31" s="832">
        <v>773.46</v>
      </c>
    </row>
    <row r="32" spans="1:13" ht="14.45" customHeight="1" x14ac:dyDescent="0.2">
      <c r="A32" s="821" t="s">
        <v>2198</v>
      </c>
      <c r="B32" s="822" t="s">
        <v>1908</v>
      </c>
      <c r="C32" s="822" t="s">
        <v>1909</v>
      </c>
      <c r="D32" s="822" t="s">
        <v>856</v>
      </c>
      <c r="E32" s="822" t="s">
        <v>858</v>
      </c>
      <c r="F32" s="831"/>
      <c r="G32" s="831"/>
      <c r="H32" s="827"/>
      <c r="I32" s="831">
        <v>5</v>
      </c>
      <c r="J32" s="831">
        <v>0</v>
      </c>
      <c r="K32" s="827"/>
      <c r="L32" s="831">
        <v>5</v>
      </c>
      <c r="M32" s="832">
        <v>0</v>
      </c>
    </row>
    <row r="33" spans="1:13" ht="14.45" customHeight="1" x14ac:dyDescent="0.2">
      <c r="A33" s="821" t="s">
        <v>2198</v>
      </c>
      <c r="B33" s="822" t="s">
        <v>1914</v>
      </c>
      <c r="C33" s="822" t="s">
        <v>2152</v>
      </c>
      <c r="D33" s="822" t="s">
        <v>1916</v>
      </c>
      <c r="E33" s="822" t="s">
        <v>2153</v>
      </c>
      <c r="F33" s="831"/>
      <c r="G33" s="831"/>
      <c r="H33" s="827">
        <v>0</v>
      </c>
      <c r="I33" s="831">
        <v>1</v>
      </c>
      <c r="J33" s="831">
        <v>339.47</v>
      </c>
      <c r="K33" s="827">
        <v>1</v>
      </c>
      <c r="L33" s="831">
        <v>1</v>
      </c>
      <c r="M33" s="832">
        <v>339.47</v>
      </c>
    </row>
    <row r="34" spans="1:13" ht="14.45" customHeight="1" x14ac:dyDescent="0.2">
      <c r="A34" s="821" t="s">
        <v>2198</v>
      </c>
      <c r="B34" s="822" t="s">
        <v>1938</v>
      </c>
      <c r="C34" s="822" t="s">
        <v>2268</v>
      </c>
      <c r="D34" s="822" t="s">
        <v>2163</v>
      </c>
      <c r="E34" s="822" t="s">
        <v>2169</v>
      </c>
      <c r="F34" s="831">
        <v>2</v>
      </c>
      <c r="G34" s="831">
        <v>246.4</v>
      </c>
      <c r="H34" s="827">
        <v>1</v>
      </c>
      <c r="I34" s="831"/>
      <c r="J34" s="831"/>
      <c r="K34" s="827">
        <v>0</v>
      </c>
      <c r="L34" s="831">
        <v>2</v>
      </c>
      <c r="M34" s="832">
        <v>246.4</v>
      </c>
    </row>
    <row r="35" spans="1:13" ht="14.45" customHeight="1" x14ac:dyDescent="0.2">
      <c r="A35" s="821" t="s">
        <v>2198</v>
      </c>
      <c r="B35" s="822" t="s">
        <v>1949</v>
      </c>
      <c r="C35" s="822" t="s">
        <v>1951</v>
      </c>
      <c r="D35" s="822" t="s">
        <v>945</v>
      </c>
      <c r="E35" s="822" t="s">
        <v>946</v>
      </c>
      <c r="F35" s="831"/>
      <c r="G35" s="831"/>
      <c r="H35" s="827">
        <v>0</v>
      </c>
      <c r="I35" s="831">
        <v>1</v>
      </c>
      <c r="J35" s="831">
        <v>63.75</v>
      </c>
      <c r="K35" s="827">
        <v>1</v>
      </c>
      <c r="L35" s="831">
        <v>1</v>
      </c>
      <c r="M35" s="832">
        <v>63.75</v>
      </c>
    </row>
    <row r="36" spans="1:13" ht="14.45" customHeight="1" x14ac:dyDescent="0.2">
      <c r="A36" s="821" t="s">
        <v>2198</v>
      </c>
      <c r="B36" s="822" t="s">
        <v>2671</v>
      </c>
      <c r="C36" s="822" t="s">
        <v>2236</v>
      </c>
      <c r="D36" s="822" t="s">
        <v>2237</v>
      </c>
      <c r="E36" s="822" t="s">
        <v>2234</v>
      </c>
      <c r="F36" s="831">
        <v>3</v>
      </c>
      <c r="G36" s="831">
        <v>528.96</v>
      </c>
      <c r="H36" s="827">
        <v>1</v>
      </c>
      <c r="I36" s="831"/>
      <c r="J36" s="831"/>
      <c r="K36" s="827">
        <v>0</v>
      </c>
      <c r="L36" s="831">
        <v>3</v>
      </c>
      <c r="M36" s="832">
        <v>528.96</v>
      </c>
    </row>
    <row r="37" spans="1:13" ht="14.45" customHeight="1" x14ac:dyDescent="0.2">
      <c r="A37" s="821" t="s">
        <v>2198</v>
      </c>
      <c r="B37" s="822" t="s">
        <v>2671</v>
      </c>
      <c r="C37" s="822" t="s">
        <v>2238</v>
      </c>
      <c r="D37" s="822" t="s">
        <v>2239</v>
      </c>
      <c r="E37" s="822" t="s">
        <v>687</v>
      </c>
      <c r="F37" s="831">
        <v>1</v>
      </c>
      <c r="G37" s="831">
        <v>58.77</v>
      </c>
      <c r="H37" s="827">
        <v>1</v>
      </c>
      <c r="I37" s="831"/>
      <c r="J37" s="831"/>
      <c r="K37" s="827">
        <v>0</v>
      </c>
      <c r="L37" s="831">
        <v>1</v>
      </c>
      <c r="M37" s="832">
        <v>58.77</v>
      </c>
    </row>
    <row r="38" spans="1:13" ht="14.45" customHeight="1" x14ac:dyDescent="0.2">
      <c r="A38" s="821" t="s">
        <v>2198</v>
      </c>
      <c r="B38" s="822" t="s">
        <v>2671</v>
      </c>
      <c r="C38" s="822" t="s">
        <v>2240</v>
      </c>
      <c r="D38" s="822" t="s">
        <v>2241</v>
      </c>
      <c r="E38" s="822" t="s">
        <v>2242</v>
      </c>
      <c r="F38" s="831"/>
      <c r="G38" s="831"/>
      <c r="H38" s="827">
        <v>0</v>
      </c>
      <c r="I38" s="831">
        <v>1</v>
      </c>
      <c r="J38" s="831">
        <v>176.32</v>
      </c>
      <c r="K38" s="827">
        <v>1</v>
      </c>
      <c r="L38" s="831">
        <v>1</v>
      </c>
      <c r="M38" s="832">
        <v>176.32</v>
      </c>
    </row>
    <row r="39" spans="1:13" ht="14.45" customHeight="1" x14ac:dyDescent="0.2">
      <c r="A39" s="821" t="s">
        <v>2199</v>
      </c>
      <c r="B39" s="822" t="s">
        <v>1797</v>
      </c>
      <c r="C39" s="822" t="s">
        <v>1969</v>
      </c>
      <c r="D39" s="822" t="s">
        <v>1115</v>
      </c>
      <c r="E39" s="822" t="s">
        <v>1970</v>
      </c>
      <c r="F39" s="831"/>
      <c r="G39" s="831"/>
      <c r="H39" s="827">
        <v>0</v>
      </c>
      <c r="I39" s="831">
        <v>1</v>
      </c>
      <c r="J39" s="831">
        <v>736.33</v>
      </c>
      <c r="K39" s="827">
        <v>1</v>
      </c>
      <c r="L39" s="831">
        <v>1</v>
      </c>
      <c r="M39" s="832">
        <v>736.33</v>
      </c>
    </row>
    <row r="40" spans="1:13" ht="14.45" customHeight="1" x14ac:dyDescent="0.2">
      <c r="A40" s="821" t="s">
        <v>2199</v>
      </c>
      <c r="B40" s="822" t="s">
        <v>1862</v>
      </c>
      <c r="C40" s="822" t="s">
        <v>1863</v>
      </c>
      <c r="D40" s="822" t="s">
        <v>972</v>
      </c>
      <c r="E40" s="822" t="s">
        <v>1864</v>
      </c>
      <c r="F40" s="831"/>
      <c r="G40" s="831"/>
      <c r="H40" s="827">
        <v>0</v>
      </c>
      <c r="I40" s="831">
        <v>5</v>
      </c>
      <c r="J40" s="831">
        <v>771.80000000000007</v>
      </c>
      <c r="K40" s="827">
        <v>1</v>
      </c>
      <c r="L40" s="831">
        <v>5</v>
      </c>
      <c r="M40" s="832">
        <v>771.80000000000007</v>
      </c>
    </row>
    <row r="41" spans="1:13" ht="14.45" customHeight="1" x14ac:dyDescent="0.2">
      <c r="A41" s="821" t="s">
        <v>2199</v>
      </c>
      <c r="B41" s="822" t="s">
        <v>1932</v>
      </c>
      <c r="C41" s="822" t="s">
        <v>1933</v>
      </c>
      <c r="D41" s="822" t="s">
        <v>1934</v>
      </c>
      <c r="E41" s="822" t="s">
        <v>1935</v>
      </c>
      <c r="F41" s="831"/>
      <c r="G41" s="831"/>
      <c r="H41" s="827">
        <v>0</v>
      </c>
      <c r="I41" s="831">
        <v>10</v>
      </c>
      <c r="J41" s="831">
        <v>1229.5999999999999</v>
      </c>
      <c r="K41" s="827">
        <v>1</v>
      </c>
      <c r="L41" s="831">
        <v>10</v>
      </c>
      <c r="M41" s="832">
        <v>1229.5999999999999</v>
      </c>
    </row>
    <row r="42" spans="1:13" ht="14.45" customHeight="1" x14ac:dyDescent="0.2">
      <c r="A42" s="821" t="s">
        <v>2199</v>
      </c>
      <c r="B42" s="822" t="s">
        <v>2057</v>
      </c>
      <c r="C42" s="822" t="s">
        <v>2373</v>
      </c>
      <c r="D42" s="822" t="s">
        <v>1240</v>
      </c>
      <c r="E42" s="822" t="s">
        <v>2374</v>
      </c>
      <c r="F42" s="831"/>
      <c r="G42" s="831"/>
      <c r="H42" s="827">
        <v>0</v>
      </c>
      <c r="I42" s="831">
        <v>1</v>
      </c>
      <c r="J42" s="831">
        <v>176.32</v>
      </c>
      <c r="K42" s="827">
        <v>1</v>
      </c>
      <c r="L42" s="831">
        <v>1</v>
      </c>
      <c r="M42" s="832">
        <v>176.32</v>
      </c>
    </row>
    <row r="43" spans="1:13" ht="14.45" customHeight="1" x14ac:dyDescent="0.2">
      <c r="A43" s="821" t="s">
        <v>2200</v>
      </c>
      <c r="B43" s="822" t="s">
        <v>1862</v>
      </c>
      <c r="C43" s="822" t="s">
        <v>1863</v>
      </c>
      <c r="D43" s="822" t="s">
        <v>972</v>
      </c>
      <c r="E43" s="822" t="s">
        <v>1864</v>
      </c>
      <c r="F43" s="831"/>
      <c r="G43" s="831"/>
      <c r="H43" s="827">
        <v>0</v>
      </c>
      <c r="I43" s="831">
        <v>1</v>
      </c>
      <c r="J43" s="831">
        <v>154.36000000000001</v>
      </c>
      <c r="K43" s="827">
        <v>1</v>
      </c>
      <c r="L43" s="831">
        <v>1</v>
      </c>
      <c r="M43" s="832">
        <v>154.36000000000001</v>
      </c>
    </row>
    <row r="44" spans="1:13" ht="14.45" customHeight="1" x14ac:dyDescent="0.2">
      <c r="A44" s="821" t="s">
        <v>2200</v>
      </c>
      <c r="B44" s="822" t="s">
        <v>1908</v>
      </c>
      <c r="C44" s="822" t="s">
        <v>1909</v>
      </c>
      <c r="D44" s="822" t="s">
        <v>856</v>
      </c>
      <c r="E44" s="822" t="s">
        <v>858</v>
      </c>
      <c r="F44" s="831"/>
      <c r="G44" s="831"/>
      <c r="H44" s="827"/>
      <c r="I44" s="831">
        <v>2</v>
      </c>
      <c r="J44" s="831">
        <v>0</v>
      </c>
      <c r="K44" s="827"/>
      <c r="L44" s="831">
        <v>2</v>
      </c>
      <c r="M44" s="832">
        <v>0</v>
      </c>
    </row>
    <row r="45" spans="1:13" ht="14.45" customHeight="1" x14ac:dyDescent="0.2">
      <c r="A45" s="821" t="s">
        <v>2200</v>
      </c>
      <c r="B45" s="822" t="s">
        <v>1924</v>
      </c>
      <c r="C45" s="822" t="s">
        <v>2629</v>
      </c>
      <c r="D45" s="822" t="s">
        <v>1926</v>
      </c>
      <c r="E45" s="822" t="s">
        <v>2630</v>
      </c>
      <c r="F45" s="831"/>
      <c r="G45" s="831"/>
      <c r="H45" s="827">
        <v>0</v>
      </c>
      <c r="I45" s="831">
        <v>2</v>
      </c>
      <c r="J45" s="831">
        <v>93.62</v>
      </c>
      <c r="K45" s="827">
        <v>1</v>
      </c>
      <c r="L45" s="831">
        <v>2</v>
      </c>
      <c r="M45" s="832">
        <v>93.62</v>
      </c>
    </row>
    <row r="46" spans="1:13" ht="14.45" customHeight="1" x14ac:dyDescent="0.2">
      <c r="A46" s="821" t="s">
        <v>2200</v>
      </c>
      <c r="B46" s="822" t="s">
        <v>2057</v>
      </c>
      <c r="C46" s="822" t="s">
        <v>2634</v>
      </c>
      <c r="D46" s="822" t="s">
        <v>1240</v>
      </c>
      <c r="E46" s="822" t="s">
        <v>2635</v>
      </c>
      <c r="F46" s="831"/>
      <c r="G46" s="831"/>
      <c r="H46" s="827">
        <v>0</v>
      </c>
      <c r="I46" s="831">
        <v>2</v>
      </c>
      <c r="J46" s="831">
        <v>235.1</v>
      </c>
      <c r="K46" s="827">
        <v>1</v>
      </c>
      <c r="L46" s="831">
        <v>2</v>
      </c>
      <c r="M46" s="832">
        <v>235.1</v>
      </c>
    </row>
    <row r="47" spans="1:13" ht="14.45" customHeight="1" x14ac:dyDescent="0.2">
      <c r="A47" s="821" t="s">
        <v>2201</v>
      </c>
      <c r="B47" s="822" t="s">
        <v>1797</v>
      </c>
      <c r="C47" s="822" t="s">
        <v>1969</v>
      </c>
      <c r="D47" s="822" t="s">
        <v>1115</v>
      </c>
      <c r="E47" s="822" t="s">
        <v>1970</v>
      </c>
      <c r="F47" s="831"/>
      <c r="G47" s="831"/>
      <c r="H47" s="827">
        <v>0</v>
      </c>
      <c r="I47" s="831">
        <v>2</v>
      </c>
      <c r="J47" s="831">
        <v>1472.66</v>
      </c>
      <c r="K47" s="827">
        <v>1</v>
      </c>
      <c r="L47" s="831">
        <v>2</v>
      </c>
      <c r="M47" s="832">
        <v>1472.66</v>
      </c>
    </row>
    <row r="48" spans="1:13" ht="14.45" customHeight="1" x14ac:dyDescent="0.2">
      <c r="A48" s="821" t="s">
        <v>2201</v>
      </c>
      <c r="B48" s="822" t="s">
        <v>1797</v>
      </c>
      <c r="C48" s="822" t="s">
        <v>1967</v>
      </c>
      <c r="D48" s="822" t="s">
        <v>1117</v>
      </c>
      <c r="E48" s="822" t="s">
        <v>1968</v>
      </c>
      <c r="F48" s="831"/>
      <c r="G48" s="831"/>
      <c r="H48" s="827">
        <v>0</v>
      </c>
      <c r="I48" s="831">
        <v>1</v>
      </c>
      <c r="J48" s="831">
        <v>1847.49</v>
      </c>
      <c r="K48" s="827">
        <v>1</v>
      </c>
      <c r="L48" s="831">
        <v>1</v>
      </c>
      <c r="M48" s="832">
        <v>1847.49</v>
      </c>
    </row>
    <row r="49" spans="1:13" ht="14.45" customHeight="1" x14ac:dyDescent="0.2">
      <c r="A49" s="821" t="s">
        <v>2201</v>
      </c>
      <c r="B49" s="822" t="s">
        <v>1797</v>
      </c>
      <c r="C49" s="822" t="s">
        <v>2445</v>
      </c>
      <c r="D49" s="822" t="s">
        <v>1115</v>
      </c>
      <c r="E49" s="822" t="s">
        <v>2446</v>
      </c>
      <c r="F49" s="831"/>
      <c r="G49" s="831"/>
      <c r="H49" s="827">
        <v>0</v>
      </c>
      <c r="I49" s="831">
        <v>1</v>
      </c>
      <c r="J49" s="831">
        <v>923.74</v>
      </c>
      <c r="K49" s="827">
        <v>1</v>
      </c>
      <c r="L49" s="831">
        <v>1</v>
      </c>
      <c r="M49" s="832">
        <v>923.74</v>
      </c>
    </row>
    <row r="50" spans="1:13" ht="14.45" customHeight="1" x14ac:dyDescent="0.2">
      <c r="A50" s="821" t="s">
        <v>2201</v>
      </c>
      <c r="B50" s="822" t="s">
        <v>1862</v>
      </c>
      <c r="C50" s="822" t="s">
        <v>1863</v>
      </c>
      <c r="D50" s="822" t="s">
        <v>972</v>
      </c>
      <c r="E50" s="822" t="s">
        <v>1864</v>
      </c>
      <c r="F50" s="831"/>
      <c r="G50" s="831"/>
      <c r="H50" s="827">
        <v>0</v>
      </c>
      <c r="I50" s="831">
        <v>2</v>
      </c>
      <c r="J50" s="831">
        <v>308.72000000000003</v>
      </c>
      <c r="K50" s="827">
        <v>1</v>
      </c>
      <c r="L50" s="831">
        <v>2</v>
      </c>
      <c r="M50" s="832">
        <v>308.72000000000003</v>
      </c>
    </row>
    <row r="51" spans="1:13" ht="14.45" customHeight="1" x14ac:dyDescent="0.2">
      <c r="A51" s="821" t="s">
        <v>2201</v>
      </c>
      <c r="B51" s="822" t="s">
        <v>2665</v>
      </c>
      <c r="C51" s="822" t="s">
        <v>2421</v>
      </c>
      <c r="D51" s="822" t="s">
        <v>2422</v>
      </c>
      <c r="E51" s="822" t="s">
        <v>2423</v>
      </c>
      <c r="F51" s="831"/>
      <c r="G51" s="831"/>
      <c r="H51" s="827">
        <v>0</v>
      </c>
      <c r="I51" s="831">
        <v>2</v>
      </c>
      <c r="J51" s="831">
        <v>239.4</v>
      </c>
      <c r="K51" s="827">
        <v>1</v>
      </c>
      <c r="L51" s="831">
        <v>2</v>
      </c>
      <c r="M51" s="832">
        <v>239.4</v>
      </c>
    </row>
    <row r="52" spans="1:13" ht="14.45" customHeight="1" x14ac:dyDescent="0.2">
      <c r="A52" s="821" t="s">
        <v>2201</v>
      </c>
      <c r="B52" s="822" t="s">
        <v>1924</v>
      </c>
      <c r="C52" s="822" t="s">
        <v>1925</v>
      </c>
      <c r="D52" s="822" t="s">
        <v>1926</v>
      </c>
      <c r="E52" s="822" t="s">
        <v>1927</v>
      </c>
      <c r="F52" s="831"/>
      <c r="G52" s="831"/>
      <c r="H52" s="827">
        <v>0</v>
      </c>
      <c r="I52" s="831">
        <v>1</v>
      </c>
      <c r="J52" s="831">
        <v>11.71</v>
      </c>
      <c r="K52" s="827">
        <v>1</v>
      </c>
      <c r="L52" s="831">
        <v>1</v>
      </c>
      <c r="M52" s="832">
        <v>11.71</v>
      </c>
    </row>
    <row r="53" spans="1:13" ht="14.45" customHeight="1" x14ac:dyDescent="0.2">
      <c r="A53" s="821" t="s">
        <v>2201</v>
      </c>
      <c r="B53" s="822" t="s">
        <v>2047</v>
      </c>
      <c r="C53" s="822" t="s">
        <v>2452</v>
      </c>
      <c r="D53" s="822" t="s">
        <v>1050</v>
      </c>
      <c r="E53" s="822" t="s">
        <v>2324</v>
      </c>
      <c r="F53" s="831"/>
      <c r="G53" s="831"/>
      <c r="H53" s="827">
        <v>0</v>
      </c>
      <c r="I53" s="831">
        <v>1</v>
      </c>
      <c r="J53" s="831">
        <v>439.98</v>
      </c>
      <c r="K53" s="827">
        <v>1</v>
      </c>
      <c r="L53" s="831">
        <v>1</v>
      </c>
      <c r="M53" s="832">
        <v>439.98</v>
      </c>
    </row>
    <row r="54" spans="1:13" ht="14.45" customHeight="1" x14ac:dyDescent="0.2">
      <c r="A54" s="821" t="s">
        <v>2201</v>
      </c>
      <c r="B54" s="822" t="s">
        <v>1938</v>
      </c>
      <c r="C54" s="822" t="s">
        <v>2432</v>
      </c>
      <c r="D54" s="822" t="s">
        <v>1940</v>
      </c>
      <c r="E54" s="822" t="s">
        <v>2433</v>
      </c>
      <c r="F54" s="831">
        <v>1</v>
      </c>
      <c r="G54" s="831">
        <v>246.39</v>
      </c>
      <c r="H54" s="827">
        <v>1</v>
      </c>
      <c r="I54" s="831"/>
      <c r="J54" s="831"/>
      <c r="K54" s="827">
        <v>0</v>
      </c>
      <c r="L54" s="831">
        <v>1</v>
      </c>
      <c r="M54" s="832">
        <v>246.39</v>
      </c>
    </row>
    <row r="55" spans="1:13" ht="14.45" customHeight="1" x14ac:dyDescent="0.2">
      <c r="A55" s="821" t="s">
        <v>2201</v>
      </c>
      <c r="B55" s="822" t="s">
        <v>1938</v>
      </c>
      <c r="C55" s="822" t="s">
        <v>2434</v>
      </c>
      <c r="D55" s="822" t="s">
        <v>2168</v>
      </c>
      <c r="E55" s="822" t="s">
        <v>2435</v>
      </c>
      <c r="F55" s="831"/>
      <c r="G55" s="831"/>
      <c r="H55" s="827">
        <v>0</v>
      </c>
      <c r="I55" s="831">
        <v>1</v>
      </c>
      <c r="J55" s="831">
        <v>245.9</v>
      </c>
      <c r="K55" s="827">
        <v>1</v>
      </c>
      <c r="L55" s="831">
        <v>1</v>
      </c>
      <c r="M55" s="832">
        <v>245.9</v>
      </c>
    </row>
    <row r="56" spans="1:13" ht="14.45" customHeight="1" x14ac:dyDescent="0.2">
      <c r="A56" s="821" t="s">
        <v>2201</v>
      </c>
      <c r="B56" s="822" t="s">
        <v>2057</v>
      </c>
      <c r="C56" s="822" t="s">
        <v>2373</v>
      </c>
      <c r="D56" s="822" t="s">
        <v>1240</v>
      </c>
      <c r="E56" s="822" t="s">
        <v>2374</v>
      </c>
      <c r="F56" s="831"/>
      <c r="G56" s="831"/>
      <c r="H56" s="827">
        <v>0</v>
      </c>
      <c r="I56" s="831">
        <v>1</v>
      </c>
      <c r="J56" s="831">
        <v>176.32</v>
      </c>
      <c r="K56" s="827">
        <v>1</v>
      </c>
      <c r="L56" s="831">
        <v>1</v>
      </c>
      <c r="M56" s="832">
        <v>176.32</v>
      </c>
    </row>
    <row r="57" spans="1:13" ht="14.45" customHeight="1" x14ac:dyDescent="0.2">
      <c r="A57" s="821" t="s">
        <v>2203</v>
      </c>
      <c r="B57" s="822" t="s">
        <v>1786</v>
      </c>
      <c r="C57" s="822" t="s">
        <v>1790</v>
      </c>
      <c r="D57" s="822" t="s">
        <v>1788</v>
      </c>
      <c r="E57" s="822" t="s">
        <v>1791</v>
      </c>
      <c r="F57" s="831"/>
      <c r="G57" s="831"/>
      <c r="H57" s="827">
        <v>0</v>
      </c>
      <c r="I57" s="831">
        <v>1</v>
      </c>
      <c r="J57" s="831">
        <v>48.89</v>
      </c>
      <c r="K57" s="827">
        <v>1</v>
      </c>
      <c r="L57" s="831">
        <v>1</v>
      </c>
      <c r="M57" s="832">
        <v>48.89</v>
      </c>
    </row>
    <row r="58" spans="1:13" ht="14.45" customHeight="1" x14ac:dyDescent="0.2">
      <c r="A58" s="821" t="s">
        <v>2203</v>
      </c>
      <c r="B58" s="822" t="s">
        <v>1797</v>
      </c>
      <c r="C58" s="822" t="s">
        <v>1965</v>
      </c>
      <c r="D58" s="822" t="s">
        <v>1117</v>
      </c>
      <c r="E58" s="822" t="s">
        <v>1966</v>
      </c>
      <c r="F58" s="831"/>
      <c r="G58" s="831"/>
      <c r="H58" s="827">
        <v>0</v>
      </c>
      <c r="I58" s="831">
        <v>2</v>
      </c>
      <c r="J58" s="831">
        <v>2771.24</v>
      </c>
      <c r="K58" s="827">
        <v>1</v>
      </c>
      <c r="L58" s="831">
        <v>2</v>
      </c>
      <c r="M58" s="832">
        <v>2771.24</v>
      </c>
    </row>
    <row r="59" spans="1:13" ht="14.45" customHeight="1" x14ac:dyDescent="0.2">
      <c r="A59" s="821" t="s">
        <v>2203</v>
      </c>
      <c r="B59" s="822" t="s">
        <v>1797</v>
      </c>
      <c r="C59" s="822" t="s">
        <v>2596</v>
      </c>
      <c r="D59" s="822" t="s">
        <v>1115</v>
      </c>
      <c r="E59" s="822" t="s">
        <v>2597</v>
      </c>
      <c r="F59" s="831"/>
      <c r="G59" s="831"/>
      <c r="H59" s="827">
        <v>0</v>
      </c>
      <c r="I59" s="831">
        <v>1</v>
      </c>
      <c r="J59" s="831">
        <v>490.89</v>
      </c>
      <c r="K59" s="827">
        <v>1</v>
      </c>
      <c r="L59" s="831">
        <v>1</v>
      </c>
      <c r="M59" s="832">
        <v>490.89</v>
      </c>
    </row>
    <row r="60" spans="1:13" ht="14.45" customHeight="1" x14ac:dyDescent="0.2">
      <c r="A60" s="821" t="s">
        <v>2203</v>
      </c>
      <c r="B60" s="822" t="s">
        <v>1797</v>
      </c>
      <c r="C60" s="822" t="s">
        <v>2598</v>
      </c>
      <c r="D60" s="822" t="s">
        <v>1117</v>
      </c>
      <c r="E60" s="822" t="s">
        <v>2599</v>
      </c>
      <c r="F60" s="831"/>
      <c r="G60" s="831"/>
      <c r="H60" s="827">
        <v>0</v>
      </c>
      <c r="I60" s="831">
        <v>1</v>
      </c>
      <c r="J60" s="831">
        <v>277.12</v>
      </c>
      <c r="K60" s="827">
        <v>1</v>
      </c>
      <c r="L60" s="831">
        <v>1</v>
      </c>
      <c r="M60" s="832">
        <v>277.12</v>
      </c>
    </row>
    <row r="61" spans="1:13" ht="14.45" customHeight="1" x14ac:dyDescent="0.2">
      <c r="A61" s="821" t="s">
        <v>2203</v>
      </c>
      <c r="B61" s="822" t="s">
        <v>1807</v>
      </c>
      <c r="C61" s="822" t="s">
        <v>1808</v>
      </c>
      <c r="D61" s="822" t="s">
        <v>1809</v>
      </c>
      <c r="E61" s="822" t="s">
        <v>1810</v>
      </c>
      <c r="F61" s="831"/>
      <c r="G61" s="831"/>
      <c r="H61" s="827">
        <v>0</v>
      </c>
      <c r="I61" s="831">
        <v>1</v>
      </c>
      <c r="J61" s="831">
        <v>70.3</v>
      </c>
      <c r="K61" s="827">
        <v>1</v>
      </c>
      <c r="L61" s="831">
        <v>1</v>
      </c>
      <c r="M61" s="832">
        <v>70.3</v>
      </c>
    </row>
    <row r="62" spans="1:13" ht="14.45" customHeight="1" x14ac:dyDescent="0.2">
      <c r="A62" s="821" t="s">
        <v>2203</v>
      </c>
      <c r="B62" s="822" t="s">
        <v>1819</v>
      </c>
      <c r="C62" s="822" t="s">
        <v>1821</v>
      </c>
      <c r="D62" s="822" t="s">
        <v>1056</v>
      </c>
      <c r="E62" s="822" t="s">
        <v>687</v>
      </c>
      <c r="F62" s="831"/>
      <c r="G62" s="831"/>
      <c r="H62" s="827">
        <v>0</v>
      </c>
      <c r="I62" s="831">
        <v>1</v>
      </c>
      <c r="J62" s="831">
        <v>35.11</v>
      </c>
      <c r="K62" s="827">
        <v>1</v>
      </c>
      <c r="L62" s="831">
        <v>1</v>
      </c>
      <c r="M62" s="832">
        <v>35.11</v>
      </c>
    </row>
    <row r="63" spans="1:13" ht="14.45" customHeight="1" x14ac:dyDescent="0.2">
      <c r="A63" s="821" t="s">
        <v>2203</v>
      </c>
      <c r="B63" s="822" t="s">
        <v>1980</v>
      </c>
      <c r="C63" s="822" t="s">
        <v>1981</v>
      </c>
      <c r="D63" s="822" t="s">
        <v>1982</v>
      </c>
      <c r="E63" s="822" t="s">
        <v>1523</v>
      </c>
      <c r="F63" s="831"/>
      <c r="G63" s="831"/>
      <c r="H63" s="827">
        <v>0</v>
      </c>
      <c r="I63" s="831">
        <v>1</v>
      </c>
      <c r="J63" s="831">
        <v>31.09</v>
      </c>
      <c r="K63" s="827">
        <v>1</v>
      </c>
      <c r="L63" s="831">
        <v>1</v>
      </c>
      <c r="M63" s="832">
        <v>31.09</v>
      </c>
    </row>
    <row r="64" spans="1:13" ht="14.45" customHeight="1" x14ac:dyDescent="0.2">
      <c r="A64" s="821" t="s">
        <v>2203</v>
      </c>
      <c r="B64" s="822" t="s">
        <v>1824</v>
      </c>
      <c r="C64" s="822" t="s">
        <v>1826</v>
      </c>
      <c r="D64" s="822" t="s">
        <v>883</v>
      </c>
      <c r="E64" s="822" t="s">
        <v>699</v>
      </c>
      <c r="F64" s="831"/>
      <c r="G64" s="831"/>
      <c r="H64" s="827">
        <v>0</v>
      </c>
      <c r="I64" s="831">
        <v>2</v>
      </c>
      <c r="J64" s="831">
        <v>137.86000000000001</v>
      </c>
      <c r="K64" s="827">
        <v>1</v>
      </c>
      <c r="L64" s="831">
        <v>2</v>
      </c>
      <c r="M64" s="832">
        <v>137.86000000000001</v>
      </c>
    </row>
    <row r="65" spans="1:13" ht="14.45" customHeight="1" x14ac:dyDescent="0.2">
      <c r="A65" s="821" t="s">
        <v>2203</v>
      </c>
      <c r="B65" s="822" t="s">
        <v>2095</v>
      </c>
      <c r="C65" s="822" t="s">
        <v>2096</v>
      </c>
      <c r="D65" s="822" t="s">
        <v>2097</v>
      </c>
      <c r="E65" s="822" t="s">
        <v>2098</v>
      </c>
      <c r="F65" s="831"/>
      <c r="G65" s="831"/>
      <c r="H65" s="827">
        <v>0</v>
      </c>
      <c r="I65" s="831">
        <v>1</v>
      </c>
      <c r="J65" s="831">
        <v>234.91</v>
      </c>
      <c r="K65" s="827">
        <v>1</v>
      </c>
      <c r="L65" s="831">
        <v>1</v>
      </c>
      <c r="M65" s="832">
        <v>234.91</v>
      </c>
    </row>
    <row r="66" spans="1:13" ht="14.45" customHeight="1" x14ac:dyDescent="0.2">
      <c r="A66" s="821" t="s">
        <v>2203</v>
      </c>
      <c r="B66" s="822" t="s">
        <v>1841</v>
      </c>
      <c r="C66" s="822" t="s">
        <v>2570</v>
      </c>
      <c r="D66" s="822" t="s">
        <v>1843</v>
      </c>
      <c r="E66" s="822" t="s">
        <v>2571</v>
      </c>
      <c r="F66" s="831"/>
      <c r="G66" s="831"/>
      <c r="H66" s="827">
        <v>0</v>
      </c>
      <c r="I66" s="831">
        <v>1</v>
      </c>
      <c r="J66" s="831">
        <v>55.14</v>
      </c>
      <c r="K66" s="827">
        <v>1</v>
      </c>
      <c r="L66" s="831">
        <v>1</v>
      </c>
      <c r="M66" s="832">
        <v>55.14</v>
      </c>
    </row>
    <row r="67" spans="1:13" ht="14.45" customHeight="1" x14ac:dyDescent="0.2">
      <c r="A67" s="821" t="s">
        <v>2203</v>
      </c>
      <c r="B67" s="822" t="s">
        <v>1862</v>
      </c>
      <c r="C67" s="822" t="s">
        <v>1863</v>
      </c>
      <c r="D67" s="822" t="s">
        <v>972</v>
      </c>
      <c r="E67" s="822" t="s">
        <v>1864</v>
      </c>
      <c r="F67" s="831"/>
      <c r="G67" s="831"/>
      <c r="H67" s="827">
        <v>0</v>
      </c>
      <c r="I67" s="831">
        <v>5</v>
      </c>
      <c r="J67" s="831">
        <v>771.80000000000007</v>
      </c>
      <c r="K67" s="827">
        <v>1</v>
      </c>
      <c r="L67" s="831">
        <v>5</v>
      </c>
      <c r="M67" s="832">
        <v>771.80000000000007</v>
      </c>
    </row>
    <row r="68" spans="1:13" ht="14.45" customHeight="1" x14ac:dyDescent="0.2">
      <c r="A68" s="821" t="s">
        <v>2203</v>
      </c>
      <c r="B68" s="822" t="s">
        <v>1868</v>
      </c>
      <c r="C68" s="822" t="s">
        <v>2576</v>
      </c>
      <c r="D68" s="822" t="s">
        <v>2577</v>
      </c>
      <c r="E68" s="822" t="s">
        <v>697</v>
      </c>
      <c r="F68" s="831"/>
      <c r="G68" s="831"/>
      <c r="H68" s="827">
        <v>0</v>
      </c>
      <c r="I68" s="831">
        <v>1</v>
      </c>
      <c r="J68" s="831">
        <v>96.04</v>
      </c>
      <c r="K68" s="827">
        <v>1</v>
      </c>
      <c r="L68" s="831">
        <v>1</v>
      </c>
      <c r="M68" s="832">
        <v>96.04</v>
      </c>
    </row>
    <row r="69" spans="1:13" ht="14.45" customHeight="1" x14ac:dyDescent="0.2">
      <c r="A69" s="821" t="s">
        <v>2203</v>
      </c>
      <c r="B69" s="822" t="s">
        <v>2665</v>
      </c>
      <c r="C69" s="822" t="s">
        <v>2421</v>
      </c>
      <c r="D69" s="822" t="s">
        <v>2422</v>
      </c>
      <c r="E69" s="822" t="s">
        <v>2423</v>
      </c>
      <c r="F69" s="831"/>
      <c r="G69" s="831"/>
      <c r="H69" s="827">
        <v>0</v>
      </c>
      <c r="I69" s="831">
        <v>3</v>
      </c>
      <c r="J69" s="831">
        <v>231.82</v>
      </c>
      <c r="K69" s="827">
        <v>1</v>
      </c>
      <c r="L69" s="831">
        <v>3</v>
      </c>
      <c r="M69" s="832">
        <v>231.82</v>
      </c>
    </row>
    <row r="70" spans="1:13" ht="14.45" customHeight="1" x14ac:dyDescent="0.2">
      <c r="A70" s="821" t="s">
        <v>2203</v>
      </c>
      <c r="B70" s="822" t="s">
        <v>1903</v>
      </c>
      <c r="C70" s="822" t="s">
        <v>1905</v>
      </c>
      <c r="D70" s="822" t="s">
        <v>653</v>
      </c>
      <c r="E70" s="822" t="s">
        <v>655</v>
      </c>
      <c r="F70" s="831"/>
      <c r="G70" s="831"/>
      <c r="H70" s="827">
        <v>0</v>
      </c>
      <c r="I70" s="831">
        <v>1</v>
      </c>
      <c r="J70" s="831">
        <v>65.28</v>
      </c>
      <c r="K70" s="827">
        <v>1</v>
      </c>
      <c r="L70" s="831">
        <v>1</v>
      </c>
      <c r="M70" s="832">
        <v>65.28</v>
      </c>
    </row>
    <row r="71" spans="1:13" ht="14.45" customHeight="1" x14ac:dyDescent="0.2">
      <c r="A71" s="821" t="s">
        <v>2203</v>
      </c>
      <c r="B71" s="822" t="s">
        <v>1908</v>
      </c>
      <c r="C71" s="822" t="s">
        <v>1909</v>
      </c>
      <c r="D71" s="822" t="s">
        <v>856</v>
      </c>
      <c r="E71" s="822" t="s">
        <v>858</v>
      </c>
      <c r="F71" s="831"/>
      <c r="G71" s="831"/>
      <c r="H71" s="827"/>
      <c r="I71" s="831">
        <v>4</v>
      </c>
      <c r="J71" s="831">
        <v>0</v>
      </c>
      <c r="K71" s="827"/>
      <c r="L71" s="831">
        <v>4</v>
      </c>
      <c r="M71" s="832">
        <v>0</v>
      </c>
    </row>
    <row r="72" spans="1:13" ht="14.45" customHeight="1" x14ac:dyDescent="0.2">
      <c r="A72" s="821" t="s">
        <v>2203</v>
      </c>
      <c r="B72" s="822" t="s">
        <v>1914</v>
      </c>
      <c r="C72" s="822" t="s">
        <v>1918</v>
      </c>
      <c r="D72" s="822" t="s">
        <v>1916</v>
      </c>
      <c r="E72" s="822" t="s">
        <v>1919</v>
      </c>
      <c r="F72" s="831"/>
      <c r="G72" s="831"/>
      <c r="H72" s="827">
        <v>0</v>
      </c>
      <c r="I72" s="831">
        <v>1</v>
      </c>
      <c r="J72" s="831">
        <v>169.73</v>
      </c>
      <c r="K72" s="827">
        <v>1</v>
      </c>
      <c r="L72" s="831">
        <v>1</v>
      </c>
      <c r="M72" s="832">
        <v>169.73</v>
      </c>
    </row>
    <row r="73" spans="1:13" ht="14.45" customHeight="1" x14ac:dyDescent="0.2">
      <c r="A73" s="821" t="s">
        <v>2203</v>
      </c>
      <c r="B73" s="822" t="s">
        <v>1914</v>
      </c>
      <c r="C73" s="822" t="s">
        <v>2152</v>
      </c>
      <c r="D73" s="822" t="s">
        <v>1916</v>
      </c>
      <c r="E73" s="822" t="s">
        <v>2153</v>
      </c>
      <c r="F73" s="831"/>
      <c r="G73" s="831"/>
      <c r="H73" s="827">
        <v>0</v>
      </c>
      <c r="I73" s="831">
        <v>2</v>
      </c>
      <c r="J73" s="831">
        <v>678.94</v>
      </c>
      <c r="K73" s="827">
        <v>1</v>
      </c>
      <c r="L73" s="831">
        <v>2</v>
      </c>
      <c r="M73" s="832">
        <v>678.94</v>
      </c>
    </row>
    <row r="74" spans="1:13" ht="14.45" customHeight="1" x14ac:dyDescent="0.2">
      <c r="A74" s="821" t="s">
        <v>2203</v>
      </c>
      <c r="B74" s="822" t="s">
        <v>1938</v>
      </c>
      <c r="C74" s="822" t="s">
        <v>2167</v>
      </c>
      <c r="D74" s="822" t="s">
        <v>2168</v>
      </c>
      <c r="E74" s="822" t="s">
        <v>2169</v>
      </c>
      <c r="F74" s="831"/>
      <c r="G74" s="831"/>
      <c r="H74" s="827">
        <v>0</v>
      </c>
      <c r="I74" s="831">
        <v>1</v>
      </c>
      <c r="J74" s="831">
        <v>122.96</v>
      </c>
      <c r="K74" s="827">
        <v>1</v>
      </c>
      <c r="L74" s="831">
        <v>1</v>
      </c>
      <c r="M74" s="832">
        <v>122.96</v>
      </c>
    </row>
    <row r="75" spans="1:13" ht="14.45" customHeight="1" x14ac:dyDescent="0.2">
      <c r="A75" s="821" t="s">
        <v>2203</v>
      </c>
      <c r="B75" s="822" t="s">
        <v>1938</v>
      </c>
      <c r="C75" s="822" t="s">
        <v>2578</v>
      </c>
      <c r="D75" s="822" t="s">
        <v>2168</v>
      </c>
      <c r="E75" s="822" t="s">
        <v>2579</v>
      </c>
      <c r="F75" s="831"/>
      <c r="G75" s="831"/>
      <c r="H75" s="827">
        <v>0</v>
      </c>
      <c r="I75" s="831">
        <v>1</v>
      </c>
      <c r="J75" s="831">
        <v>431.18</v>
      </c>
      <c r="K75" s="827">
        <v>1</v>
      </c>
      <c r="L75" s="831">
        <v>1</v>
      </c>
      <c r="M75" s="832">
        <v>431.18</v>
      </c>
    </row>
    <row r="76" spans="1:13" ht="14.45" customHeight="1" x14ac:dyDescent="0.2">
      <c r="A76" s="821" t="s">
        <v>2203</v>
      </c>
      <c r="B76" s="822" t="s">
        <v>1949</v>
      </c>
      <c r="C76" s="822" t="s">
        <v>1951</v>
      </c>
      <c r="D76" s="822" t="s">
        <v>945</v>
      </c>
      <c r="E76" s="822" t="s">
        <v>946</v>
      </c>
      <c r="F76" s="831"/>
      <c r="G76" s="831"/>
      <c r="H76" s="827">
        <v>0</v>
      </c>
      <c r="I76" s="831">
        <v>1</v>
      </c>
      <c r="J76" s="831">
        <v>63.75</v>
      </c>
      <c r="K76" s="827">
        <v>1</v>
      </c>
      <c r="L76" s="831">
        <v>1</v>
      </c>
      <c r="M76" s="832">
        <v>63.75</v>
      </c>
    </row>
    <row r="77" spans="1:13" ht="14.45" customHeight="1" thickBot="1" x14ac:dyDescent="0.25">
      <c r="A77" s="813" t="s">
        <v>2203</v>
      </c>
      <c r="B77" s="814" t="s">
        <v>2671</v>
      </c>
      <c r="C77" s="814" t="s">
        <v>2236</v>
      </c>
      <c r="D77" s="814" t="s">
        <v>2237</v>
      </c>
      <c r="E77" s="814" t="s">
        <v>2234</v>
      </c>
      <c r="F77" s="833">
        <v>1</v>
      </c>
      <c r="G77" s="833">
        <v>176.32</v>
      </c>
      <c r="H77" s="819">
        <v>1</v>
      </c>
      <c r="I77" s="833"/>
      <c r="J77" s="833"/>
      <c r="K77" s="819">
        <v>0</v>
      </c>
      <c r="L77" s="833">
        <v>1</v>
      </c>
      <c r="M77" s="834">
        <v>176.32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A1D7948D-7F17-464D-9331-9DEF33009DB8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8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605</v>
      </c>
      <c r="B5" s="712" t="s">
        <v>606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605</v>
      </c>
      <c r="B6" s="712" t="s">
        <v>2673</v>
      </c>
      <c r="C6" s="713">
        <v>15007.75570999999</v>
      </c>
      <c r="D6" s="713">
        <v>16327.614020000006</v>
      </c>
      <c r="E6" s="713"/>
      <c r="F6" s="713">
        <v>14538.557519999995</v>
      </c>
      <c r="G6" s="713">
        <v>0</v>
      </c>
      <c r="H6" s="713">
        <v>14538.557519999995</v>
      </c>
      <c r="I6" s="714" t="s">
        <v>329</v>
      </c>
      <c r="J6" s="715" t="s">
        <v>1</v>
      </c>
    </row>
    <row r="7" spans="1:10" ht="14.45" customHeight="1" x14ac:dyDescent="0.2">
      <c r="A7" s="711" t="s">
        <v>605</v>
      </c>
      <c r="B7" s="712" t="s">
        <v>2674</v>
      </c>
      <c r="C7" s="713">
        <v>7276.3589599999996</v>
      </c>
      <c r="D7" s="713">
        <v>6375.7968900000005</v>
      </c>
      <c r="E7" s="713"/>
      <c r="F7" s="713">
        <v>5370.2495300000028</v>
      </c>
      <c r="G7" s="713">
        <v>0</v>
      </c>
      <c r="H7" s="713">
        <v>5370.2495300000028</v>
      </c>
      <c r="I7" s="714" t="s">
        <v>329</v>
      </c>
      <c r="J7" s="715" t="s">
        <v>1</v>
      </c>
    </row>
    <row r="8" spans="1:10" ht="14.45" customHeight="1" x14ac:dyDescent="0.2">
      <c r="A8" s="711" t="s">
        <v>605</v>
      </c>
      <c r="B8" s="712" t="s">
        <v>2675</v>
      </c>
      <c r="C8" s="713">
        <v>23070.099409999999</v>
      </c>
      <c r="D8" s="713">
        <v>24804.766930000005</v>
      </c>
      <c r="E8" s="713"/>
      <c r="F8" s="713">
        <v>15544.967050000003</v>
      </c>
      <c r="G8" s="713">
        <v>0</v>
      </c>
      <c r="H8" s="713">
        <v>15544.967050000003</v>
      </c>
      <c r="I8" s="714" t="s">
        <v>329</v>
      </c>
      <c r="J8" s="715" t="s">
        <v>1</v>
      </c>
    </row>
    <row r="9" spans="1:10" ht="14.45" customHeight="1" x14ac:dyDescent="0.2">
      <c r="A9" s="711" t="s">
        <v>605</v>
      </c>
      <c r="B9" s="712" t="s">
        <v>2676</v>
      </c>
      <c r="C9" s="713">
        <v>3982.1491699999979</v>
      </c>
      <c r="D9" s="713">
        <v>3039.6844399999968</v>
      </c>
      <c r="E9" s="713"/>
      <c r="F9" s="713">
        <v>3495.389139999997</v>
      </c>
      <c r="G9" s="713">
        <v>0</v>
      </c>
      <c r="H9" s="713">
        <v>3495.389139999997</v>
      </c>
      <c r="I9" s="714" t="s">
        <v>329</v>
      </c>
      <c r="J9" s="715" t="s">
        <v>1</v>
      </c>
    </row>
    <row r="10" spans="1:10" ht="14.45" customHeight="1" x14ac:dyDescent="0.2">
      <c r="A10" s="711" t="s">
        <v>605</v>
      </c>
      <c r="B10" s="712" t="s">
        <v>2677</v>
      </c>
      <c r="C10" s="713">
        <v>8.8084599999999984</v>
      </c>
      <c r="D10" s="713">
        <v>5.8872299999999997</v>
      </c>
      <c r="E10" s="713"/>
      <c r="F10" s="713">
        <v>19.019239999999996</v>
      </c>
      <c r="G10" s="713">
        <v>0</v>
      </c>
      <c r="H10" s="713">
        <v>19.019239999999996</v>
      </c>
      <c r="I10" s="714" t="s">
        <v>329</v>
      </c>
      <c r="J10" s="715" t="s">
        <v>1</v>
      </c>
    </row>
    <row r="11" spans="1:10" ht="14.45" customHeight="1" x14ac:dyDescent="0.2">
      <c r="A11" s="711" t="s">
        <v>605</v>
      </c>
      <c r="B11" s="712" t="s">
        <v>2678</v>
      </c>
      <c r="C11" s="713">
        <v>0</v>
      </c>
      <c r="D11" s="713">
        <v>0</v>
      </c>
      <c r="E11" s="713"/>
      <c r="F11" s="713">
        <v>11.257200000000001</v>
      </c>
      <c r="G11" s="713">
        <v>0</v>
      </c>
      <c r="H11" s="713">
        <v>11.257200000000001</v>
      </c>
      <c r="I11" s="714" t="s">
        <v>329</v>
      </c>
      <c r="J11" s="715" t="s">
        <v>1</v>
      </c>
    </row>
    <row r="12" spans="1:10" ht="14.45" customHeight="1" x14ac:dyDescent="0.2">
      <c r="A12" s="711" t="s">
        <v>605</v>
      </c>
      <c r="B12" s="712" t="s">
        <v>2679</v>
      </c>
      <c r="C12" s="713">
        <v>0.47139999999999999</v>
      </c>
      <c r="D12" s="713">
        <v>0.15640000000000001</v>
      </c>
      <c r="E12" s="713"/>
      <c r="F12" s="713">
        <v>0.34499999999999997</v>
      </c>
      <c r="G12" s="713">
        <v>0</v>
      </c>
      <c r="H12" s="713">
        <v>0.34499999999999997</v>
      </c>
      <c r="I12" s="714" t="s">
        <v>329</v>
      </c>
      <c r="J12" s="715" t="s">
        <v>1</v>
      </c>
    </row>
    <row r="13" spans="1:10" ht="14.45" customHeight="1" x14ac:dyDescent="0.2">
      <c r="A13" s="711" t="s">
        <v>605</v>
      </c>
      <c r="B13" s="712" t="s">
        <v>2680</v>
      </c>
      <c r="C13" s="713">
        <v>1595.0496599999997</v>
      </c>
      <c r="D13" s="713">
        <v>1551.1494499999994</v>
      </c>
      <c r="E13" s="713"/>
      <c r="F13" s="713">
        <v>1508.1860500000005</v>
      </c>
      <c r="G13" s="713">
        <v>0</v>
      </c>
      <c r="H13" s="713">
        <v>1508.1860500000005</v>
      </c>
      <c r="I13" s="714" t="s">
        <v>329</v>
      </c>
      <c r="J13" s="715" t="s">
        <v>1</v>
      </c>
    </row>
    <row r="14" spans="1:10" ht="14.45" customHeight="1" x14ac:dyDescent="0.2">
      <c r="A14" s="711" t="s">
        <v>605</v>
      </c>
      <c r="B14" s="712" t="s">
        <v>2681</v>
      </c>
      <c r="C14" s="713">
        <v>4341.2263300000013</v>
      </c>
      <c r="D14" s="713">
        <v>5232.2767299999996</v>
      </c>
      <c r="E14" s="713"/>
      <c r="F14" s="713">
        <v>4705.5985900000005</v>
      </c>
      <c r="G14" s="713">
        <v>0</v>
      </c>
      <c r="H14" s="713">
        <v>4705.5985900000005</v>
      </c>
      <c r="I14" s="714" t="s">
        <v>329</v>
      </c>
      <c r="J14" s="715" t="s">
        <v>1</v>
      </c>
    </row>
    <row r="15" spans="1:10" ht="14.45" customHeight="1" x14ac:dyDescent="0.2">
      <c r="A15" s="711" t="s">
        <v>605</v>
      </c>
      <c r="B15" s="712" t="s">
        <v>2682</v>
      </c>
      <c r="C15" s="713">
        <v>73.000490000000013</v>
      </c>
      <c r="D15" s="713">
        <v>138.55196000000001</v>
      </c>
      <c r="E15" s="713"/>
      <c r="F15" s="713">
        <v>118.51617999999999</v>
      </c>
      <c r="G15" s="713">
        <v>0</v>
      </c>
      <c r="H15" s="713">
        <v>118.51617999999999</v>
      </c>
      <c r="I15" s="714" t="s">
        <v>329</v>
      </c>
      <c r="J15" s="715" t="s">
        <v>1</v>
      </c>
    </row>
    <row r="16" spans="1:10" ht="14.45" customHeight="1" x14ac:dyDescent="0.2">
      <c r="A16" s="711" t="s">
        <v>605</v>
      </c>
      <c r="B16" s="712" t="s">
        <v>2683</v>
      </c>
      <c r="C16" s="713">
        <v>735.33036000000016</v>
      </c>
      <c r="D16" s="713">
        <v>756.63585000000023</v>
      </c>
      <c r="E16" s="713"/>
      <c r="F16" s="713">
        <v>744.48668000000032</v>
      </c>
      <c r="G16" s="713">
        <v>0</v>
      </c>
      <c r="H16" s="713">
        <v>744.48668000000032</v>
      </c>
      <c r="I16" s="714" t="s">
        <v>329</v>
      </c>
      <c r="J16" s="715" t="s">
        <v>1</v>
      </c>
    </row>
    <row r="17" spans="1:10" ht="14.45" customHeight="1" x14ac:dyDescent="0.2">
      <c r="A17" s="711" t="s">
        <v>605</v>
      </c>
      <c r="B17" s="712" t="s">
        <v>2684</v>
      </c>
      <c r="C17" s="713">
        <v>113.64964000000001</v>
      </c>
      <c r="D17" s="713">
        <v>74.416660000000007</v>
      </c>
      <c r="E17" s="713"/>
      <c r="F17" s="713">
        <v>151.87328000000002</v>
      </c>
      <c r="G17" s="713">
        <v>0</v>
      </c>
      <c r="H17" s="713">
        <v>151.87328000000002</v>
      </c>
      <c r="I17" s="714" t="s">
        <v>329</v>
      </c>
      <c r="J17" s="715" t="s">
        <v>1</v>
      </c>
    </row>
    <row r="18" spans="1:10" ht="14.45" customHeight="1" x14ac:dyDescent="0.2">
      <c r="A18" s="711" t="s">
        <v>605</v>
      </c>
      <c r="B18" s="712" t="s">
        <v>2685</v>
      </c>
      <c r="C18" s="713">
        <v>429.41039000000001</v>
      </c>
      <c r="D18" s="713">
        <v>316.52520000000004</v>
      </c>
      <c r="E18" s="713"/>
      <c r="F18" s="713">
        <v>340.94335000000001</v>
      </c>
      <c r="G18" s="713">
        <v>0</v>
      </c>
      <c r="H18" s="713">
        <v>340.94335000000001</v>
      </c>
      <c r="I18" s="714" t="s">
        <v>329</v>
      </c>
      <c r="J18" s="715" t="s">
        <v>1</v>
      </c>
    </row>
    <row r="19" spans="1:10" ht="14.45" customHeight="1" x14ac:dyDescent="0.2">
      <c r="A19" s="711" t="s">
        <v>605</v>
      </c>
      <c r="B19" s="712" t="s">
        <v>2686</v>
      </c>
      <c r="C19" s="713">
        <v>112.37034</v>
      </c>
      <c r="D19" s="713">
        <v>281.27976000000001</v>
      </c>
      <c r="E19" s="713"/>
      <c r="F19" s="713">
        <v>228.70975999999999</v>
      </c>
      <c r="G19" s="713">
        <v>0</v>
      </c>
      <c r="H19" s="713">
        <v>228.70975999999999</v>
      </c>
      <c r="I19" s="714" t="s">
        <v>329</v>
      </c>
      <c r="J19" s="715" t="s">
        <v>1</v>
      </c>
    </row>
    <row r="20" spans="1:10" ht="14.45" customHeight="1" x14ac:dyDescent="0.2">
      <c r="A20" s="711" t="s">
        <v>605</v>
      </c>
      <c r="B20" s="712" t="s">
        <v>2687</v>
      </c>
      <c r="C20" s="713">
        <v>561.83070000000009</v>
      </c>
      <c r="D20" s="713">
        <v>595.05031999999994</v>
      </c>
      <c r="E20" s="713"/>
      <c r="F20" s="713">
        <v>952.23945000000015</v>
      </c>
      <c r="G20" s="713">
        <v>0</v>
      </c>
      <c r="H20" s="713">
        <v>952.23945000000015</v>
      </c>
      <c r="I20" s="714" t="s">
        <v>329</v>
      </c>
      <c r="J20" s="715" t="s">
        <v>1</v>
      </c>
    </row>
    <row r="21" spans="1:10" ht="14.45" customHeight="1" x14ac:dyDescent="0.2">
      <c r="A21" s="711" t="s">
        <v>605</v>
      </c>
      <c r="B21" s="712" t="s">
        <v>2688</v>
      </c>
      <c r="C21" s="713">
        <v>0</v>
      </c>
      <c r="D21" s="713">
        <v>0</v>
      </c>
      <c r="E21" s="713"/>
      <c r="F21" s="713">
        <v>4.6000000000000001E-4</v>
      </c>
      <c r="G21" s="713">
        <v>0</v>
      </c>
      <c r="H21" s="713">
        <v>4.6000000000000001E-4</v>
      </c>
      <c r="I21" s="714" t="s">
        <v>329</v>
      </c>
      <c r="J21" s="715" t="s">
        <v>1</v>
      </c>
    </row>
    <row r="22" spans="1:10" ht="14.45" customHeight="1" x14ac:dyDescent="0.2">
      <c r="A22" s="711" t="s">
        <v>605</v>
      </c>
      <c r="B22" s="712" t="s">
        <v>2689</v>
      </c>
      <c r="C22" s="713">
        <v>262.64186999999993</v>
      </c>
      <c r="D22" s="713">
        <v>284.60721000000007</v>
      </c>
      <c r="E22" s="713"/>
      <c r="F22" s="713">
        <v>327.65653999999989</v>
      </c>
      <c r="G22" s="713">
        <v>0</v>
      </c>
      <c r="H22" s="713">
        <v>327.65653999999989</v>
      </c>
      <c r="I22" s="714" t="s">
        <v>329</v>
      </c>
      <c r="J22" s="715" t="s">
        <v>1</v>
      </c>
    </row>
    <row r="23" spans="1:10" ht="14.45" customHeight="1" x14ac:dyDescent="0.2">
      <c r="A23" s="711" t="s">
        <v>605</v>
      </c>
      <c r="B23" s="712" t="s">
        <v>2690</v>
      </c>
      <c r="C23" s="713">
        <v>6.1452</v>
      </c>
      <c r="D23" s="713">
        <v>311.08802000000003</v>
      </c>
      <c r="E23" s="713"/>
      <c r="F23" s="713">
        <v>2.0082800000000001</v>
      </c>
      <c r="G23" s="713">
        <v>0</v>
      </c>
      <c r="H23" s="713">
        <v>2.0082800000000001</v>
      </c>
      <c r="I23" s="714" t="s">
        <v>329</v>
      </c>
      <c r="J23" s="715" t="s">
        <v>1</v>
      </c>
    </row>
    <row r="24" spans="1:10" ht="14.45" customHeight="1" x14ac:dyDescent="0.2">
      <c r="A24" s="711" t="s">
        <v>605</v>
      </c>
      <c r="B24" s="712" t="s">
        <v>2691</v>
      </c>
      <c r="C24" s="713">
        <v>12.349</v>
      </c>
      <c r="D24" s="713">
        <v>0</v>
      </c>
      <c r="E24" s="713"/>
      <c r="F24" s="713">
        <v>0</v>
      </c>
      <c r="G24" s="713">
        <v>0</v>
      </c>
      <c r="H24" s="713">
        <v>0</v>
      </c>
      <c r="I24" s="714" t="s">
        <v>329</v>
      </c>
      <c r="J24" s="715" t="s">
        <v>1</v>
      </c>
    </row>
    <row r="25" spans="1:10" ht="14.45" customHeight="1" x14ac:dyDescent="0.2">
      <c r="A25" s="711" t="s">
        <v>605</v>
      </c>
      <c r="B25" s="712" t="s">
        <v>616</v>
      </c>
      <c r="C25" s="713">
        <v>57588.647089999984</v>
      </c>
      <c r="D25" s="713">
        <v>60095.48707000001</v>
      </c>
      <c r="E25" s="713"/>
      <c r="F25" s="713">
        <v>48060.003300000004</v>
      </c>
      <c r="G25" s="713">
        <v>0</v>
      </c>
      <c r="H25" s="713">
        <v>48060.003300000004</v>
      </c>
      <c r="I25" s="714" t="s">
        <v>329</v>
      </c>
      <c r="J25" s="715" t="s">
        <v>617</v>
      </c>
    </row>
    <row r="27" spans="1:10" ht="14.45" customHeight="1" x14ac:dyDescent="0.2">
      <c r="A27" s="711" t="s">
        <v>605</v>
      </c>
      <c r="B27" s="712" t="s">
        <v>606</v>
      </c>
      <c r="C27" s="713" t="s">
        <v>329</v>
      </c>
      <c r="D27" s="713" t="s">
        <v>329</v>
      </c>
      <c r="E27" s="713"/>
      <c r="F27" s="713" t="s">
        <v>329</v>
      </c>
      <c r="G27" s="713" t="s">
        <v>329</v>
      </c>
      <c r="H27" s="713" t="s">
        <v>329</v>
      </c>
      <c r="I27" s="714" t="s">
        <v>329</v>
      </c>
      <c r="J27" s="715" t="s">
        <v>73</v>
      </c>
    </row>
    <row r="28" spans="1:10" ht="14.45" customHeight="1" x14ac:dyDescent="0.2">
      <c r="A28" s="711" t="s">
        <v>618</v>
      </c>
      <c r="B28" s="712" t="s">
        <v>619</v>
      </c>
      <c r="C28" s="713" t="s">
        <v>329</v>
      </c>
      <c r="D28" s="713" t="s">
        <v>329</v>
      </c>
      <c r="E28" s="713"/>
      <c r="F28" s="713" t="s">
        <v>329</v>
      </c>
      <c r="G28" s="713" t="s">
        <v>329</v>
      </c>
      <c r="H28" s="713" t="s">
        <v>329</v>
      </c>
      <c r="I28" s="714" t="s">
        <v>329</v>
      </c>
      <c r="J28" s="715" t="s">
        <v>0</v>
      </c>
    </row>
    <row r="29" spans="1:10" ht="14.45" customHeight="1" x14ac:dyDescent="0.2">
      <c r="A29" s="711" t="s">
        <v>618</v>
      </c>
      <c r="B29" s="712" t="s">
        <v>2678</v>
      </c>
      <c r="C29" s="713">
        <v>0</v>
      </c>
      <c r="D29" s="713">
        <v>0</v>
      </c>
      <c r="E29" s="713"/>
      <c r="F29" s="713">
        <v>0.6372000000000001</v>
      </c>
      <c r="G29" s="713">
        <v>0</v>
      </c>
      <c r="H29" s="713">
        <v>0.6372000000000001</v>
      </c>
      <c r="I29" s="714" t="s">
        <v>329</v>
      </c>
      <c r="J29" s="715" t="s">
        <v>1</v>
      </c>
    </row>
    <row r="30" spans="1:10" ht="14.45" customHeight="1" x14ac:dyDescent="0.2">
      <c r="A30" s="711" t="s">
        <v>618</v>
      </c>
      <c r="B30" s="712" t="s">
        <v>2680</v>
      </c>
      <c r="C30" s="713">
        <v>31.982609999999998</v>
      </c>
      <c r="D30" s="713">
        <v>33.461780000000005</v>
      </c>
      <c r="E30" s="713"/>
      <c r="F30" s="713">
        <v>34.310720000000003</v>
      </c>
      <c r="G30" s="713">
        <v>0</v>
      </c>
      <c r="H30" s="713">
        <v>34.310720000000003</v>
      </c>
      <c r="I30" s="714" t="s">
        <v>329</v>
      </c>
      <c r="J30" s="715" t="s">
        <v>1</v>
      </c>
    </row>
    <row r="31" spans="1:10" ht="14.45" customHeight="1" x14ac:dyDescent="0.2">
      <c r="A31" s="711" t="s">
        <v>618</v>
      </c>
      <c r="B31" s="712" t="s">
        <v>2681</v>
      </c>
      <c r="C31" s="713">
        <v>46.989609999999992</v>
      </c>
      <c r="D31" s="713">
        <v>66.854810000000001</v>
      </c>
      <c r="E31" s="713"/>
      <c r="F31" s="713">
        <v>59.805340000000015</v>
      </c>
      <c r="G31" s="713">
        <v>0</v>
      </c>
      <c r="H31" s="713">
        <v>59.805340000000015</v>
      </c>
      <c r="I31" s="714" t="s">
        <v>329</v>
      </c>
      <c r="J31" s="715" t="s">
        <v>1</v>
      </c>
    </row>
    <row r="32" spans="1:10" ht="14.45" customHeight="1" x14ac:dyDescent="0.2">
      <c r="A32" s="711" t="s">
        <v>618</v>
      </c>
      <c r="B32" s="712" t="s">
        <v>2682</v>
      </c>
      <c r="C32" s="713">
        <v>2.5405000000000002</v>
      </c>
      <c r="D32" s="713">
        <v>8.6359999999999992</v>
      </c>
      <c r="E32" s="713"/>
      <c r="F32" s="713">
        <v>9.6579999999999995</v>
      </c>
      <c r="G32" s="713">
        <v>0</v>
      </c>
      <c r="H32" s="713">
        <v>9.6579999999999995</v>
      </c>
      <c r="I32" s="714" t="s">
        <v>329</v>
      </c>
      <c r="J32" s="715" t="s">
        <v>1</v>
      </c>
    </row>
    <row r="33" spans="1:10" ht="14.45" customHeight="1" x14ac:dyDescent="0.2">
      <c r="A33" s="711" t="s">
        <v>618</v>
      </c>
      <c r="B33" s="712" t="s">
        <v>2684</v>
      </c>
      <c r="C33" s="713">
        <v>3.8620000000000001</v>
      </c>
      <c r="D33" s="713">
        <v>4.4630700000000001</v>
      </c>
      <c r="E33" s="713"/>
      <c r="F33" s="713">
        <v>4.4932499999999997</v>
      </c>
      <c r="G33" s="713">
        <v>0</v>
      </c>
      <c r="H33" s="713">
        <v>4.4932499999999997</v>
      </c>
      <c r="I33" s="714" t="s">
        <v>329</v>
      </c>
      <c r="J33" s="715" t="s">
        <v>1</v>
      </c>
    </row>
    <row r="34" spans="1:10" ht="14.45" customHeight="1" x14ac:dyDescent="0.2">
      <c r="A34" s="711" t="s">
        <v>618</v>
      </c>
      <c r="B34" s="712" t="s">
        <v>2685</v>
      </c>
      <c r="C34" s="713">
        <v>13.775199999999998</v>
      </c>
      <c r="D34" s="713">
        <v>13.708349999999999</v>
      </c>
      <c r="E34" s="713"/>
      <c r="F34" s="713">
        <v>22.157649999999997</v>
      </c>
      <c r="G34" s="713">
        <v>0</v>
      </c>
      <c r="H34" s="713">
        <v>22.157649999999997</v>
      </c>
      <c r="I34" s="714" t="s">
        <v>329</v>
      </c>
      <c r="J34" s="715" t="s">
        <v>1</v>
      </c>
    </row>
    <row r="35" spans="1:10" ht="14.45" customHeight="1" x14ac:dyDescent="0.2">
      <c r="A35" s="711" t="s">
        <v>618</v>
      </c>
      <c r="B35" s="712" t="s">
        <v>2689</v>
      </c>
      <c r="C35" s="713">
        <v>3.8270300000000002</v>
      </c>
      <c r="D35" s="713">
        <v>2.6120799999999993</v>
      </c>
      <c r="E35" s="713"/>
      <c r="F35" s="713">
        <v>1.56725</v>
      </c>
      <c r="G35" s="713">
        <v>0</v>
      </c>
      <c r="H35" s="713">
        <v>1.56725</v>
      </c>
      <c r="I35" s="714" t="s">
        <v>329</v>
      </c>
      <c r="J35" s="715" t="s">
        <v>1</v>
      </c>
    </row>
    <row r="36" spans="1:10" ht="14.45" customHeight="1" x14ac:dyDescent="0.2">
      <c r="A36" s="711" t="s">
        <v>618</v>
      </c>
      <c r="B36" s="712" t="s">
        <v>620</v>
      </c>
      <c r="C36" s="713">
        <v>102.97694999999997</v>
      </c>
      <c r="D36" s="713">
        <v>129.73608999999999</v>
      </c>
      <c r="E36" s="713"/>
      <c r="F36" s="713">
        <v>132.62941000000001</v>
      </c>
      <c r="G36" s="713">
        <v>0</v>
      </c>
      <c r="H36" s="713">
        <v>132.62941000000001</v>
      </c>
      <c r="I36" s="714" t="s">
        <v>329</v>
      </c>
      <c r="J36" s="715" t="s">
        <v>621</v>
      </c>
    </row>
    <row r="37" spans="1:10" ht="14.45" customHeight="1" x14ac:dyDescent="0.2">
      <c r="A37" s="711" t="s">
        <v>329</v>
      </c>
      <c r="B37" s="712" t="s">
        <v>329</v>
      </c>
      <c r="C37" s="713" t="s">
        <v>329</v>
      </c>
      <c r="D37" s="713" t="s">
        <v>329</v>
      </c>
      <c r="E37" s="713"/>
      <c r="F37" s="713" t="s">
        <v>329</v>
      </c>
      <c r="G37" s="713" t="s">
        <v>329</v>
      </c>
      <c r="H37" s="713" t="s">
        <v>329</v>
      </c>
      <c r="I37" s="714" t="s">
        <v>329</v>
      </c>
      <c r="J37" s="715" t="s">
        <v>622</v>
      </c>
    </row>
    <row r="38" spans="1:10" ht="14.45" customHeight="1" x14ac:dyDescent="0.2">
      <c r="A38" s="711" t="s">
        <v>623</v>
      </c>
      <c r="B38" s="712" t="s">
        <v>624</v>
      </c>
      <c r="C38" s="713" t="s">
        <v>329</v>
      </c>
      <c r="D38" s="713" t="s">
        <v>329</v>
      </c>
      <c r="E38" s="713"/>
      <c r="F38" s="713" t="s">
        <v>329</v>
      </c>
      <c r="G38" s="713" t="s">
        <v>329</v>
      </c>
      <c r="H38" s="713" t="s">
        <v>329</v>
      </c>
      <c r="I38" s="714" t="s">
        <v>329</v>
      </c>
      <c r="J38" s="715" t="s">
        <v>0</v>
      </c>
    </row>
    <row r="39" spans="1:10" ht="14.45" customHeight="1" x14ac:dyDescent="0.2">
      <c r="A39" s="711" t="s">
        <v>623</v>
      </c>
      <c r="B39" s="712" t="s">
        <v>2677</v>
      </c>
      <c r="C39" s="713">
        <v>0</v>
      </c>
      <c r="D39" s="713">
        <v>0</v>
      </c>
      <c r="E39" s="713"/>
      <c r="F39" s="713">
        <v>0</v>
      </c>
      <c r="G39" s="713">
        <v>0</v>
      </c>
      <c r="H39" s="713">
        <v>0</v>
      </c>
      <c r="I39" s="714" t="s">
        <v>329</v>
      </c>
      <c r="J39" s="715" t="s">
        <v>1</v>
      </c>
    </row>
    <row r="40" spans="1:10" ht="14.45" customHeight="1" x14ac:dyDescent="0.2">
      <c r="A40" s="711" t="s">
        <v>623</v>
      </c>
      <c r="B40" s="712" t="s">
        <v>2678</v>
      </c>
      <c r="C40" s="713">
        <v>0</v>
      </c>
      <c r="D40" s="713">
        <v>0</v>
      </c>
      <c r="E40" s="713"/>
      <c r="F40" s="713">
        <v>0.42480000000000001</v>
      </c>
      <c r="G40" s="713">
        <v>0</v>
      </c>
      <c r="H40" s="713">
        <v>0.42480000000000001</v>
      </c>
      <c r="I40" s="714" t="s">
        <v>329</v>
      </c>
      <c r="J40" s="715" t="s">
        <v>1</v>
      </c>
    </row>
    <row r="41" spans="1:10" ht="14.45" customHeight="1" x14ac:dyDescent="0.2">
      <c r="A41" s="711" t="s">
        <v>623</v>
      </c>
      <c r="B41" s="712" t="s">
        <v>2679</v>
      </c>
      <c r="C41" s="713">
        <v>0</v>
      </c>
      <c r="D41" s="713">
        <v>0</v>
      </c>
      <c r="E41" s="713"/>
      <c r="F41" s="713">
        <v>0.16159999999999999</v>
      </c>
      <c r="G41" s="713">
        <v>0</v>
      </c>
      <c r="H41" s="713">
        <v>0.16159999999999999</v>
      </c>
      <c r="I41" s="714" t="s">
        <v>329</v>
      </c>
      <c r="J41" s="715" t="s">
        <v>1</v>
      </c>
    </row>
    <row r="42" spans="1:10" ht="14.45" customHeight="1" x14ac:dyDescent="0.2">
      <c r="A42" s="711" t="s">
        <v>623</v>
      </c>
      <c r="B42" s="712" t="s">
        <v>2680</v>
      </c>
      <c r="C42" s="713">
        <v>41.278839999999988</v>
      </c>
      <c r="D42" s="713">
        <v>47.252870000000001</v>
      </c>
      <c r="E42" s="713"/>
      <c r="F42" s="713">
        <v>50.741989999999994</v>
      </c>
      <c r="G42" s="713">
        <v>0</v>
      </c>
      <c r="H42" s="713">
        <v>50.741989999999994</v>
      </c>
      <c r="I42" s="714" t="s">
        <v>329</v>
      </c>
      <c r="J42" s="715" t="s">
        <v>1</v>
      </c>
    </row>
    <row r="43" spans="1:10" ht="14.45" customHeight="1" x14ac:dyDescent="0.2">
      <c r="A43" s="711" t="s">
        <v>623</v>
      </c>
      <c r="B43" s="712" t="s">
        <v>2681</v>
      </c>
      <c r="C43" s="713">
        <v>65.555150000000026</v>
      </c>
      <c r="D43" s="713">
        <v>106.41026000000004</v>
      </c>
      <c r="E43" s="713"/>
      <c r="F43" s="713">
        <v>107.21521999999997</v>
      </c>
      <c r="G43" s="713">
        <v>0</v>
      </c>
      <c r="H43" s="713">
        <v>107.21521999999997</v>
      </c>
      <c r="I43" s="714" t="s">
        <v>329</v>
      </c>
      <c r="J43" s="715" t="s">
        <v>1</v>
      </c>
    </row>
    <row r="44" spans="1:10" ht="14.45" customHeight="1" x14ac:dyDescent="0.2">
      <c r="A44" s="711" t="s">
        <v>623</v>
      </c>
      <c r="B44" s="712" t="s">
        <v>2682</v>
      </c>
      <c r="C44" s="713">
        <v>8.1319999999999997</v>
      </c>
      <c r="D44" s="713">
        <v>15.243</v>
      </c>
      <c r="E44" s="713"/>
      <c r="F44" s="713">
        <v>10.164</v>
      </c>
      <c r="G44" s="713">
        <v>0</v>
      </c>
      <c r="H44" s="713">
        <v>10.164</v>
      </c>
      <c r="I44" s="714" t="s">
        <v>329</v>
      </c>
      <c r="J44" s="715" t="s">
        <v>1</v>
      </c>
    </row>
    <row r="45" spans="1:10" ht="14.45" customHeight="1" x14ac:dyDescent="0.2">
      <c r="A45" s="711" t="s">
        <v>623</v>
      </c>
      <c r="B45" s="712" t="s">
        <v>2684</v>
      </c>
      <c r="C45" s="713">
        <v>4.1457499999999996</v>
      </c>
      <c r="D45" s="713">
        <v>4.8367500000000003</v>
      </c>
      <c r="E45" s="713"/>
      <c r="F45" s="713">
        <v>3.0070000000000001</v>
      </c>
      <c r="G45" s="713">
        <v>0</v>
      </c>
      <c r="H45" s="713">
        <v>3.0070000000000001</v>
      </c>
      <c r="I45" s="714" t="s">
        <v>329</v>
      </c>
      <c r="J45" s="715" t="s">
        <v>1</v>
      </c>
    </row>
    <row r="46" spans="1:10" ht="14.45" customHeight="1" x14ac:dyDescent="0.2">
      <c r="A46" s="711" t="s">
        <v>623</v>
      </c>
      <c r="B46" s="712" t="s">
        <v>2685</v>
      </c>
      <c r="C46" s="713">
        <v>15.090999999999999</v>
      </c>
      <c r="D46" s="713">
        <v>15.7995</v>
      </c>
      <c r="E46" s="713"/>
      <c r="F46" s="713">
        <v>21.474</v>
      </c>
      <c r="G46" s="713">
        <v>0</v>
      </c>
      <c r="H46" s="713">
        <v>21.474</v>
      </c>
      <c r="I46" s="714" t="s">
        <v>329</v>
      </c>
      <c r="J46" s="715" t="s">
        <v>1</v>
      </c>
    </row>
    <row r="47" spans="1:10" ht="14.45" customHeight="1" x14ac:dyDescent="0.2">
      <c r="A47" s="711" t="s">
        <v>623</v>
      </c>
      <c r="B47" s="712" t="s">
        <v>2689</v>
      </c>
      <c r="C47" s="713">
        <v>1.4985599999999999</v>
      </c>
      <c r="D47" s="713">
        <v>2.1852000000000005</v>
      </c>
      <c r="E47" s="713"/>
      <c r="F47" s="713">
        <v>1.3650499999999999</v>
      </c>
      <c r="G47" s="713">
        <v>0</v>
      </c>
      <c r="H47" s="713">
        <v>1.3650499999999999</v>
      </c>
      <c r="I47" s="714" t="s">
        <v>329</v>
      </c>
      <c r="J47" s="715" t="s">
        <v>1</v>
      </c>
    </row>
    <row r="48" spans="1:10" ht="14.45" customHeight="1" x14ac:dyDescent="0.2">
      <c r="A48" s="711" t="s">
        <v>623</v>
      </c>
      <c r="B48" s="712" t="s">
        <v>625</v>
      </c>
      <c r="C48" s="713">
        <v>135.70130000000003</v>
      </c>
      <c r="D48" s="713">
        <v>191.72758000000002</v>
      </c>
      <c r="E48" s="713"/>
      <c r="F48" s="713">
        <v>194.55365999999995</v>
      </c>
      <c r="G48" s="713">
        <v>0</v>
      </c>
      <c r="H48" s="713">
        <v>194.55365999999995</v>
      </c>
      <c r="I48" s="714" t="s">
        <v>329</v>
      </c>
      <c r="J48" s="715" t="s">
        <v>621</v>
      </c>
    </row>
    <row r="49" spans="1:10" ht="14.45" customHeight="1" x14ac:dyDescent="0.2">
      <c r="A49" s="711" t="s">
        <v>329</v>
      </c>
      <c r="B49" s="712" t="s">
        <v>329</v>
      </c>
      <c r="C49" s="713" t="s">
        <v>329</v>
      </c>
      <c r="D49" s="713" t="s">
        <v>329</v>
      </c>
      <c r="E49" s="713"/>
      <c r="F49" s="713" t="s">
        <v>329</v>
      </c>
      <c r="G49" s="713" t="s">
        <v>329</v>
      </c>
      <c r="H49" s="713" t="s">
        <v>329</v>
      </c>
      <c r="I49" s="714" t="s">
        <v>329</v>
      </c>
      <c r="J49" s="715" t="s">
        <v>622</v>
      </c>
    </row>
    <row r="50" spans="1:10" ht="14.45" customHeight="1" x14ac:dyDescent="0.2">
      <c r="A50" s="711" t="s">
        <v>626</v>
      </c>
      <c r="B50" s="712" t="s">
        <v>627</v>
      </c>
      <c r="C50" s="713" t="s">
        <v>329</v>
      </c>
      <c r="D50" s="713" t="s">
        <v>329</v>
      </c>
      <c r="E50" s="713"/>
      <c r="F50" s="713" t="s">
        <v>329</v>
      </c>
      <c r="G50" s="713" t="s">
        <v>329</v>
      </c>
      <c r="H50" s="713" t="s">
        <v>329</v>
      </c>
      <c r="I50" s="714" t="s">
        <v>329</v>
      </c>
      <c r="J50" s="715" t="s">
        <v>0</v>
      </c>
    </row>
    <row r="51" spans="1:10" ht="14.45" customHeight="1" x14ac:dyDescent="0.2">
      <c r="A51" s="711" t="s">
        <v>626</v>
      </c>
      <c r="B51" s="712" t="s">
        <v>2678</v>
      </c>
      <c r="C51" s="713">
        <v>0</v>
      </c>
      <c r="D51" s="713">
        <v>0</v>
      </c>
      <c r="E51" s="713"/>
      <c r="F51" s="713">
        <v>7.6464000000000008</v>
      </c>
      <c r="G51" s="713">
        <v>0</v>
      </c>
      <c r="H51" s="713">
        <v>7.6464000000000008</v>
      </c>
      <c r="I51" s="714" t="s">
        <v>329</v>
      </c>
      <c r="J51" s="715" t="s">
        <v>1</v>
      </c>
    </row>
    <row r="52" spans="1:10" ht="14.45" customHeight="1" x14ac:dyDescent="0.2">
      <c r="A52" s="711" t="s">
        <v>626</v>
      </c>
      <c r="B52" s="712" t="s">
        <v>2680</v>
      </c>
      <c r="C52" s="713">
        <v>3.6192300000000004</v>
      </c>
      <c r="D52" s="713">
        <v>4.1465599999999991</v>
      </c>
      <c r="E52" s="713"/>
      <c r="F52" s="713">
        <v>3.9031400000000001</v>
      </c>
      <c r="G52" s="713">
        <v>0</v>
      </c>
      <c r="H52" s="713">
        <v>3.9031400000000001</v>
      </c>
      <c r="I52" s="714" t="s">
        <v>329</v>
      </c>
      <c r="J52" s="715" t="s">
        <v>1</v>
      </c>
    </row>
    <row r="53" spans="1:10" ht="14.45" customHeight="1" x14ac:dyDescent="0.2">
      <c r="A53" s="711" t="s">
        <v>626</v>
      </c>
      <c r="B53" s="712" t="s">
        <v>2681</v>
      </c>
      <c r="C53" s="713">
        <v>2.2927599999999999</v>
      </c>
      <c r="D53" s="713">
        <v>2.7199599999999999</v>
      </c>
      <c r="E53" s="713"/>
      <c r="F53" s="713">
        <v>13.39099</v>
      </c>
      <c r="G53" s="713">
        <v>0</v>
      </c>
      <c r="H53" s="713">
        <v>13.39099</v>
      </c>
      <c r="I53" s="714" t="s">
        <v>329</v>
      </c>
      <c r="J53" s="715" t="s">
        <v>1</v>
      </c>
    </row>
    <row r="54" spans="1:10" ht="14.45" customHeight="1" x14ac:dyDescent="0.2">
      <c r="A54" s="711" t="s">
        <v>626</v>
      </c>
      <c r="B54" s="712" t="s">
        <v>2684</v>
      </c>
      <c r="C54" s="713">
        <v>0.76729999999999998</v>
      </c>
      <c r="D54" s="713">
        <v>0.502</v>
      </c>
      <c r="E54" s="713"/>
      <c r="F54" s="713">
        <v>0.60799999999999998</v>
      </c>
      <c r="G54" s="713">
        <v>0</v>
      </c>
      <c r="H54" s="713">
        <v>0.60799999999999998</v>
      </c>
      <c r="I54" s="714" t="s">
        <v>329</v>
      </c>
      <c r="J54" s="715" t="s">
        <v>1</v>
      </c>
    </row>
    <row r="55" spans="1:10" ht="14.45" customHeight="1" x14ac:dyDescent="0.2">
      <c r="A55" s="711" t="s">
        <v>626</v>
      </c>
      <c r="B55" s="712" t="s">
        <v>2685</v>
      </c>
      <c r="C55" s="713">
        <v>3.3287</v>
      </c>
      <c r="D55" s="713">
        <v>2.86</v>
      </c>
      <c r="E55" s="713"/>
      <c r="F55" s="713">
        <v>4.7359999999999998</v>
      </c>
      <c r="G55" s="713">
        <v>0</v>
      </c>
      <c r="H55" s="713">
        <v>4.7359999999999998</v>
      </c>
      <c r="I55" s="714" t="s">
        <v>329</v>
      </c>
      <c r="J55" s="715" t="s">
        <v>1</v>
      </c>
    </row>
    <row r="56" spans="1:10" ht="14.45" customHeight="1" x14ac:dyDescent="0.2">
      <c r="A56" s="711" t="s">
        <v>626</v>
      </c>
      <c r="B56" s="712" t="s">
        <v>628</v>
      </c>
      <c r="C56" s="713">
        <v>10.007989999999999</v>
      </c>
      <c r="D56" s="713">
        <v>10.22852</v>
      </c>
      <c r="E56" s="713"/>
      <c r="F56" s="713">
        <v>30.284530000000004</v>
      </c>
      <c r="G56" s="713">
        <v>0</v>
      </c>
      <c r="H56" s="713">
        <v>30.284530000000004</v>
      </c>
      <c r="I56" s="714" t="s">
        <v>329</v>
      </c>
      <c r="J56" s="715" t="s">
        <v>621</v>
      </c>
    </row>
    <row r="57" spans="1:10" ht="14.45" customHeight="1" x14ac:dyDescent="0.2">
      <c r="A57" s="711" t="s">
        <v>329</v>
      </c>
      <c r="B57" s="712" t="s">
        <v>329</v>
      </c>
      <c r="C57" s="713" t="s">
        <v>329</v>
      </c>
      <c r="D57" s="713" t="s">
        <v>329</v>
      </c>
      <c r="E57" s="713"/>
      <c r="F57" s="713" t="s">
        <v>329</v>
      </c>
      <c r="G57" s="713" t="s">
        <v>329</v>
      </c>
      <c r="H57" s="713" t="s">
        <v>329</v>
      </c>
      <c r="I57" s="714" t="s">
        <v>329</v>
      </c>
      <c r="J57" s="715" t="s">
        <v>622</v>
      </c>
    </row>
    <row r="58" spans="1:10" ht="14.45" customHeight="1" x14ac:dyDescent="0.2">
      <c r="A58" s="711" t="s">
        <v>629</v>
      </c>
      <c r="B58" s="712" t="s">
        <v>630</v>
      </c>
      <c r="C58" s="713" t="s">
        <v>329</v>
      </c>
      <c r="D58" s="713" t="s">
        <v>329</v>
      </c>
      <c r="E58" s="713"/>
      <c r="F58" s="713" t="s">
        <v>329</v>
      </c>
      <c r="G58" s="713" t="s">
        <v>329</v>
      </c>
      <c r="H58" s="713" t="s">
        <v>329</v>
      </c>
      <c r="I58" s="714" t="s">
        <v>329</v>
      </c>
      <c r="J58" s="715" t="s">
        <v>0</v>
      </c>
    </row>
    <row r="59" spans="1:10" ht="14.45" customHeight="1" x14ac:dyDescent="0.2">
      <c r="A59" s="711" t="s">
        <v>629</v>
      </c>
      <c r="B59" s="712" t="s">
        <v>2677</v>
      </c>
      <c r="C59" s="713">
        <v>8.8084599999999984</v>
      </c>
      <c r="D59" s="713">
        <v>5.8872299999999997</v>
      </c>
      <c r="E59" s="713"/>
      <c r="F59" s="713">
        <v>19.019239999999996</v>
      </c>
      <c r="G59" s="713">
        <v>0</v>
      </c>
      <c r="H59" s="713">
        <v>19.019239999999996</v>
      </c>
      <c r="I59" s="714" t="s">
        <v>329</v>
      </c>
      <c r="J59" s="715" t="s">
        <v>1</v>
      </c>
    </row>
    <row r="60" spans="1:10" ht="14.45" customHeight="1" x14ac:dyDescent="0.2">
      <c r="A60" s="711" t="s">
        <v>629</v>
      </c>
      <c r="B60" s="712" t="s">
        <v>2678</v>
      </c>
      <c r="C60" s="713">
        <v>0</v>
      </c>
      <c r="D60" s="713">
        <v>0</v>
      </c>
      <c r="E60" s="713"/>
      <c r="F60" s="713">
        <v>2.5488000000000004</v>
      </c>
      <c r="G60" s="713">
        <v>0</v>
      </c>
      <c r="H60" s="713">
        <v>2.5488000000000004</v>
      </c>
      <c r="I60" s="714" t="s">
        <v>329</v>
      </c>
      <c r="J60" s="715" t="s">
        <v>1</v>
      </c>
    </row>
    <row r="61" spans="1:10" ht="14.45" customHeight="1" x14ac:dyDescent="0.2">
      <c r="A61" s="711" t="s">
        <v>629</v>
      </c>
      <c r="B61" s="712" t="s">
        <v>2679</v>
      </c>
      <c r="C61" s="713">
        <v>0.47139999999999999</v>
      </c>
      <c r="D61" s="713">
        <v>0.15640000000000001</v>
      </c>
      <c r="E61" s="713"/>
      <c r="F61" s="713">
        <v>0.18340000000000001</v>
      </c>
      <c r="G61" s="713">
        <v>0</v>
      </c>
      <c r="H61" s="713">
        <v>0.18340000000000001</v>
      </c>
      <c r="I61" s="714" t="s">
        <v>329</v>
      </c>
      <c r="J61" s="715" t="s">
        <v>1</v>
      </c>
    </row>
    <row r="62" spans="1:10" ht="14.45" customHeight="1" x14ac:dyDescent="0.2">
      <c r="A62" s="711" t="s">
        <v>629</v>
      </c>
      <c r="B62" s="712" t="s">
        <v>2680</v>
      </c>
      <c r="C62" s="713">
        <v>380.16949999999986</v>
      </c>
      <c r="D62" s="713">
        <v>364.8219499999999</v>
      </c>
      <c r="E62" s="713"/>
      <c r="F62" s="713">
        <v>302.81356</v>
      </c>
      <c r="G62" s="713">
        <v>0</v>
      </c>
      <c r="H62" s="713">
        <v>302.81356</v>
      </c>
      <c r="I62" s="714" t="s">
        <v>329</v>
      </c>
      <c r="J62" s="715" t="s">
        <v>1</v>
      </c>
    </row>
    <row r="63" spans="1:10" ht="14.45" customHeight="1" x14ac:dyDescent="0.2">
      <c r="A63" s="711" t="s">
        <v>629</v>
      </c>
      <c r="B63" s="712" t="s">
        <v>2681</v>
      </c>
      <c r="C63" s="713">
        <v>1211.0428599999998</v>
      </c>
      <c r="D63" s="713">
        <v>1248.4179399999998</v>
      </c>
      <c r="E63" s="713"/>
      <c r="F63" s="713">
        <v>1385.2251199999996</v>
      </c>
      <c r="G63" s="713">
        <v>0</v>
      </c>
      <c r="H63" s="713">
        <v>1385.2251199999996</v>
      </c>
      <c r="I63" s="714" t="s">
        <v>329</v>
      </c>
      <c r="J63" s="715" t="s">
        <v>1</v>
      </c>
    </row>
    <row r="64" spans="1:10" ht="14.45" customHeight="1" x14ac:dyDescent="0.2">
      <c r="A64" s="711" t="s">
        <v>629</v>
      </c>
      <c r="B64" s="712" t="s">
        <v>2682</v>
      </c>
      <c r="C64" s="713">
        <v>62.327990000000007</v>
      </c>
      <c r="D64" s="713">
        <v>114.67296</v>
      </c>
      <c r="E64" s="713"/>
      <c r="F64" s="713">
        <v>98.694179999999989</v>
      </c>
      <c r="G64" s="713">
        <v>0</v>
      </c>
      <c r="H64" s="713">
        <v>98.694179999999989</v>
      </c>
      <c r="I64" s="714" t="s">
        <v>329</v>
      </c>
      <c r="J64" s="715" t="s">
        <v>1</v>
      </c>
    </row>
    <row r="65" spans="1:10" ht="14.45" customHeight="1" x14ac:dyDescent="0.2">
      <c r="A65" s="711" t="s">
        <v>629</v>
      </c>
      <c r="B65" s="712" t="s">
        <v>2684</v>
      </c>
      <c r="C65" s="713">
        <v>23.253610000000002</v>
      </c>
      <c r="D65" s="713">
        <v>20.113199999999999</v>
      </c>
      <c r="E65" s="713"/>
      <c r="F65" s="713">
        <v>23.923599999999997</v>
      </c>
      <c r="G65" s="713">
        <v>0</v>
      </c>
      <c r="H65" s="713">
        <v>23.923599999999997</v>
      </c>
      <c r="I65" s="714" t="s">
        <v>329</v>
      </c>
      <c r="J65" s="715" t="s">
        <v>1</v>
      </c>
    </row>
    <row r="66" spans="1:10" ht="14.45" customHeight="1" x14ac:dyDescent="0.2">
      <c r="A66" s="711" t="s">
        <v>629</v>
      </c>
      <c r="B66" s="712" t="s">
        <v>2685</v>
      </c>
      <c r="C66" s="713">
        <v>151.08649</v>
      </c>
      <c r="D66" s="713">
        <v>134.80720000000002</v>
      </c>
      <c r="E66" s="713"/>
      <c r="F66" s="713">
        <v>185.53440000000001</v>
      </c>
      <c r="G66" s="713">
        <v>0</v>
      </c>
      <c r="H66" s="713">
        <v>185.53440000000001</v>
      </c>
      <c r="I66" s="714" t="s">
        <v>329</v>
      </c>
      <c r="J66" s="715" t="s">
        <v>1</v>
      </c>
    </row>
    <row r="67" spans="1:10" ht="14.45" customHeight="1" x14ac:dyDescent="0.2">
      <c r="A67" s="711" t="s">
        <v>629</v>
      </c>
      <c r="B67" s="712" t="s">
        <v>2686</v>
      </c>
      <c r="C67" s="713">
        <v>112.37034</v>
      </c>
      <c r="D67" s="713">
        <v>281.27976000000001</v>
      </c>
      <c r="E67" s="713"/>
      <c r="F67" s="713">
        <v>228.70975999999999</v>
      </c>
      <c r="G67" s="713">
        <v>0</v>
      </c>
      <c r="H67" s="713">
        <v>228.70975999999999</v>
      </c>
      <c r="I67" s="714" t="s">
        <v>329</v>
      </c>
      <c r="J67" s="715" t="s">
        <v>1</v>
      </c>
    </row>
    <row r="68" spans="1:10" ht="14.45" customHeight="1" x14ac:dyDescent="0.2">
      <c r="A68" s="711" t="s">
        <v>629</v>
      </c>
      <c r="B68" s="712" t="s">
        <v>2687</v>
      </c>
      <c r="C68" s="713">
        <v>208.64198000000002</v>
      </c>
      <c r="D68" s="713">
        <v>218.19158999999999</v>
      </c>
      <c r="E68" s="713"/>
      <c r="F68" s="713">
        <v>224.29949999999997</v>
      </c>
      <c r="G68" s="713">
        <v>0</v>
      </c>
      <c r="H68" s="713">
        <v>224.29949999999997</v>
      </c>
      <c r="I68" s="714" t="s">
        <v>329</v>
      </c>
      <c r="J68" s="715" t="s">
        <v>1</v>
      </c>
    </row>
    <row r="69" spans="1:10" ht="14.45" customHeight="1" x14ac:dyDescent="0.2">
      <c r="A69" s="711" t="s">
        <v>629</v>
      </c>
      <c r="B69" s="712" t="s">
        <v>2689</v>
      </c>
      <c r="C69" s="713">
        <v>255.96107999999995</v>
      </c>
      <c r="D69" s="713">
        <v>278.45473000000004</v>
      </c>
      <c r="E69" s="713"/>
      <c r="F69" s="713">
        <v>324.3854399999999</v>
      </c>
      <c r="G69" s="713">
        <v>0</v>
      </c>
      <c r="H69" s="713">
        <v>324.3854399999999</v>
      </c>
      <c r="I69" s="714" t="s">
        <v>329</v>
      </c>
      <c r="J69" s="715" t="s">
        <v>1</v>
      </c>
    </row>
    <row r="70" spans="1:10" ht="14.45" customHeight="1" x14ac:dyDescent="0.2">
      <c r="A70" s="711" t="s">
        <v>629</v>
      </c>
      <c r="B70" s="712" t="s">
        <v>2691</v>
      </c>
      <c r="C70" s="713">
        <v>12.349</v>
      </c>
      <c r="D70" s="713">
        <v>0</v>
      </c>
      <c r="E70" s="713"/>
      <c r="F70" s="713">
        <v>0</v>
      </c>
      <c r="G70" s="713">
        <v>0</v>
      </c>
      <c r="H70" s="713">
        <v>0</v>
      </c>
      <c r="I70" s="714" t="s">
        <v>329</v>
      </c>
      <c r="J70" s="715" t="s">
        <v>1</v>
      </c>
    </row>
    <row r="71" spans="1:10" ht="14.45" customHeight="1" x14ac:dyDescent="0.2">
      <c r="A71" s="711" t="s">
        <v>629</v>
      </c>
      <c r="B71" s="712" t="s">
        <v>631</v>
      </c>
      <c r="C71" s="713">
        <v>2426.4827099999998</v>
      </c>
      <c r="D71" s="713">
        <v>2666.8029599999995</v>
      </c>
      <c r="E71" s="713"/>
      <c r="F71" s="713">
        <v>2795.337</v>
      </c>
      <c r="G71" s="713">
        <v>0</v>
      </c>
      <c r="H71" s="713">
        <v>2795.337</v>
      </c>
      <c r="I71" s="714" t="s">
        <v>329</v>
      </c>
      <c r="J71" s="715" t="s">
        <v>621</v>
      </c>
    </row>
    <row r="72" spans="1:10" ht="14.45" customHeight="1" x14ac:dyDescent="0.2">
      <c r="A72" s="711" t="s">
        <v>329</v>
      </c>
      <c r="B72" s="712" t="s">
        <v>329</v>
      </c>
      <c r="C72" s="713" t="s">
        <v>329</v>
      </c>
      <c r="D72" s="713" t="s">
        <v>329</v>
      </c>
      <c r="E72" s="713"/>
      <c r="F72" s="713" t="s">
        <v>329</v>
      </c>
      <c r="G72" s="713" t="s">
        <v>329</v>
      </c>
      <c r="H72" s="713" t="s">
        <v>329</v>
      </c>
      <c r="I72" s="714" t="s">
        <v>329</v>
      </c>
      <c r="J72" s="715" t="s">
        <v>622</v>
      </c>
    </row>
    <row r="73" spans="1:10" ht="14.45" customHeight="1" x14ac:dyDescent="0.2">
      <c r="A73" s="711" t="s">
        <v>632</v>
      </c>
      <c r="B73" s="712" t="s">
        <v>633</v>
      </c>
      <c r="C73" s="713" t="s">
        <v>329</v>
      </c>
      <c r="D73" s="713" t="s">
        <v>329</v>
      </c>
      <c r="E73" s="713"/>
      <c r="F73" s="713" t="s">
        <v>329</v>
      </c>
      <c r="G73" s="713" t="s">
        <v>329</v>
      </c>
      <c r="H73" s="713" t="s">
        <v>329</v>
      </c>
      <c r="I73" s="714" t="s">
        <v>329</v>
      </c>
      <c r="J73" s="715" t="s">
        <v>0</v>
      </c>
    </row>
    <row r="74" spans="1:10" ht="14.45" customHeight="1" x14ac:dyDescent="0.2">
      <c r="A74" s="711" t="s">
        <v>632</v>
      </c>
      <c r="B74" s="712" t="s">
        <v>2673</v>
      </c>
      <c r="C74" s="713">
        <v>15007.75570999999</v>
      </c>
      <c r="D74" s="713">
        <v>16327.614020000006</v>
      </c>
      <c r="E74" s="713"/>
      <c r="F74" s="713">
        <v>14538.557519999995</v>
      </c>
      <c r="G74" s="713">
        <v>0</v>
      </c>
      <c r="H74" s="713">
        <v>14538.557519999995</v>
      </c>
      <c r="I74" s="714" t="s">
        <v>329</v>
      </c>
      <c r="J74" s="715" t="s">
        <v>1</v>
      </c>
    </row>
    <row r="75" spans="1:10" ht="14.45" customHeight="1" x14ac:dyDescent="0.2">
      <c r="A75" s="711" t="s">
        <v>632</v>
      </c>
      <c r="B75" s="712" t="s">
        <v>2674</v>
      </c>
      <c r="C75" s="713">
        <v>7276.3589599999996</v>
      </c>
      <c r="D75" s="713">
        <v>6375.7968900000005</v>
      </c>
      <c r="E75" s="713"/>
      <c r="F75" s="713">
        <v>5370.2495300000028</v>
      </c>
      <c r="G75" s="713">
        <v>0</v>
      </c>
      <c r="H75" s="713">
        <v>5370.2495300000028</v>
      </c>
      <c r="I75" s="714" t="s">
        <v>329</v>
      </c>
      <c r="J75" s="715" t="s">
        <v>1</v>
      </c>
    </row>
    <row r="76" spans="1:10" ht="14.45" customHeight="1" x14ac:dyDescent="0.2">
      <c r="A76" s="711" t="s">
        <v>632</v>
      </c>
      <c r="B76" s="712" t="s">
        <v>2675</v>
      </c>
      <c r="C76" s="713">
        <v>23070.099409999999</v>
      </c>
      <c r="D76" s="713">
        <v>24804.766930000005</v>
      </c>
      <c r="E76" s="713"/>
      <c r="F76" s="713">
        <v>15544.967050000003</v>
      </c>
      <c r="G76" s="713">
        <v>0</v>
      </c>
      <c r="H76" s="713">
        <v>15544.967050000003</v>
      </c>
      <c r="I76" s="714" t="s">
        <v>329</v>
      </c>
      <c r="J76" s="715" t="s">
        <v>1</v>
      </c>
    </row>
    <row r="77" spans="1:10" ht="14.45" customHeight="1" x14ac:dyDescent="0.2">
      <c r="A77" s="711" t="s">
        <v>632</v>
      </c>
      <c r="B77" s="712" t="s">
        <v>2676</v>
      </c>
      <c r="C77" s="713">
        <v>3982.1491699999979</v>
      </c>
      <c r="D77" s="713">
        <v>3039.6844399999968</v>
      </c>
      <c r="E77" s="713"/>
      <c r="F77" s="713">
        <v>3495.389139999997</v>
      </c>
      <c r="G77" s="713">
        <v>0</v>
      </c>
      <c r="H77" s="713">
        <v>3495.389139999997</v>
      </c>
      <c r="I77" s="714" t="s">
        <v>329</v>
      </c>
      <c r="J77" s="715" t="s">
        <v>1</v>
      </c>
    </row>
    <row r="78" spans="1:10" ht="14.45" customHeight="1" x14ac:dyDescent="0.2">
      <c r="A78" s="711" t="s">
        <v>632</v>
      </c>
      <c r="B78" s="712" t="s">
        <v>2680</v>
      </c>
      <c r="C78" s="713">
        <v>1137.9994799999999</v>
      </c>
      <c r="D78" s="713">
        <v>1101.4662899999996</v>
      </c>
      <c r="E78" s="713"/>
      <c r="F78" s="713">
        <v>1116.4166400000004</v>
      </c>
      <c r="G78" s="713">
        <v>0</v>
      </c>
      <c r="H78" s="713">
        <v>1116.4166400000004</v>
      </c>
      <c r="I78" s="714" t="s">
        <v>329</v>
      </c>
      <c r="J78" s="715" t="s">
        <v>1</v>
      </c>
    </row>
    <row r="79" spans="1:10" ht="14.45" customHeight="1" x14ac:dyDescent="0.2">
      <c r="A79" s="711" t="s">
        <v>632</v>
      </c>
      <c r="B79" s="712" t="s">
        <v>2681</v>
      </c>
      <c r="C79" s="713">
        <v>3015.3459500000013</v>
      </c>
      <c r="D79" s="713">
        <v>3807.8737599999995</v>
      </c>
      <c r="E79" s="713"/>
      <c r="F79" s="713">
        <v>3139.9619200000011</v>
      </c>
      <c r="G79" s="713">
        <v>0</v>
      </c>
      <c r="H79" s="713">
        <v>3139.9619200000011</v>
      </c>
      <c r="I79" s="714" t="s">
        <v>329</v>
      </c>
      <c r="J79" s="715" t="s">
        <v>1</v>
      </c>
    </row>
    <row r="80" spans="1:10" ht="14.45" customHeight="1" x14ac:dyDescent="0.2">
      <c r="A80" s="711" t="s">
        <v>632</v>
      </c>
      <c r="B80" s="712" t="s">
        <v>2683</v>
      </c>
      <c r="C80" s="713">
        <v>735.33036000000016</v>
      </c>
      <c r="D80" s="713">
        <v>756.63585000000023</v>
      </c>
      <c r="E80" s="713"/>
      <c r="F80" s="713">
        <v>744.48668000000032</v>
      </c>
      <c r="G80" s="713">
        <v>0</v>
      </c>
      <c r="H80" s="713">
        <v>744.48668000000032</v>
      </c>
      <c r="I80" s="714" t="s">
        <v>329</v>
      </c>
      <c r="J80" s="715" t="s">
        <v>1</v>
      </c>
    </row>
    <row r="81" spans="1:10" ht="14.45" customHeight="1" x14ac:dyDescent="0.2">
      <c r="A81" s="711" t="s">
        <v>632</v>
      </c>
      <c r="B81" s="712" t="s">
        <v>2684</v>
      </c>
      <c r="C81" s="713">
        <v>81.620980000000003</v>
      </c>
      <c r="D81" s="713">
        <v>44.501640000000002</v>
      </c>
      <c r="E81" s="713"/>
      <c r="F81" s="713">
        <v>119.84143</v>
      </c>
      <c r="G81" s="713">
        <v>0</v>
      </c>
      <c r="H81" s="713">
        <v>119.84143</v>
      </c>
      <c r="I81" s="714" t="s">
        <v>329</v>
      </c>
      <c r="J81" s="715" t="s">
        <v>1</v>
      </c>
    </row>
    <row r="82" spans="1:10" ht="14.45" customHeight="1" x14ac:dyDescent="0.2">
      <c r="A82" s="711" t="s">
        <v>632</v>
      </c>
      <c r="B82" s="712" t="s">
        <v>2685</v>
      </c>
      <c r="C82" s="713">
        <v>246.12899999999996</v>
      </c>
      <c r="D82" s="713">
        <v>149.35015000000001</v>
      </c>
      <c r="E82" s="713"/>
      <c r="F82" s="713">
        <v>107.04130000000002</v>
      </c>
      <c r="G82" s="713">
        <v>0</v>
      </c>
      <c r="H82" s="713">
        <v>107.04130000000002</v>
      </c>
      <c r="I82" s="714" t="s">
        <v>329</v>
      </c>
      <c r="J82" s="715" t="s">
        <v>1</v>
      </c>
    </row>
    <row r="83" spans="1:10" ht="14.45" customHeight="1" x14ac:dyDescent="0.2">
      <c r="A83" s="711" t="s">
        <v>632</v>
      </c>
      <c r="B83" s="712" t="s">
        <v>2687</v>
      </c>
      <c r="C83" s="713">
        <v>353.18872000000005</v>
      </c>
      <c r="D83" s="713">
        <v>376.85872999999992</v>
      </c>
      <c r="E83" s="713"/>
      <c r="F83" s="713">
        <v>727.93995000000018</v>
      </c>
      <c r="G83" s="713">
        <v>0</v>
      </c>
      <c r="H83" s="713">
        <v>727.93995000000018</v>
      </c>
      <c r="I83" s="714" t="s">
        <v>329</v>
      </c>
      <c r="J83" s="715" t="s">
        <v>1</v>
      </c>
    </row>
    <row r="84" spans="1:10" ht="14.45" customHeight="1" x14ac:dyDescent="0.2">
      <c r="A84" s="711" t="s">
        <v>632</v>
      </c>
      <c r="B84" s="712" t="s">
        <v>2688</v>
      </c>
      <c r="C84" s="713">
        <v>0</v>
      </c>
      <c r="D84" s="713">
        <v>0</v>
      </c>
      <c r="E84" s="713"/>
      <c r="F84" s="713">
        <v>4.6000000000000001E-4</v>
      </c>
      <c r="G84" s="713">
        <v>0</v>
      </c>
      <c r="H84" s="713">
        <v>4.6000000000000001E-4</v>
      </c>
      <c r="I84" s="714" t="s">
        <v>329</v>
      </c>
      <c r="J84" s="715" t="s">
        <v>1</v>
      </c>
    </row>
    <row r="85" spans="1:10" ht="14.45" customHeight="1" x14ac:dyDescent="0.2">
      <c r="A85" s="711" t="s">
        <v>632</v>
      </c>
      <c r="B85" s="712" t="s">
        <v>2689</v>
      </c>
      <c r="C85" s="713">
        <v>1.3552</v>
      </c>
      <c r="D85" s="713">
        <v>1.3552</v>
      </c>
      <c r="E85" s="713"/>
      <c r="F85" s="713">
        <v>0.33879999999999999</v>
      </c>
      <c r="G85" s="713">
        <v>0</v>
      </c>
      <c r="H85" s="713">
        <v>0.33879999999999999</v>
      </c>
      <c r="I85" s="714" t="s">
        <v>329</v>
      </c>
      <c r="J85" s="715" t="s">
        <v>1</v>
      </c>
    </row>
    <row r="86" spans="1:10" ht="14.45" customHeight="1" x14ac:dyDescent="0.2">
      <c r="A86" s="711" t="s">
        <v>632</v>
      </c>
      <c r="B86" s="712" t="s">
        <v>2690</v>
      </c>
      <c r="C86" s="713">
        <v>6.1452</v>
      </c>
      <c r="D86" s="713">
        <v>311.08802000000003</v>
      </c>
      <c r="E86" s="713"/>
      <c r="F86" s="713">
        <v>2.0082800000000001</v>
      </c>
      <c r="G86" s="713">
        <v>0</v>
      </c>
      <c r="H86" s="713">
        <v>2.0082800000000001</v>
      </c>
      <c r="I86" s="714" t="s">
        <v>329</v>
      </c>
      <c r="J86" s="715" t="s">
        <v>1</v>
      </c>
    </row>
    <row r="87" spans="1:10" ht="14.45" customHeight="1" x14ac:dyDescent="0.2">
      <c r="A87" s="711" t="s">
        <v>632</v>
      </c>
      <c r="B87" s="712" t="s">
        <v>634</v>
      </c>
      <c r="C87" s="713">
        <v>54913.478139999985</v>
      </c>
      <c r="D87" s="713">
        <v>57096.991920000008</v>
      </c>
      <c r="E87" s="713"/>
      <c r="F87" s="713">
        <v>44907.198700000001</v>
      </c>
      <c r="G87" s="713">
        <v>0</v>
      </c>
      <c r="H87" s="713">
        <v>44907.198700000001</v>
      </c>
      <c r="I87" s="714" t="s">
        <v>329</v>
      </c>
      <c r="J87" s="715" t="s">
        <v>621</v>
      </c>
    </row>
    <row r="88" spans="1:10" ht="14.45" customHeight="1" x14ac:dyDescent="0.2">
      <c r="A88" s="711" t="s">
        <v>329</v>
      </c>
      <c r="B88" s="712" t="s">
        <v>329</v>
      </c>
      <c r="C88" s="713" t="s">
        <v>329</v>
      </c>
      <c r="D88" s="713" t="s">
        <v>329</v>
      </c>
      <c r="E88" s="713"/>
      <c r="F88" s="713" t="s">
        <v>329</v>
      </c>
      <c r="G88" s="713" t="s">
        <v>329</v>
      </c>
      <c r="H88" s="713" t="s">
        <v>329</v>
      </c>
      <c r="I88" s="714" t="s">
        <v>329</v>
      </c>
      <c r="J88" s="715" t="s">
        <v>622</v>
      </c>
    </row>
    <row r="89" spans="1:10" ht="14.45" customHeight="1" x14ac:dyDescent="0.2">
      <c r="A89" s="711" t="s">
        <v>605</v>
      </c>
      <c r="B89" s="712" t="s">
        <v>616</v>
      </c>
      <c r="C89" s="713">
        <v>57588.647089999977</v>
      </c>
      <c r="D89" s="713">
        <v>60095.48707000001</v>
      </c>
      <c r="E89" s="713"/>
      <c r="F89" s="713">
        <v>48060.003300000004</v>
      </c>
      <c r="G89" s="713">
        <v>0</v>
      </c>
      <c r="H89" s="713">
        <v>48060.003300000004</v>
      </c>
      <c r="I89" s="714" t="s">
        <v>329</v>
      </c>
      <c r="J89" s="715" t="s">
        <v>617</v>
      </c>
    </row>
  </sheetData>
  <mergeCells count="3">
    <mergeCell ref="A1:I1"/>
    <mergeCell ref="F3:I3"/>
    <mergeCell ref="C4:D4"/>
  </mergeCells>
  <conditionalFormatting sqref="F26 F90:F65537">
    <cfRule type="cellIs" dxfId="41" priority="18" stopIfTrue="1" operator="greaterThan">
      <formula>1</formula>
    </cfRule>
  </conditionalFormatting>
  <conditionalFormatting sqref="H5:H25">
    <cfRule type="expression" dxfId="40" priority="14">
      <formula>$H5&gt;0</formula>
    </cfRule>
  </conditionalFormatting>
  <conditionalFormatting sqref="I5:I25">
    <cfRule type="expression" dxfId="39" priority="15">
      <formula>$I5&gt;1</formula>
    </cfRule>
  </conditionalFormatting>
  <conditionalFormatting sqref="B5:B25">
    <cfRule type="expression" dxfId="38" priority="11">
      <formula>OR($J5="NS",$J5="SumaNS",$J5="Účet")</formula>
    </cfRule>
  </conditionalFormatting>
  <conditionalFormatting sqref="F5:I25 B5:D25">
    <cfRule type="expression" dxfId="37" priority="17">
      <formula>AND($J5&lt;&gt;"",$J5&lt;&gt;"mezeraKL")</formula>
    </cfRule>
  </conditionalFormatting>
  <conditionalFormatting sqref="B5:D25 F5:I25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5 F5:I25">
    <cfRule type="expression" dxfId="35" priority="13">
      <formula>OR($J5="SumaNS",$J5="NS")</formula>
    </cfRule>
  </conditionalFormatting>
  <conditionalFormatting sqref="A5:A25">
    <cfRule type="expression" dxfId="34" priority="9">
      <formula>AND($J5&lt;&gt;"mezeraKL",$J5&lt;&gt;"")</formula>
    </cfRule>
  </conditionalFormatting>
  <conditionalFormatting sqref="A5:A25">
    <cfRule type="expression" dxfId="33" priority="10">
      <formula>AND($J5&lt;&gt;"",$J5&lt;&gt;"mezeraKL")</formula>
    </cfRule>
  </conditionalFormatting>
  <conditionalFormatting sqref="H27:H89">
    <cfRule type="expression" dxfId="32" priority="6">
      <formula>$H27&gt;0</formula>
    </cfRule>
  </conditionalFormatting>
  <conditionalFormatting sqref="A27:A89">
    <cfRule type="expression" dxfId="31" priority="5">
      <formula>AND($J27&lt;&gt;"mezeraKL",$J27&lt;&gt;"")</formula>
    </cfRule>
  </conditionalFormatting>
  <conditionalFormatting sqref="I27:I89">
    <cfRule type="expression" dxfId="30" priority="7">
      <formula>$I27&gt;1</formula>
    </cfRule>
  </conditionalFormatting>
  <conditionalFormatting sqref="B27:B89">
    <cfRule type="expression" dxfId="29" priority="4">
      <formula>OR($J27="NS",$J27="SumaNS",$J27="Účet")</formula>
    </cfRule>
  </conditionalFormatting>
  <conditionalFormatting sqref="A27:D89 F27:I89">
    <cfRule type="expression" dxfId="28" priority="8">
      <formula>AND($J27&lt;&gt;"",$J27&lt;&gt;"mezeraKL")</formula>
    </cfRule>
  </conditionalFormatting>
  <conditionalFormatting sqref="B27:D89 F27:I89">
    <cfRule type="expression" dxfId="27" priority="1">
      <formula>OR($J27="KL",$J27="SumaKL")</formula>
    </cfRule>
    <cfRule type="expression" priority="3" stopIfTrue="1">
      <formula>OR($J27="mezeraNS",$J27="mezeraKL")</formula>
    </cfRule>
  </conditionalFormatting>
  <conditionalFormatting sqref="B27:D89 F27:I89">
    <cfRule type="expression" dxfId="26" priority="2">
      <formula>OR($J27="SumaNS",$J27="NS")</formula>
    </cfRule>
  </conditionalFormatting>
  <hyperlinks>
    <hyperlink ref="A2" location="Obsah!A1" display="Zpět na Obsah  KL 01  1.-4.měsíc" xr:uid="{BD113B24-AB54-4B25-B477-C4E1DA21427C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90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53" t="s">
        <v>4139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72.180786271350158</v>
      </c>
      <c r="J3" s="203">
        <f>SUBTOTAL(9,J5:J1048576)</f>
        <v>648733.05000000075</v>
      </c>
      <c r="K3" s="204">
        <f>SUBTOTAL(9,K5:K1048576)</f>
        <v>46826061.629211172</v>
      </c>
    </row>
    <row r="4" spans="1:11" s="330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605</v>
      </c>
      <c r="B5" s="807" t="s">
        <v>606</v>
      </c>
      <c r="C5" s="810" t="s">
        <v>618</v>
      </c>
      <c r="D5" s="838" t="s">
        <v>619</v>
      </c>
      <c r="E5" s="810" t="s">
        <v>2692</v>
      </c>
      <c r="F5" s="838" t="s">
        <v>2693</v>
      </c>
      <c r="G5" s="810" t="s">
        <v>2694</v>
      </c>
      <c r="H5" s="810" t="s">
        <v>2695</v>
      </c>
      <c r="I5" s="225">
        <v>21.239999771118164</v>
      </c>
      <c r="J5" s="225">
        <v>30</v>
      </c>
      <c r="K5" s="830">
        <v>637.20001220703125</v>
      </c>
    </row>
    <row r="6" spans="1:11" ht="14.45" customHeight="1" x14ac:dyDescent="0.2">
      <c r="A6" s="821" t="s">
        <v>605</v>
      </c>
      <c r="B6" s="822" t="s">
        <v>606</v>
      </c>
      <c r="C6" s="825" t="s">
        <v>618</v>
      </c>
      <c r="D6" s="839" t="s">
        <v>619</v>
      </c>
      <c r="E6" s="825" t="s">
        <v>2696</v>
      </c>
      <c r="F6" s="839" t="s">
        <v>2697</v>
      </c>
      <c r="G6" s="825" t="s">
        <v>2698</v>
      </c>
      <c r="H6" s="825" t="s">
        <v>2699</v>
      </c>
      <c r="I6" s="831">
        <v>6.429999828338623</v>
      </c>
      <c r="J6" s="831">
        <v>150</v>
      </c>
      <c r="K6" s="832">
        <v>964.5</v>
      </c>
    </row>
    <row r="7" spans="1:11" ht="14.45" customHeight="1" x14ac:dyDescent="0.2">
      <c r="A7" s="821" t="s">
        <v>605</v>
      </c>
      <c r="B7" s="822" t="s">
        <v>606</v>
      </c>
      <c r="C7" s="825" t="s">
        <v>618</v>
      </c>
      <c r="D7" s="839" t="s">
        <v>619</v>
      </c>
      <c r="E7" s="825" t="s">
        <v>2696</v>
      </c>
      <c r="F7" s="839" t="s">
        <v>2697</v>
      </c>
      <c r="G7" s="825" t="s">
        <v>2700</v>
      </c>
      <c r="H7" s="825" t="s">
        <v>2701</v>
      </c>
      <c r="I7" s="831">
        <v>1.4033333195580378</v>
      </c>
      <c r="J7" s="831">
        <v>3800</v>
      </c>
      <c r="K7" s="832">
        <v>5341</v>
      </c>
    </row>
    <row r="8" spans="1:11" ht="14.45" customHeight="1" x14ac:dyDescent="0.2">
      <c r="A8" s="821" t="s">
        <v>605</v>
      </c>
      <c r="B8" s="822" t="s">
        <v>606</v>
      </c>
      <c r="C8" s="825" t="s">
        <v>618</v>
      </c>
      <c r="D8" s="839" t="s">
        <v>619</v>
      </c>
      <c r="E8" s="825" t="s">
        <v>2696</v>
      </c>
      <c r="F8" s="839" t="s">
        <v>2697</v>
      </c>
      <c r="G8" s="825" t="s">
        <v>2702</v>
      </c>
      <c r="H8" s="825" t="s">
        <v>2703</v>
      </c>
      <c r="I8" s="831">
        <v>0.43999999761581421</v>
      </c>
      <c r="J8" s="831">
        <v>500</v>
      </c>
      <c r="K8" s="832">
        <v>220</v>
      </c>
    </row>
    <row r="9" spans="1:11" ht="14.45" customHeight="1" x14ac:dyDescent="0.2">
      <c r="A9" s="821" t="s">
        <v>605</v>
      </c>
      <c r="B9" s="822" t="s">
        <v>606</v>
      </c>
      <c r="C9" s="825" t="s">
        <v>618</v>
      </c>
      <c r="D9" s="839" t="s">
        <v>619</v>
      </c>
      <c r="E9" s="825" t="s">
        <v>2696</v>
      </c>
      <c r="F9" s="839" t="s">
        <v>2697</v>
      </c>
      <c r="G9" s="825" t="s">
        <v>2704</v>
      </c>
      <c r="H9" s="825" t="s">
        <v>2705</v>
      </c>
      <c r="I9" s="831">
        <v>109.875</v>
      </c>
      <c r="J9" s="831">
        <v>2</v>
      </c>
      <c r="K9" s="832">
        <v>219.75</v>
      </c>
    </row>
    <row r="10" spans="1:11" ht="14.45" customHeight="1" x14ac:dyDescent="0.2">
      <c r="A10" s="821" t="s">
        <v>605</v>
      </c>
      <c r="B10" s="822" t="s">
        <v>606</v>
      </c>
      <c r="C10" s="825" t="s">
        <v>618</v>
      </c>
      <c r="D10" s="839" t="s">
        <v>619</v>
      </c>
      <c r="E10" s="825" t="s">
        <v>2696</v>
      </c>
      <c r="F10" s="839" t="s">
        <v>2697</v>
      </c>
      <c r="G10" s="825" t="s">
        <v>2706</v>
      </c>
      <c r="H10" s="825" t="s">
        <v>2707</v>
      </c>
      <c r="I10" s="831">
        <v>355.35000610351563</v>
      </c>
      <c r="J10" s="831">
        <v>1</v>
      </c>
      <c r="K10" s="832">
        <v>355.35000610351563</v>
      </c>
    </row>
    <row r="11" spans="1:11" ht="14.45" customHeight="1" x14ac:dyDescent="0.2">
      <c r="A11" s="821" t="s">
        <v>605</v>
      </c>
      <c r="B11" s="822" t="s">
        <v>606</v>
      </c>
      <c r="C11" s="825" t="s">
        <v>618</v>
      </c>
      <c r="D11" s="839" t="s">
        <v>619</v>
      </c>
      <c r="E11" s="825" t="s">
        <v>2696</v>
      </c>
      <c r="F11" s="839" t="s">
        <v>2697</v>
      </c>
      <c r="G11" s="825" t="s">
        <v>2708</v>
      </c>
      <c r="H11" s="825" t="s">
        <v>2709</v>
      </c>
      <c r="I11" s="831">
        <v>30.175000190734863</v>
      </c>
      <c r="J11" s="831">
        <v>10</v>
      </c>
      <c r="K11" s="832">
        <v>301.75</v>
      </c>
    </row>
    <row r="12" spans="1:11" ht="14.45" customHeight="1" x14ac:dyDescent="0.2">
      <c r="A12" s="821" t="s">
        <v>605</v>
      </c>
      <c r="B12" s="822" t="s">
        <v>606</v>
      </c>
      <c r="C12" s="825" t="s">
        <v>618</v>
      </c>
      <c r="D12" s="839" t="s">
        <v>619</v>
      </c>
      <c r="E12" s="825" t="s">
        <v>2696</v>
      </c>
      <c r="F12" s="839" t="s">
        <v>2697</v>
      </c>
      <c r="G12" s="825" t="s">
        <v>2710</v>
      </c>
      <c r="H12" s="825" t="s">
        <v>2711</v>
      </c>
      <c r="I12" s="831">
        <v>13.039999961853027</v>
      </c>
      <c r="J12" s="831">
        <v>10</v>
      </c>
      <c r="K12" s="832">
        <v>130.41000366210938</v>
      </c>
    </row>
    <row r="13" spans="1:11" ht="14.45" customHeight="1" x14ac:dyDescent="0.2">
      <c r="A13" s="821" t="s">
        <v>605</v>
      </c>
      <c r="B13" s="822" t="s">
        <v>606</v>
      </c>
      <c r="C13" s="825" t="s">
        <v>618</v>
      </c>
      <c r="D13" s="839" t="s">
        <v>619</v>
      </c>
      <c r="E13" s="825" t="s">
        <v>2696</v>
      </c>
      <c r="F13" s="839" t="s">
        <v>2697</v>
      </c>
      <c r="G13" s="825" t="s">
        <v>2712</v>
      </c>
      <c r="H13" s="825" t="s">
        <v>2713</v>
      </c>
      <c r="I13" s="831">
        <v>11.390000343322754</v>
      </c>
      <c r="J13" s="831">
        <v>22</v>
      </c>
      <c r="K13" s="832">
        <v>248.58000373840332</v>
      </c>
    </row>
    <row r="14" spans="1:11" ht="14.45" customHeight="1" x14ac:dyDescent="0.2">
      <c r="A14" s="821" t="s">
        <v>605</v>
      </c>
      <c r="B14" s="822" t="s">
        <v>606</v>
      </c>
      <c r="C14" s="825" t="s">
        <v>618</v>
      </c>
      <c r="D14" s="839" t="s">
        <v>619</v>
      </c>
      <c r="E14" s="825" t="s">
        <v>2696</v>
      </c>
      <c r="F14" s="839" t="s">
        <v>2697</v>
      </c>
      <c r="G14" s="825" t="s">
        <v>2714</v>
      </c>
      <c r="H14" s="825" t="s">
        <v>2715</v>
      </c>
      <c r="I14" s="831">
        <v>1.3799999952316284</v>
      </c>
      <c r="J14" s="831">
        <v>700</v>
      </c>
      <c r="K14" s="832">
        <v>966</v>
      </c>
    </row>
    <row r="15" spans="1:11" ht="14.45" customHeight="1" x14ac:dyDescent="0.2">
      <c r="A15" s="821" t="s">
        <v>605</v>
      </c>
      <c r="B15" s="822" t="s">
        <v>606</v>
      </c>
      <c r="C15" s="825" t="s">
        <v>618</v>
      </c>
      <c r="D15" s="839" t="s">
        <v>619</v>
      </c>
      <c r="E15" s="825" t="s">
        <v>2696</v>
      </c>
      <c r="F15" s="839" t="s">
        <v>2697</v>
      </c>
      <c r="G15" s="825" t="s">
        <v>2716</v>
      </c>
      <c r="H15" s="825" t="s">
        <v>2717</v>
      </c>
      <c r="I15" s="831">
        <v>0.9100000262260437</v>
      </c>
      <c r="J15" s="831">
        <v>250</v>
      </c>
      <c r="K15" s="832">
        <v>227.69999694824219</v>
      </c>
    </row>
    <row r="16" spans="1:11" ht="14.45" customHeight="1" x14ac:dyDescent="0.2">
      <c r="A16" s="821" t="s">
        <v>605</v>
      </c>
      <c r="B16" s="822" t="s">
        <v>606</v>
      </c>
      <c r="C16" s="825" t="s">
        <v>618</v>
      </c>
      <c r="D16" s="839" t="s">
        <v>619</v>
      </c>
      <c r="E16" s="825" t="s">
        <v>2696</v>
      </c>
      <c r="F16" s="839" t="s">
        <v>2697</v>
      </c>
      <c r="G16" s="825" t="s">
        <v>2718</v>
      </c>
      <c r="H16" s="825" t="s">
        <v>2719</v>
      </c>
      <c r="I16" s="831">
        <v>0.86000001430511475</v>
      </c>
      <c r="J16" s="831">
        <v>50</v>
      </c>
      <c r="K16" s="832">
        <v>43</v>
      </c>
    </row>
    <row r="17" spans="1:11" ht="14.45" customHeight="1" x14ac:dyDescent="0.2">
      <c r="A17" s="821" t="s">
        <v>605</v>
      </c>
      <c r="B17" s="822" t="s">
        <v>606</v>
      </c>
      <c r="C17" s="825" t="s">
        <v>618</v>
      </c>
      <c r="D17" s="839" t="s">
        <v>619</v>
      </c>
      <c r="E17" s="825" t="s">
        <v>2696</v>
      </c>
      <c r="F17" s="839" t="s">
        <v>2697</v>
      </c>
      <c r="G17" s="825" t="s">
        <v>2720</v>
      </c>
      <c r="H17" s="825" t="s">
        <v>2721</v>
      </c>
      <c r="I17" s="831">
        <v>1.5157142707279749</v>
      </c>
      <c r="J17" s="831">
        <v>550</v>
      </c>
      <c r="K17" s="832">
        <v>833.5</v>
      </c>
    </row>
    <row r="18" spans="1:11" ht="14.45" customHeight="1" x14ac:dyDescent="0.2">
      <c r="A18" s="821" t="s">
        <v>605</v>
      </c>
      <c r="B18" s="822" t="s">
        <v>606</v>
      </c>
      <c r="C18" s="825" t="s">
        <v>618</v>
      </c>
      <c r="D18" s="839" t="s">
        <v>619</v>
      </c>
      <c r="E18" s="825" t="s">
        <v>2696</v>
      </c>
      <c r="F18" s="839" t="s">
        <v>2697</v>
      </c>
      <c r="G18" s="825" t="s">
        <v>2722</v>
      </c>
      <c r="H18" s="825" t="s">
        <v>2723</v>
      </c>
      <c r="I18" s="831">
        <v>2.0639999389648436</v>
      </c>
      <c r="J18" s="831">
        <v>1100</v>
      </c>
      <c r="K18" s="832">
        <v>2270.5</v>
      </c>
    </row>
    <row r="19" spans="1:11" ht="14.45" customHeight="1" x14ac:dyDescent="0.2">
      <c r="A19" s="821" t="s">
        <v>605</v>
      </c>
      <c r="B19" s="822" t="s">
        <v>606</v>
      </c>
      <c r="C19" s="825" t="s">
        <v>618</v>
      </c>
      <c r="D19" s="839" t="s">
        <v>619</v>
      </c>
      <c r="E19" s="825" t="s">
        <v>2696</v>
      </c>
      <c r="F19" s="839" t="s">
        <v>2697</v>
      </c>
      <c r="G19" s="825" t="s">
        <v>2724</v>
      </c>
      <c r="H19" s="825" t="s">
        <v>2725</v>
      </c>
      <c r="I19" s="831">
        <v>3.3633332252502441</v>
      </c>
      <c r="J19" s="831">
        <v>1000</v>
      </c>
      <c r="K19" s="832">
        <v>3363</v>
      </c>
    </row>
    <row r="20" spans="1:11" ht="14.45" customHeight="1" x14ac:dyDescent="0.2">
      <c r="A20" s="821" t="s">
        <v>605</v>
      </c>
      <c r="B20" s="822" t="s">
        <v>606</v>
      </c>
      <c r="C20" s="825" t="s">
        <v>618</v>
      </c>
      <c r="D20" s="839" t="s">
        <v>619</v>
      </c>
      <c r="E20" s="825" t="s">
        <v>2696</v>
      </c>
      <c r="F20" s="839" t="s">
        <v>2697</v>
      </c>
      <c r="G20" s="825" t="s">
        <v>2726</v>
      </c>
      <c r="H20" s="825" t="s">
        <v>2727</v>
      </c>
      <c r="I20" s="831">
        <v>13.420000076293945</v>
      </c>
      <c r="J20" s="831">
        <v>24</v>
      </c>
      <c r="K20" s="832">
        <v>322.07998657226563</v>
      </c>
    </row>
    <row r="21" spans="1:11" ht="14.45" customHeight="1" x14ac:dyDescent="0.2">
      <c r="A21" s="821" t="s">
        <v>605</v>
      </c>
      <c r="B21" s="822" t="s">
        <v>606</v>
      </c>
      <c r="C21" s="825" t="s">
        <v>618</v>
      </c>
      <c r="D21" s="839" t="s">
        <v>619</v>
      </c>
      <c r="E21" s="825" t="s">
        <v>2696</v>
      </c>
      <c r="F21" s="839" t="s">
        <v>2697</v>
      </c>
      <c r="G21" s="825" t="s">
        <v>2728</v>
      </c>
      <c r="H21" s="825" t="s">
        <v>2729</v>
      </c>
      <c r="I21" s="831">
        <v>11.960000038146973</v>
      </c>
      <c r="J21" s="831">
        <v>12</v>
      </c>
      <c r="K21" s="832">
        <v>143.52000427246094</v>
      </c>
    </row>
    <row r="22" spans="1:11" ht="14.45" customHeight="1" x14ac:dyDescent="0.2">
      <c r="A22" s="821" t="s">
        <v>605</v>
      </c>
      <c r="B22" s="822" t="s">
        <v>606</v>
      </c>
      <c r="C22" s="825" t="s">
        <v>618</v>
      </c>
      <c r="D22" s="839" t="s">
        <v>619</v>
      </c>
      <c r="E22" s="825" t="s">
        <v>2696</v>
      </c>
      <c r="F22" s="839" t="s">
        <v>2697</v>
      </c>
      <c r="G22" s="825" t="s">
        <v>2730</v>
      </c>
      <c r="H22" s="825" t="s">
        <v>2731</v>
      </c>
      <c r="I22" s="831">
        <v>8.3900003433227539</v>
      </c>
      <c r="J22" s="831">
        <v>72</v>
      </c>
      <c r="K22" s="832">
        <v>604.08000183105469</v>
      </c>
    </row>
    <row r="23" spans="1:11" ht="14.45" customHeight="1" x14ac:dyDescent="0.2">
      <c r="A23" s="821" t="s">
        <v>605</v>
      </c>
      <c r="B23" s="822" t="s">
        <v>606</v>
      </c>
      <c r="C23" s="825" t="s">
        <v>618</v>
      </c>
      <c r="D23" s="839" t="s">
        <v>619</v>
      </c>
      <c r="E23" s="825" t="s">
        <v>2696</v>
      </c>
      <c r="F23" s="839" t="s">
        <v>2697</v>
      </c>
      <c r="G23" s="825" t="s">
        <v>2732</v>
      </c>
      <c r="H23" s="825" t="s">
        <v>2733</v>
      </c>
      <c r="I23" s="831">
        <v>19.259999593098957</v>
      </c>
      <c r="J23" s="831">
        <v>72</v>
      </c>
      <c r="K23" s="832">
        <v>1386.7199859619141</v>
      </c>
    </row>
    <row r="24" spans="1:11" ht="14.45" customHeight="1" x14ac:dyDescent="0.2">
      <c r="A24" s="821" t="s">
        <v>605</v>
      </c>
      <c r="B24" s="822" t="s">
        <v>606</v>
      </c>
      <c r="C24" s="825" t="s">
        <v>618</v>
      </c>
      <c r="D24" s="839" t="s">
        <v>619</v>
      </c>
      <c r="E24" s="825" t="s">
        <v>2696</v>
      </c>
      <c r="F24" s="839" t="s">
        <v>2697</v>
      </c>
      <c r="G24" s="825" t="s">
        <v>2734</v>
      </c>
      <c r="H24" s="825" t="s">
        <v>2735</v>
      </c>
      <c r="I24" s="831">
        <v>10.757777743869358</v>
      </c>
      <c r="J24" s="831">
        <v>380</v>
      </c>
      <c r="K24" s="832">
        <v>4085.9000549316406</v>
      </c>
    </row>
    <row r="25" spans="1:11" ht="14.45" customHeight="1" x14ac:dyDescent="0.2">
      <c r="A25" s="821" t="s">
        <v>605</v>
      </c>
      <c r="B25" s="822" t="s">
        <v>606</v>
      </c>
      <c r="C25" s="825" t="s">
        <v>618</v>
      </c>
      <c r="D25" s="839" t="s">
        <v>619</v>
      </c>
      <c r="E25" s="825" t="s">
        <v>2696</v>
      </c>
      <c r="F25" s="839" t="s">
        <v>2697</v>
      </c>
      <c r="G25" s="825" t="s">
        <v>2736</v>
      </c>
      <c r="H25" s="825" t="s">
        <v>2737</v>
      </c>
      <c r="I25" s="831">
        <v>2.5199999809265137</v>
      </c>
      <c r="J25" s="831">
        <v>10</v>
      </c>
      <c r="K25" s="832">
        <v>25.200000762939453</v>
      </c>
    </row>
    <row r="26" spans="1:11" ht="14.45" customHeight="1" x14ac:dyDescent="0.2">
      <c r="A26" s="821" t="s">
        <v>605</v>
      </c>
      <c r="B26" s="822" t="s">
        <v>606</v>
      </c>
      <c r="C26" s="825" t="s">
        <v>618</v>
      </c>
      <c r="D26" s="839" t="s">
        <v>619</v>
      </c>
      <c r="E26" s="825" t="s">
        <v>2696</v>
      </c>
      <c r="F26" s="839" t="s">
        <v>2697</v>
      </c>
      <c r="G26" s="825" t="s">
        <v>2738</v>
      </c>
      <c r="H26" s="825" t="s">
        <v>2739</v>
      </c>
      <c r="I26" s="831">
        <v>4.320000171661377</v>
      </c>
      <c r="J26" s="831">
        <v>10</v>
      </c>
      <c r="K26" s="832">
        <v>43.200000762939453</v>
      </c>
    </row>
    <row r="27" spans="1:11" ht="14.45" customHeight="1" x14ac:dyDescent="0.2">
      <c r="A27" s="821" t="s">
        <v>605</v>
      </c>
      <c r="B27" s="822" t="s">
        <v>606</v>
      </c>
      <c r="C27" s="825" t="s">
        <v>618</v>
      </c>
      <c r="D27" s="839" t="s">
        <v>619</v>
      </c>
      <c r="E27" s="825" t="s">
        <v>2696</v>
      </c>
      <c r="F27" s="839" t="s">
        <v>2697</v>
      </c>
      <c r="G27" s="825" t="s">
        <v>2740</v>
      </c>
      <c r="H27" s="825" t="s">
        <v>2741</v>
      </c>
      <c r="I27" s="831">
        <v>8.3400001525878906</v>
      </c>
      <c r="J27" s="831">
        <v>5</v>
      </c>
      <c r="K27" s="832">
        <v>41.700000762939453</v>
      </c>
    </row>
    <row r="28" spans="1:11" ht="14.45" customHeight="1" x14ac:dyDescent="0.2">
      <c r="A28" s="821" t="s">
        <v>605</v>
      </c>
      <c r="B28" s="822" t="s">
        <v>606</v>
      </c>
      <c r="C28" s="825" t="s">
        <v>618</v>
      </c>
      <c r="D28" s="839" t="s">
        <v>619</v>
      </c>
      <c r="E28" s="825" t="s">
        <v>2696</v>
      </c>
      <c r="F28" s="839" t="s">
        <v>2697</v>
      </c>
      <c r="G28" s="825" t="s">
        <v>2742</v>
      </c>
      <c r="H28" s="825" t="s">
        <v>2743</v>
      </c>
      <c r="I28" s="831">
        <v>9.5900001525878906</v>
      </c>
      <c r="J28" s="831">
        <v>5</v>
      </c>
      <c r="K28" s="832">
        <v>47.959999084472656</v>
      </c>
    </row>
    <row r="29" spans="1:11" ht="14.45" customHeight="1" x14ac:dyDescent="0.2">
      <c r="A29" s="821" t="s">
        <v>605</v>
      </c>
      <c r="B29" s="822" t="s">
        <v>606</v>
      </c>
      <c r="C29" s="825" t="s">
        <v>618</v>
      </c>
      <c r="D29" s="839" t="s">
        <v>619</v>
      </c>
      <c r="E29" s="825" t="s">
        <v>2696</v>
      </c>
      <c r="F29" s="839" t="s">
        <v>2697</v>
      </c>
      <c r="G29" s="825" t="s">
        <v>2744</v>
      </c>
      <c r="H29" s="825" t="s">
        <v>2745</v>
      </c>
      <c r="I29" s="831">
        <v>15.640000343322754</v>
      </c>
      <c r="J29" s="831">
        <v>50</v>
      </c>
      <c r="K29" s="832">
        <v>781.99996948242188</v>
      </c>
    </row>
    <row r="30" spans="1:11" ht="14.45" customHeight="1" x14ac:dyDescent="0.2">
      <c r="A30" s="821" t="s">
        <v>605</v>
      </c>
      <c r="B30" s="822" t="s">
        <v>606</v>
      </c>
      <c r="C30" s="825" t="s">
        <v>618</v>
      </c>
      <c r="D30" s="839" t="s">
        <v>619</v>
      </c>
      <c r="E30" s="825" t="s">
        <v>2696</v>
      </c>
      <c r="F30" s="839" t="s">
        <v>2697</v>
      </c>
      <c r="G30" s="825" t="s">
        <v>2746</v>
      </c>
      <c r="H30" s="825" t="s">
        <v>2747</v>
      </c>
      <c r="I30" s="831">
        <v>12.649999618530273</v>
      </c>
      <c r="J30" s="831">
        <v>360</v>
      </c>
      <c r="K30" s="832">
        <v>4554</v>
      </c>
    </row>
    <row r="31" spans="1:11" ht="14.45" customHeight="1" x14ac:dyDescent="0.2">
      <c r="A31" s="821" t="s">
        <v>605</v>
      </c>
      <c r="B31" s="822" t="s">
        <v>606</v>
      </c>
      <c r="C31" s="825" t="s">
        <v>618</v>
      </c>
      <c r="D31" s="839" t="s">
        <v>619</v>
      </c>
      <c r="E31" s="825" t="s">
        <v>2696</v>
      </c>
      <c r="F31" s="839" t="s">
        <v>2697</v>
      </c>
      <c r="G31" s="825" t="s">
        <v>2748</v>
      </c>
      <c r="H31" s="825" t="s">
        <v>2749</v>
      </c>
      <c r="I31" s="831">
        <v>72.220001220703125</v>
      </c>
      <c r="J31" s="831">
        <v>4</v>
      </c>
      <c r="K31" s="832">
        <v>288.8800048828125</v>
      </c>
    </row>
    <row r="32" spans="1:11" ht="14.45" customHeight="1" x14ac:dyDescent="0.2">
      <c r="A32" s="821" t="s">
        <v>605</v>
      </c>
      <c r="B32" s="822" t="s">
        <v>606</v>
      </c>
      <c r="C32" s="825" t="s">
        <v>618</v>
      </c>
      <c r="D32" s="839" t="s">
        <v>619</v>
      </c>
      <c r="E32" s="825" t="s">
        <v>2696</v>
      </c>
      <c r="F32" s="839" t="s">
        <v>2697</v>
      </c>
      <c r="G32" s="825" t="s">
        <v>2750</v>
      </c>
      <c r="H32" s="825" t="s">
        <v>2751</v>
      </c>
      <c r="I32" s="831">
        <v>19.969999313354492</v>
      </c>
      <c r="J32" s="831">
        <v>2</v>
      </c>
      <c r="K32" s="832">
        <v>39.930000305175781</v>
      </c>
    </row>
    <row r="33" spans="1:11" ht="14.45" customHeight="1" x14ac:dyDescent="0.2">
      <c r="A33" s="821" t="s">
        <v>605</v>
      </c>
      <c r="B33" s="822" t="s">
        <v>606</v>
      </c>
      <c r="C33" s="825" t="s">
        <v>618</v>
      </c>
      <c r="D33" s="839" t="s">
        <v>619</v>
      </c>
      <c r="E33" s="825" t="s">
        <v>2696</v>
      </c>
      <c r="F33" s="839" t="s">
        <v>2697</v>
      </c>
      <c r="G33" s="825" t="s">
        <v>2752</v>
      </c>
      <c r="H33" s="825" t="s">
        <v>2753</v>
      </c>
      <c r="I33" s="831">
        <v>25.25</v>
      </c>
      <c r="J33" s="831">
        <v>2</v>
      </c>
      <c r="K33" s="832">
        <v>50.490001678466797</v>
      </c>
    </row>
    <row r="34" spans="1:11" ht="14.45" customHeight="1" x14ac:dyDescent="0.2">
      <c r="A34" s="821" t="s">
        <v>605</v>
      </c>
      <c r="B34" s="822" t="s">
        <v>606</v>
      </c>
      <c r="C34" s="825" t="s">
        <v>618</v>
      </c>
      <c r="D34" s="839" t="s">
        <v>619</v>
      </c>
      <c r="E34" s="825" t="s">
        <v>2696</v>
      </c>
      <c r="F34" s="839" t="s">
        <v>2697</v>
      </c>
      <c r="G34" s="825" t="s">
        <v>2754</v>
      </c>
      <c r="H34" s="825" t="s">
        <v>2755</v>
      </c>
      <c r="I34" s="831">
        <v>112.52999877929688</v>
      </c>
      <c r="J34" s="831">
        <v>4</v>
      </c>
      <c r="K34" s="832">
        <v>450.1199951171875</v>
      </c>
    </row>
    <row r="35" spans="1:11" ht="14.45" customHeight="1" x14ac:dyDescent="0.2">
      <c r="A35" s="821" t="s">
        <v>605</v>
      </c>
      <c r="B35" s="822" t="s">
        <v>606</v>
      </c>
      <c r="C35" s="825" t="s">
        <v>618</v>
      </c>
      <c r="D35" s="839" t="s">
        <v>619</v>
      </c>
      <c r="E35" s="825" t="s">
        <v>2696</v>
      </c>
      <c r="F35" s="839" t="s">
        <v>2697</v>
      </c>
      <c r="G35" s="825" t="s">
        <v>2756</v>
      </c>
      <c r="H35" s="825" t="s">
        <v>2757</v>
      </c>
      <c r="I35" s="831">
        <v>0.74000000953674316</v>
      </c>
      <c r="J35" s="831">
        <v>1000</v>
      </c>
      <c r="K35" s="832">
        <v>740</v>
      </c>
    </row>
    <row r="36" spans="1:11" ht="14.45" customHeight="1" x14ac:dyDescent="0.2">
      <c r="A36" s="821" t="s">
        <v>605</v>
      </c>
      <c r="B36" s="822" t="s">
        <v>606</v>
      </c>
      <c r="C36" s="825" t="s">
        <v>618</v>
      </c>
      <c r="D36" s="839" t="s">
        <v>619</v>
      </c>
      <c r="E36" s="825" t="s">
        <v>2696</v>
      </c>
      <c r="F36" s="839" t="s">
        <v>2697</v>
      </c>
      <c r="G36" s="825" t="s">
        <v>2758</v>
      </c>
      <c r="H36" s="825" t="s">
        <v>2759</v>
      </c>
      <c r="I36" s="831">
        <v>31.193750143051147</v>
      </c>
      <c r="J36" s="831">
        <v>28</v>
      </c>
      <c r="K36" s="832">
        <v>873.43001556396484</v>
      </c>
    </row>
    <row r="37" spans="1:11" ht="14.45" customHeight="1" x14ac:dyDescent="0.2">
      <c r="A37" s="821" t="s">
        <v>605</v>
      </c>
      <c r="B37" s="822" t="s">
        <v>606</v>
      </c>
      <c r="C37" s="825" t="s">
        <v>618</v>
      </c>
      <c r="D37" s="839" t="s">
        <v>619</v>
      </c>
      <c r="E37" s="825" t="s">
        <v>2760</v>
      </c>
      <c r="F37" s="839" t="s">
        <v>2761</v>
      </c>
      <c r="G37" s="825" t="s">
        <v>2762</v>
      </c>
      <c r="H37" s="825" t="s">
        <v>2763</v>
      </c>
      <c r="I37" s="831">
        <v>2.0499999523162842</v>
      </c>
      <c r="J37" s="831">
        <v>100</v>
      </c>
      <c r="K37" s="832">
        <v>205</v>
      </c>
    </row>
    <row r="38" spans="1:11" ht="14.45" customHeight="1" x14ac:dyDescent="0.2">
      <c r="A38" s="821" t="s">
        <v>605</v>
      </c>
      <c r="B38" s="822" t="s">
        <v>606</v>
      </c>
      <c r="C38" s="825" t="s">
        <v>618</v>
      </c>
      <c r="D38" s="839" t="s">
        <v>619</v>
      </c>
      <c r="E38" s="825" t="s">
        <v>2760</v>
      </c>
      <c r="F38" s="839" t="s">
        <v>2761</v>
      </c>
      <c r="G38" s="825" t="s">
        <v>2764</v>
      </c>
      <c r="H38" s="825" t="s">
        <v>2765</v>
      </c>
      <c r="I38" s="831">
        <v>13.810000419616699</v>
      </c>
      <c r="J38" s="831">
        <v>10</v>
      </c>
      <c r="K38" s="832">
        <v>138.05999755859375</v>
      </c>
    </row>
    <row r="39" spans="1:11" ht="14.45" customHeight="1" x14ac:dyDescent="0.2">
      <c r="A39" s="821" t="s">
        <v>605</v>
      </c>
      <c r="B39" s="822" t="s">
        <v>606</v>
      </c>
      <c r="C39" s="825" t="s">
        <v>618</v>
      </c>
      <c r="D39" s="839" t="s">
        <v>619</v>
      </c>
      <c r="E39" s="825" t="s">
        <v>2760</v>
      </c>
      <c r="F39" s="839" t="s">
        <v>2761</v>
      </c>
      <c r="G39" s="825" t="s">
        <v>2766</v>
      </c>
      <c r="H39" s="825" t="s">
        <v>2767</v>
      </c>
      <c r="I39" s="831">
        <v>1.5999999642372132E-2</v>
      </c>
      <c r="J39" s="831">
        <v>780</v>
      </c>
      <c r="K39" s="832">
        <v>10.300000011920929</v>
      </c>
    </row>
    <row r="40" spans="1:11" ht="14.45" customHeight="1" x14ac:dyDescent="0.2">
      <c r="A40" s="821" t="s">
        <v>605</v>
      </c>
      <c r="B40" s="822" t="s">
        <v>606</v>
      </c>
      <c r="C40" s="825" t="s">
        <v>618</v>
      </c>
      <c r="D40" s="839" t="s">
        <v>619</v>
      </c>
      <c r="E40" s="825" t="s">
        <v>2760</v>
      </c>
      <c r="F40" s="839" t="s">
        <v>2761</v>
      </c>
      <c r="G40" s="825" t="s">
        <v>2768</v>
      </c>
      <c r="H40" s="825" t="s">
        <v>2769</v>
      </c>
      <c r="I40" s="831">
        <v>15.920000076293945</v>
      </c>
      <c r="J40" s="831">
        <v>50</v>
      </c>
      <c r="K40" s="832">
        <v>796</v>
      </c>
    </row>
    <row r="41" spans="1:11" ht="14.45" customHeight="1" x14ac:dyDescent="0.2">
      <c r="A41" s="821" t="s">
        <v>605</v>
      </c>
      <c r="B41" s="822" t="s">
        <v>606</v>
      </c>
      <c r="C41" s="825" t="s">
        <v>618</v>
      </c>
      <c r="D41" s="839" t="s">
        <v>619</v>
      </c>
      <c r="E41" s="825" t="s">
        <v>2760</v>
      </c>
      <c r="F41" s="839" t="s">
        <v>2761</v>
      </c>
      <c r="G41" s="825" t="s">
        <v>2770</v>
      </c>
      <c r="H41" s="825" t="s">
        <v>2771</v>
      </c>
      <c r="I41" s="831">
        <v>3.4833333492279053</v>
      </c>
      <c r="J41" s="831">
        <v>650</v>
      </c>
      <c r="K41" s="832">
        <v>2265</v>
      </c>
    </row>
    <row r="42" spans="1:11" ht="14.45" customHeight="1" x14ac:dyDescent="0.2">
      <c r="A42" s="821" t="s">
        <v>605</v>
      </c>
      <c r="B42" s="822" t="s">
        <v>606</v>
      </c>
      <c r="C42" s="825" t="s">
        <v>618</v>
      </c>
      <c r="D42" s="839" t="s">
        <v>619</v>
      </c>
      <c r="E42" s="825" t="s">
        <v>2760</v>
      </c>
      <c r="F42" s="839" t="s">
        <v>2761</v>
      </c>
      <c r="G42" s="825" t="s">
        <v>2772</v>
      </c>
      <c r="H42" s="825" t="s">
        <v>2773</v>
      </c>
      <c r="I42" s="831">
        <v>21.899999618530273</v>
      </c>
      <c r="J42" s="831">
        <v>150</v>
      </c>
      <c r="K42" s="832">
        <v>3285.150146484375</v>
      </c>
    </row>
    <row r="43" spans="1:11" ht="14.45" customHeight="1" x14ac:dyDescent="0.2">
      <c r="A43" s="821" t="s">
        <v>605</v>
      </c>
      <c r="B43" s="822" t="s">
        <v>606</v>
      </c>
      <c r="C43" s="825" t="s">
        <v>618</v>
      </c>
      <c r="D43" s="839" t="s">
        <v>619</v>
      </c>
      <c r="E43" s="825" t="s">
        <v>2760</v>
      </c>
      <c r="F43" s="839" t="s">
        <v>2761</v>
      </c>
      <c r="G43" s="825" t="s">
        <v>2774</v>
      </c>
      <c r="H43" s="825" t="s">
        <v>2775</v>
      </c>
      <c r="I43" s="831">
        <v>21.899999618530273</v>
      </c>
      <c r="J43" s="831">
        <v>250</v>
      </c>
      <c r="K43" s="832">
        <v>5475.2001953125</v>
      </c>
    </row>
    <row r="44" spans="1:11" ht="14.45" customHeight="1" x14ac:dyDescent="0.2">
      <c r="A44" s="821" t="s">
        <v>605</v>
      </c>
      <c r="B44" s="822" t="s">
        <v>606</v>
      </c>
      <c r="C44" s="825" t="s">
        <v>618</v>
      </c>
      <c r="D44" s="839" t="s">
        <v>619</v>
      </c>
      <c r="E44" s="825" t="s">
        <v>2760</v>
      </c>
      <c r="F44" s="839" t="s">
        <v>2761</v>
      </c>
      <c r="G44" s="825" t="s">
        <v>2776</v>
      </c>
      <c r="H44" s="825" t="s">
        <v>2777</v>
      </c>
      <c r="I44" s="831">
        <v>17.979999542236328</v>
      </c>
      <c r="J44" s="831">
        <v>250</v>
      </c>
      <c r="K44" s="832">
        <v>4495</v>
      </c>
    </row>
    <row r="45" spans="1:11" ht="14.45" customHeight="1" x14ac:dyDescent="0.2">
      <c r="A45" s="821" t="s">
        <v>605</v>
      </c>
      <c r="B45" s="822" t="s">
        <v>606</v>
      </c>
      <c r="C45" s="825" t="s">
        <v>618</v>
      </c>
      <c r="D45" s="839" t="s">
        <v>619</v>
      </c>
      <c r="E45" s="825" t="s">
        <v>2760</v>
      </c>
      <c r="F45" s="839" t="s">
        <v>2761</v>
      </c>
      <c r="G45" s="825" t="s">
        <v>2778</v>
      </c>
      <c r="H45" s="825" t="s">
        <v>2779</v>
      </c>
      <c r="I45" s="831">
        <v>17.979999542236328</v>
      </c>
      <c r="J45" s="831">
        <v>50</v>
      </c>
      <c r="K45" s="832">
        <v>899</v>
      </c>
    </row>
    <row r="46" spans="1:11" ht="14.45" customHeight="1" x14ac:dyDescent="0.2">
      <c r="A46" s="821" t="s">
        <v>605</v>
      </c>
      <c r="B46" s="822" t="s">
        <v>606</v>
      </c>
      <c r="C46" s="825" t="s">
        <v>618</v>
      </c>
      <c r="D46" s="839" t="s">
        <v>619</v>
      </c>
      <c r="E46" s="825" t="s">
        <v>2760</v>
      </c>
      <c r="F46" s="839" t="s">
        <v>2761</v>
      </c>
      <c r="G46" s="825" t="s">
        <v>2780</v>
      </c>
      <c r="H46" s="825" t="s">
        <v>2781</v>
      </c>
      <c r="I46" s="831">
        <v>13.199999809265137</v>
      </c>
      <c r="J46" s="831">
        <v>100</v>
      </c>
      <c r="K46" s="832">
        <v>1320</v>
      </c>
    </row>
    <row r="47" spans="1:11" ht="14.45" customHeight="1" x14ac:dyDescent="0.2">
      <c r="A47" s="821" t="s">
        <v>605</v>
      </c>
      <c r="B47" s="822" t="s">
        <v>606</v>
      </c>
      <c r="C47" s="825" t="s">
        <v>618</v>
      </c>
      <c r="D47" s="839" t="s">
        <v>619</v>
      </c>
      <c r="E47" s="825" t="s">
        <v>2760</v>
      </c>
      <c r="F47" s="839" t="s">
        <v>2761</v>
      </c>
      <c r="G47" s="825" t="s">
        <v>2782</v>
      </c>
      <c r="H47" s="825" t="s">
        <v>2783</v>
      </c>
      <c r="I47" s="831">
        <v>13.199999809265137</v>
      </c>
      <c r="J47" s="831">
        <v>10</v>
      </c>
      <c r="K47" s="832">
        <v>132</v>
      </c>
    </row>
    <row r="48" spans="1:11" ht="14.45" customHeight="1" x14ac:dyDescent="0.2">
      <c r="A48" s="821" t="s">
        <v>605</v>
      </c>
      <c r="B48" s="822" t="s">
        <v>606</v>
      </c>
      <c r="C48" s="825" t="s">
        <v>618</v>
      </c>
      <c r="D48" s="839" t="s">
        <v>619</v>
      </c>
      <c r="E48" s="825" t="s">
        <v>2760</v>
      </c>
      <c r="F48" s="839" t="s">
        <v>2761</v>
      </c>
      <c r="G48" s="825" t="s">
        <v>2784</v>
      </c>
      <c r="H48" s="825" t="s">
        <v>2785</v>
      </c>
      <c r="I48" s="831">
        <v>22.989999771118164</v>
      </c>
      <c r="J48" s="831">
        <v>70</v>
      </c>
      <c r="K48" s="832">
        <v>1609.2999572753906</v>
      </c>
    </row>
    <row r="49" spans="1:11" ht="14.45" customHeight="1" x14ac:dyDescent="0.2">
      <c r="A49" s="821" t="s">
        <v>605</v>
      </c>
      <c r="B49" s="822" t="s">
        <v>606</v>
      </c>
      <c r="C49" s="825" t="s">
        <v>618</v>
      </c>
      <c r="D49" s="839" t="s">
        <v>619</v>
      </c>
      <c r="E49" s="825" t="s">
        <v>2760</v>
      </c>
      <c r="F49" s="839" t="s">
        <v>2761</v>
      </c>
      <c r="G49" s="825" t="s">
        <v>2786</v>
      </c>
      <c r="H49" s="825" t="s">
        <v>2787</v>
      </c>
      <c r="I49" s="831">
        <v>22.989999771118164</v>
      </c>
      <c r="J49" s="831">
        <v>50</v>
      </c>
      <c r="K49" s="832">
        <v>1149.4999694824219</v>
      </c>
    </row>
    <row r="50" spans="1:11" ht="14.45" customHeight="1" x14ac:dyDescent="0.2">
      <c r="A50" s="821" t="s">
        <v>605</v>
      </c>
      <c r="B50" s="822" t="s">
        <v>606</v>
      </c>
      <c r="C50" s="825" t="s">
        <v>618</v>
      </c>
      <c r="D50" s="839" t="s">
        <v>619</v>
      </c>
      <c r="E50" s="825" t="s">
        <v>2760</v>
      </c>
      <c r="F50" s="839" t="s">
        <v>2761</v>
      </c>
      <c r="G50" s="825" t="s">
        <v>2788</v>
      </c>
      <c r="H50" s="825" t="s">
        <v>2789</v>
      </c>
      <c r="I50" s="831">
        <v>22.989999771118164</v>
      </c>
      <c r="J50" s="831">
        <v>10</v>
      </c>
      <c r="K50" s="832">
        <v>229.89999389648438</v>
      </c>
    </row>
    <row r="51" spans="1:11" ht="14.45" customHeight="1" x14ac:dyDescent="0.2">
      <c r="A51" s="821" t="s">
        <v>605</v>
      </c>
      <c r="B51" s="822" t="s">
        <v>606</v>
      </c>
      <c r="C51" s="825" t="s">
        <v>618</v>
      </c>
      <c r="D51" s="839" t="s">
        <v>619</v>
      </c>
      <c r="E51" s="825" t="s">
        <v>2760</v>
      </c>
      <c r="F51" s="839" t="s">
        <v>2761</v>
      </c>
      <c r="G51" s="825" t="s">
        <v>2790</v>
      </c>
      <c r="H51" s="825" t="s">
        <v>2791</v>
      </c>
      <c r="I51" s="831">
        <v>8.4700002670288086</v>
      </c>
      <c r="J51" s="831">
        <v>160</v>
      </c>
      <c r="K51" s="832">
        <v>1355.2000122070313</v>
      </c>
    </row>
    <row r="52" spans="1:11" ht="14.45" customHeight="1" x14ac:dyDescent="0.2">
      <c r="A52" s="821" t="s">
        <v>605</v>
      </c>
      <c r="B52" s="822" t="s">
        <v>606</v>
      </c>
      <c r="C52" s="825" t="s">
        <v>618</v>
      </c>
      <c r="D52" s="839" t="s">
        <v>619</v>
      </c>
      <c r="E52" s="825" t="s">
        <v>2760</v>
      </c>
      <c r="F52" s="839" t="s">
        <v>2761</v>
      </c>
      <c r="G52" s="825" t="s">
        <v>2792</v>
      </c>
      <c r="H52" s="825" t="s">
        <v>2793</v>
      </c>
      <c r="I52" s="831">
        <v>7.8650000095367432</v>
      </c>
      <c r="J52" s="831">
        <v>800</v>
      </c>
      <c r="K52" s="832">
        <v>6292</v>
      </c>
    </row>
    <row r="53" spans="1:11" ht="14.45" customHeight="1" x14ac:dyDescent="0.2">
      <c r="A53" s="821" t="s">
        <v>605</v>
      </c>
      <c r="B53" s="822" t="s">
        <v>606</v>
      </c>
      <c r="C53" s="825" t="s">
        <v>618</v>
      </c>
      <c r="D53" s="839" t="s">
        <v>619</v>
      </c>
      <c r="E53" s="825" t="s">
        <v>2760</v>
      </c>
      <c r="F53" s="839" t="s">
        <v>2761</v>
      </c>
      <c r="G53" s="825" t="s">
        <v>2794</v>
      </c>
      <c r="H53" s="825" t="s">
        <v>2795</v>
      </c>
      <c r="I53" s="831">
        <v>35.090000152587891</v>
      </c>
      <c r="J53" s="831">
        <v>2</v>
      </c>
      <c r="K53" s="832">
        <v>70.180000305175781</v>
      </c>
    </row>
    <row r="54" spans="1:11" ht="14.45" customHeight="1" x14ac:dyDescent="0.2">
      <c r="A54" s="821" t="s">
        <v>605</v>
      </c>
      <c r="B54" s="822" t="s">
        <v>606</v>
      </c>
      <c r="C54" s="825" t="s">
        <v>618</v>
      </c>
      <c r="D54" s="839" t="s">
        <v>619</v>
      </c>
      <c r="E54" s="825" t="s">
        <v>2760</v>
      </c>
      <c r="F54" s="839" t="s">
        <v>2761</v>
      </c>
      <c r="G54" s="825" t="s">
        <v>2796</v>
      </c>
      <c r="H54" s="825" t="s">
        <v>2797</v>
      </c>
      <c r="I54" s="831">
        <v>1.8175000250339508</v>
      </c>
      <c r="J54" s="831">
        <v>1000</v>
      </c>
      <c r="K54" s="832">
        <v>1818</v>
      </c>
    </row>
    <row r="55" spans="1:11" ht="14.45" customHeight="1" x14ac:dyDescent="0.2">
      <c r="A55" s="821" t="s">
        <v>605</v>
      </c>
      <c r="B55" s="822" t="s">
        <v>606</v>
      </c>
      <c r="C55" s="825" t="s">
        <v>618</v>
      </c>
      <c r="D55" s="839" t="s">
        <v>619</v>
      </c>
      <c r="E55" s="825" t="s">
        <v>2760</v>
      </c>
      <c r="F55" s="839" t="s">
        <v>2761</v>
      </c>
      <c r="G55" s="825" t="s">
        <v>2798</v>
      </c>
      <c r="H55" s="825" t="s">
        <v>2799</v>
      </c>
      <c r="I55" s="831">
        <v>484.22999572753906</v>
      </c>
      <c r="J55" s="831">
        <v>2</v>
      </c>
      <c r="K55" s="832">
        <v>968.45999145507813</v>
      </c>
    </row>
    <row r="56" spans="1:11" ht="14.45" customHeight="1" x14ac:dyDescent="0.2">
      <c r="A56" s="821" t="s">
        <v>605</v>
      </c>
      <c r="B56" s="822" t="s">
        <v>606</v>
      </c>
      <c r="C56" s="825" t="s">
        <v>618</v>
      </c>
      <c r="D56" s="839" t="s">
        <v>619</v>
      </c>
      <c r="E56" s="825" t="s">
        <v>2760</v>
      </c>
      <c r="F56" s="839" t="s">
        <v>2761</v>
      </c>
      <c r="G56" s="825" t="s">
        <v>2800</v>
      </c>
      <c r="H56" s="825" t="s">
        <v>2801</v>
      </c>
      <c r="I56" s="831">
        <v>13.310000419616699</v>
      </c>
      <c r="J56" s="831">
        <v>66</v>
      </c>
      <c r="K56" s="832">
        <v>878.46004009246826</v>
      </c>
    </row>
    <row r="57" spans="1:11" ht="14.45" customHeight="1" x14ac:dyDescent="0.2">
      <c r="A57" s="821" t="s">
        <v>605</v>
      </c>
      <c r="B57" s="822" t="s">
        <v>606</v>
      </c>
      <c r="C57" s="825" t="s">
        <v>618</v>
      </c>
      <c r="D57" s="839" t="s">
        <v>619</v>
      </c>
      <c r="E57" s="825" t="s">
        <v>2760</v>
      </c>
      <c r="F57" s="839" t="s">
        <v>2761</v>
      </c>
      <c r="G57" s="825" t="s">
        <v>2802</v>
      </c>
      <c r="H57" s="825" t="s">
        <v>2803</v>
      </c>
      <c r="I57" s="831">
        <v>2.2849999666213989</v>
      </c>
      <c r="J57" s="831">
        <v>100</v>
      </c>
      <c r="K57" s="832">
        <v>228.5</v>
      </c>
    </row>
    <row r="58" spans="1:11" ht="14.45" customHeight="1" x14ac:dyDescent="0.2">
      <c r="A58" s="821" t="s">
        <v>605</v>
      </c>
      <c r="B58" s="822" t="s">
        <v>606</v>
      </c>
      <c r="C58" s="825" t="s">
        <v>618</v>
      </c>
      <c r="D58" s="839" t="s">
        <v>619</v>
      </c>
      <c r="E58" s="825" t="s">
        <v>2760</v>
      </c>
      <c r="F58" s="839" t="s">
        <v>2761</v>
      </c>
      <c r="G58" s="825" t="s">
        <v>2804</v>
      </c>
      <c r="H58" s="825" t="s">
        <v>2805</v>
      </c>
      <c r="I58" s="831">
        <v>17.540000915527344</v>
      </c>
      <c r="J58" s="831">
        <v>2</v>
      </c>
      <c r="K58" s="832">
        <v>35.080001831054688</v>
      </c>
    </row>
    <row r="59" spans="1:11" ht="14.45" customHeight="1" x14ac:dyDescent="0.2">
      <c r="A59" s="821" t="s">
        <v>605</v>
      </c>
      <c r="B59" s="822" t="s">
        <v>606</v>
      </c>
      <c r="C59" s="825" t="s">
        <v>618</v>
      </c>
      <c r="D59" s="839" t="s">
        <v>619</v>
      </c>
      <c r="E59" s="825" t="s">
        <v>2760</v>
      </c>
      <c r="F59" s="839" t="s">
        <v>2761</v>
      </c>
      <c r="G59" s="825" t="s">
        <v>2806</v>
      </c>
      <c r="H59" s="825" t="s">
        <v>2807</v>
      </c>
      <c r="I59" s="831">
        <v>26.170000076293945</v>
      </c>
      <c r="J59" s="831">
        <v>1</v>
      </c>
      <c r="K59" s="832">
        <v>26.170000076293945</v>
      </c>
    </row>
    <row r="60" spans="1:11" ht="14.45" customHeight="1" x14ac:dyDescent="0.2">
      <c r="A60" s="821" t="s">
        <v>605</v>
      </c>
      <c r="B60" s="822" t="s">
        <v>606</v>
      </c>
      <c r="C60" s="825" t="s">
        <v>618</v>
      </c>
      <c r="D60" s="839" t="s">
        <v>619</v>
      </c>
      <c r="E60" s="825" t="s">
        <v>2760</v>
      </c>
      <c r="F60" s="839" t="s">
        <v>2761</v>
      </c>
      <c r="G60" s="825" t="s">
        <v>2808</v>
      </c>
      <c r="H60" s="825" t="s">
        <v>2809</v>
      </c>
      <c r="I60" s="831">
        <v>9.1999998092651367</v>
      </c>
      <c r="J60" s="831">
        <v>450</v>
      </c>
      <c r="K60" s="832">
        <v>4140</v>
      </c>
    </row>
    <row r="61" spans="1:11" ht="14.45" customHeight="1" x14ac:dyDescent="0.2">
      <c r="A61" s="821" t="s">
        <v>605</v>
      </c>
      <c r="B61" s="822" t="s">
        <v>606</v>
      </c>
      <c r="C61" s="825" t="s">
        <v>618</v>
      </c>
      <c r="D61" s="839" t="s">
        <v>619</v>
      </c>
      <c r="E61" s="825" t="s">
        <v>2760</v>
      </c>
      <c r="F61" s="839" t="s">
        <v>2761</v>
      </c>
      <c r="G61" s="825" t="s">
        <v>2810</v>
      </c>
      <c r="H61" s="825" t="s">
        <v>2811</v>
      </c>
      <c r="I61" s="831">
        <v>7.1799999872843427</v>
      </c>
      <c r="J61" s="831">
        <v>30</v>
      </c>
      <c r="K61" s="832">
        <v>215.39999389648438</v>
      </c>
    </row>
    <row r="62" spans="1:11" ht="14.45" customHeight="1" x14ac:dyDescent="0.2">
      <c r="A62" s="821" t="s">
        <v>605</v>
      </c>
      <c r="B62" s="822" t="s">
        <v>606</v>
      </c>
      <c r="C62" s="825" t="s">
        <v>618</v>
      </c>
      <c r="D62" s="839" t="s">
        <v>619</v>
      </c>
      <c r="E62" s="825" t="s">
        <v>2760</v>
      </c>
      <c r="F62" s="839" t="s">
        <v>2761</v>
      </c>
      <c r="G62" s="825" t="s">
        <v>2812</v>
      </c>
      <c r="H62" s="825" t="s">
        <v>2813</v>
      </c>
      <c r="I62" s="831">
        <v>172.5</v>
      </c>
      <c r="J62" s="831">
        <v>3</v>
      </c>
      <c r="K62" s="832">
        <v>517.5</v>
      </c>
    </row>
    <row r="63" spans="1:11" ht="14.45" customHeight="1" x14ac:dyDescent="0.2">
      <c r="A63" s="821" t="s">
        <v>605</v>
      </c>
      <c r="B63" s="822" t="s">
        <v>606</v>
      </c>
      <c r="C63" s="825" t="s">
        <v>618</v>
      </c>
      <c r="D63" s="839" t="s">
        <v>619</v>
      </c>
      <c r="E63" s="825" t="s">
        <v>2760</v>
      </c>
      <c r="F63" s="839" t="s">
        <v>2761</v>
      </c>
      <c r="G63" s="825" t="s">
        <v>2814</v>
      </c>
      <c r="H63" s="825" t="s">
        <v>2815</v>
      </c>
      <c r="I63" s="831">
        <v>8.1159999847412116</v>
      </c>
      <c r="J63" s="831">
        <v>170</v>
      </c>
      <c r="K63" s="832">
        <v>1402.8000030517578</v>
      </c>
    </row>
    <row r="64" spans="1:11" ht="14.45" customHeight="1" x14ac:dyDescent="0.2">
      <c r="A64" s="821" t="s">
        <v>605</v>
      </c>
      <c r="B64" s="822" t="s">
        <v>606</v>
      </c>
      <c r="C64" s="825" t="s">
        <v>618</v>
      </c>
      <c r="D64" s="839" t="s">
        <v>619</v>
      </c>
      <c r="E64" s="825" t="s">
        <v>2760</v>
      </c>
      <c r="F64" s="839" t="s">
        <v>2761</v>
      </c>
      <c r="G64" s="825" t="s">
        <v>2816</v>
      </c>
      <c r="H64" s="825" t="s">
        <v>2817</v>
      </c>
      <c r="I64" s="831">
        <v>6.7600002288818359</v>
      </c>
      <c r="J64" s="831">
        <v>50</v>
      </c>
      <c r="K64" s="832">
        <v>338</v>
      </c>
    </row>
    <row r="65" spans="1:11" ht="14.45" customHeight="1" x14ac:dyDescent="0.2">
      <c r="A65" s="821" t="s">
        <v>605</v>
      </c>
      <c r="B65" s="822" t="s">
        <v>606</v>
      </c>
      <c r="C65" s="825" t="s">
        <v>618</v>
      </c>
      <c r="D65" s="839" t="s">
        <v>619</v>
      </c>
      <c r="E65" s="825" t="s">
        <v>2760</v>
      </c>
      <c r="F65" s="839" t="s">
        <v>2761</v>
      </c>
      <c r="G65" s="825" t="s">
        <v>2818</v>
      </c>
      <c r="H65" s="825" t="s">
        <v>2819</v>
      </c>
      <c r="I65" s="831">
        <v>0.82199999094009402</v>
      </c>
      <c r="J65" s="831">
        <v>3600</v>
      </c>
      <c r="K65" s="832">
        <v>2958</v>
      </c>
    </row>
    <row r="66" spans="1:11" ht="14.45" customHeight="1" x14ac:dyDescent="0.2">
      <c r="A66" s="821" t="s">
        <v>605</v>
      </c>
      <c r="B66" s="822" t="s">
        <v>606</v>
      </c>
      <c r="C66" s="825" t="s">
        <v>618</v>
      </c>
      <c r="D66" s="839" t="s">
        <v>619</v>
      </c>
      <c r="E66" s="825" t="s">
        <v>2760</v>
      </c>
      <c r="F66" s="839" t="s">
        <v>2761</v>
      </c>
      <c r="G66" s="825" t="s">
        <v>2820</v>
      </c>
      <c r="H66" s="825" t="s">
        <v>2821</v>
      </c>
      <c r="I66" s="831">
        <v>0.4355555574099223</v>
      </c>
      <c r="J66" s="831">
        <v>3100</v>
      </c>
      <c r="K66" s="832">
        <v>1351</v>
      </c>
    </row>
    <row r="67" spans="1:11" ht="14.45" customHeight="1" x14ac:dyDescent="0.2">
      <c r="A67" s="821" t="s">
        <v>605</v>
      </c>
      <c r="B67" s="822" t="s">
        <v>606</v>
      </c>
      <c r="C67" s="825" t="s">
        <v>618</v>
      </c>
      <c r="D67" s="839" t="s">
        <v>619</v>
      </c>
      <c r="E67" s="825" t="s">
        <v>2760</v>
      </c>
      <c r="F67" s="839" t="s">
        <v>2761</v>
      </c>
      <c r="G67" s="825" t="s">
        <v>2822</v>
      </c>
      <c r="H67" s="825" t="s">
        <v>2823</v>
      </c>
      <c r="I67" s="831">
        <v>1.1349999904632568</v>
      </c>
      <c r="J67" s="831">
        <v>1200</v>
      </c>
      <c r="K67" s="832">
        <v>1364.8000183105469</v>
      </c>
    </row>
    <row r="68" spans="1:11" ht="14.45" customHeight="1" x14ac:dyDescent="0.2">
      <c r="A68" s="821" t="s">
        <v>605</v>
      </c>
      <c r="B68" s="822" t="s">
        <v>606</v>
      </c>
      <c r="C68" s="825" t="s">
        <v>618</v>
      </c>
      <c r="D68" s="839" t="s">
        <v>619</v>
      </c>
      <c r="E68" s="825" t="s">
        <v>2760</v>
      </c>
      <c r="F68" s="839" t="s">
        <v>2761</v>
      </c>
      <c r="G68" s="825" t="s">
        <v>2824</v>
      </c>
      <c r="H68" s="825" t="s">
        <v>2825</v>
      </c>
      <c r="I68" s="831">
        <v>0.57999998331069946</v>
      </c>
      <c r="J68" s="831">
        <v>300</v>
      </c>
      <c r="K68" s="832">
        <v>174</v>
      </c>
    </row>
    <row r="69" spans="1:11" ht="14.45" customHeight="1" x14ac:dyDescent="0.2">
      <c r="A69" s="821" t="s">
        <v>605</v>
      </c>
      <c r="B69" s="822" t="s">
        <v>606</v>
      </c>
      <c r="C69" s="825" t="s">
        <v>618</v>
      </c>
      <c r="D69" s="839" t="s">
        <v>619</v>
      </c>
      <c r="E69" s="825" t="s">
        <v>2760</v>
      </c>
      <c r="F69" s="839" t="s">
        <v>2761</v>
      </c>
      <c r="G69" s="825" t="s">
        <v>2826</v>
      </c>
      <c r="H69" s="825" t="s">
        <v>2827</v>
      </c>
      <c r="I69" s="831">
        <v>1.5555555025736492</v>
      </c>
      <c r="J69" s="831">
        <v>1900</v>
      </c>
      <c r="K69" s="832">
        <v>2957</v>
      </c>
    </row>
    <row r="70" spans="1:11" ht="14.45" customHeight="1" x14ac:dyDescent="0.2">
      <c r="A70" s="821" t="s">
        <v>605</v>
      </c>
      <c r="B70" s="822" t="s">
        <v>606</v>
      </c>
      <c r="C70" s="825" t="s">
        <v>618</v>
      </c>
      <c r="D70" s="839" t="s">
        <v>619</v>
      </c>
      <c r="E70" s="825" t="s">
        <v>2760</v>
      </c>
      <c r="F70" s="839" t="s">
        <v>2761</v>
      </c>
      <c r="G70" s="825" t="s">
        <v>2828</v>
      </c>
      <c r="H70" s="825" t="s">
        <v>2829</v>
      </c>
      <c r="I70" s="831">
        <v>1.5533332824707031</v>
      </c>
      <c r="J70" s="831">
        <v>300</v>
      </c>
      <c r="K70" s="832">
        <v>466</v>
      </c>
    </row>
    <row r="71" spans="1:11" ht="14.45" customHeight="1" x14ac:dyDescent="0.2">
      <c r="A71" s="821" t="s">
        <v>605</v>
      </c>
      <c r="B71" s="822" t="s">
        <v>606</v>
      </c>
      <c r="C71" s="825" t="s">
        <v>618</v>
      </c>
      <c r="D71" s="839" t="s">
        <v>619</v>
      </c>
      <c r="E71" s="825" t="s">
        <v>2760</v>
      </c>
      <c r="F71" s="839" t="s">
        <v>2761</v>
      </c>
      <c r="G71" s="825" t="s">
        <v>2830</v>
      </c>
      <c r="H71" s="825" t="s">
        <v>2831</v>
      </c>
      <c r="I71" s="831">
        <v>1.2100000381469727</v>
      </c>
      <c r="J71" s="831">
        <v>150</v>
      </c>
      <c r="K71" s="832">
        <v>181.5</v>
      </c>
    </row>
    <row r="72" spans="1:11" ht="14.45" customHeight="1" x14ac:dyDescent="0.2">
      <c r="A72" s="821" t="s">
        <v>605</v>
      </c>
      <c r="B72" s="822" t="s">
        <v>606</v>
      </c>
      <c r="C72" s="825" t="s">
        <v>618</v>
      </c>
      <c r="D72" s="839" t="s">
        <v>619</v>
      </c>
      <c r="E72" s="825" t="s">
        <v>2760</v>
      </c>
      <c r="F72" s="839" t="s">
        <v>2761</v>
      </c>
      <c r="G72" s="825" t="s">
        <v>2832</v>
      </c>
      <c r="H72" s="825" t="s">
        <v>2833</v>
      </c>
      <c r="I72" s="831">
        <v>0.47285713894026621</v>
      </c>
      <c r="J72" s="831">
        <v>800</v>
      </c>
      <c r="K72" s="832">
        <v>379</v>
      </c>
    </row>
    <row r="73" spans="1:11" ht="14.45" customHeight="1" x14ac:dyDescent="0.2">
      <c r="A73" s="821" t="s">
        <v>605</v>
      </c>
      <c r="B73" s="822" t="s">
        <v>606</v>
      </c>
      <c r="C73" s="825" t="s">
        <v>618</v>
      </c>
      <c r="D73" s="839" t="s">
        <v>619</v>
      </c>
      <c r="E73" s="825" t="s">
        <v>2760</v>
      </c>
      <c r="F73" s="839" t="s">
        <v>2761</v>
      </c>
      <c r="G73" s="825" t="s">
        <v>2834</v>
      </c>
      <c r="H73" s="825" t="s">
        <v>2835</v>
      </c>
      <c r="I73" s="831">
        <v>1.987500011920929</v>
      </c>
      <c r="J73" s="831">
        <v>250</v>
      </c>
      <c r="K73" s="832">
        <v>497</v>
      </c>
    </row>
    <row r="74" spans="1:11" ht="14.45" customHeight="1" x14ac:dyDescent="0.2">
      <c r="A74" s="821" t="s">
        <v>605</v>
      </c>
      <c r="B74" s="822" t="s">
        <v>606</v>
      </c>
      <c r="C74" s="825" t="s">
        <v>618</v>
      </c>
      <c r="D74" s="839" t="s">
        <v>619</v>
      </c>
      <c r="E74" s="825" t="s">
        <v>2760</v>
      </c>
      <c r="F74" s="839" t="s">
        <v>2761</v>
      </c>
      <c r="G74" s="825" t="s">
        <v>2836</v>
      </c>
      <c r="H74" s="825" t="s">
        <v>2837</v>
      </c>
      <c r="I74" s="831">
        <v>2.0449999570846558</v>
      </c>
      <c r="J74" s="831">
        <v>100</v>
      </c>
      <c r="K74" s="832">
        <v>204.5</v>
      </c>
    </row>
    <row r="75" spans="1:11" ht="14.45" customHeight="1" x14ac:dyDescent="0.2">
      <c r="A75" s="821" t="s">
        <v>605</v>
      </c>
      <c r="B75" s="822" t="s">
        <v>606</v>
      </c>
      <c r="C75" s="825" t="s">
        <v>618</v>
      </c>
      <c r="D75" s="839" t="s">
        <v>619</v>
      </c>
      <c r="E75" s="825" t="s">
        <v>2760</v>
      </c>
      <c r="F75" s="839" t="s">
        <v>2761</v>
      </c>
      <c r="G75" s="825" t="s">
        <v>2838</v>
      </c>
      <c r="H75" s="825" t="s">
        <v>2839</v>
      </c>
      <c r="I75" s="831">
        <v>2.6950000524520874</v>
      </c>
      <c r="J75" s="831">
        <v>200</v>
      </c>
      <c r="K75" s="832">
        <v>539</v>
      </c>
    </row>
    <row r="76" spans="1:11" ht="14.45" customHeight="1" x14ac:dyDescent="0.2">
      <c r="A76" s="821" t="s">
        <v>605</v>
      </c>
      <c r="B76" s="822" t="s">
        <v>606</v>
      </c>
      <c r="C76" s="825" t="s">
        <v>618</v>
      </c>
      <c r="D76" s="839" t="s">
        <v>619</v>
      </c>
      <c r="E76" s="825" t="s">
        <v>2760</v>
      </c>
      <c r="F76" s="839" t="s">
        <v>2761</v>
      </c>
      <c r="G76" s="825" t="s">
        <v>2840</v>
      </c>
      <c r="H76" s="825" t="s">
        <v>2841</v>
      </c>
      <c r="I76" s="831">
        <v>3.0766665935516357</v>
      </c>
      <c r="J76" s="831">
        <v>150</v>
      </c>
      <c r="K76" s="832">
        <v>461.5</v>
      </c>
    </row>
    <row r="77" spans="1:11" ht="14.45" customHeight="1" x14ac:dyDescent="0.2">
      <c r="A77" s="821" t="s">
        <v>605</v>
      </c>
      <c r="B77" s="822" t="s">
        <v>606</v>
      </c>
      <c r="C77" s="825" t="s">
        <v>618</v>
      </c>
      <c r="D77" s="839" t="s">
        <v>619</v>
      </c>
      <c r="E77" s="825" t="s">
        <v>2760</v>
      </c>
      <c r="F77" s="839" t="s">
        <v>2761</v>
      </c>
      <c r="G77" s="825" t="s">
        <v>2842</v>
      </c>
      <c r="H77" s="825" t="s">
        <v>2843</v>
      </c>
      <c r="I77" s="831">
        <v>1.9299999475479126</v>
      </c>
      <c r="J77" s="831">
        <v>50</v>
      </c>
      <c r="K77" s="832">
        <v>96.5</v>
      </c>
    </row>
    <row r="78" spans="1:11" ht="14.45" customHeight="1" x14ac:dyDescent="0.2">
      <c r="A78" s="821" t="s">
        <v>605</v>
      </c>
      <c r="B78" s="822" t="s">
        <v>606</v>
      </c>
      <c r="C78" s="825" t="s">
        <v>618</v>
      </c>
      <c r="D78" s="839" t="s">
        <v>619</v>
      </c>
      <c r="E78" s="825" t="s">
        <v>2760</v>
      </c>
      <c r="F78" s="839" t="s">
        <v>2761</v>
      </c>
      <c r="G78" s="825" t="s">
        <v>2844</v>
      </c>
      <c r="H78" s="825" t="s">
        <v>2845</v>
      </c>
      <c r="I78" s="831">
        <v>8.5</v>
      </c>
      <c r="J78" s="831">
        <v>10</v>
      </c>
      <c r="K78" s="832">
        <v>85</v>
      </c>
    </row>
    <row r="79" spans="1:11" ht="14.45" customHeight="1" x14ac:dyDescent="0.2">
      <c r="A79" s="821" t="s">
        <v>605</v>
      </c>
      <c r="B79" s="822" t="s">
        <v>606</v>
      </c>
      <c r="C79" s="825" t="s">
        <v>618</v>
      </c>
      <c r="D79" s="839" t="s">
        <v>619</v>
      </c>
      <c r="E79" s="825" t="s">
        <v>2760</v>
      </c>
      <c r="F79" s="839" t="s">
        <v>2761</v>
      </c>
      <c r="G79" s="825" t="s">
        <v>2846</v>
      </c>
      <c r="H79" s="825" t="s">
        <v>2847</v>
      </c>
      <c r="I79" s="831">
        <v>2.1700000762939453</v>
      </c>
      <c r="J79" s="831">
        <v>70</v>
      </c>
      <c r="K79" s="832">
        <v>151.90000152587891</v>
      </c>
    </row>
    <row r="80" spans="1:11" ht="14.45" customHeight="1" x14ac:dyDescent="0.2">
      <c r="A80" s="821" t="s">
        <v>605</v>
      </c>
      <c r="B80" s="822" t="s">
        <v>606</v>
      </c>
      <c r="C80" s="825" t="s">
        <v>618</v>
      </c>
      <c r="D80" s="839" t="s">
        <v>619</v>
      </c>
      <c r="E80" s="825" t="s">
        <v>2760</v>
      </c>
      <c r="F80" s="839" t="s">
        <v>2761</v>
      </c>
      <c r="G80" s="825" t="s">
        <v>2848</v>
      </c>
      <c r="H80" s="825" t="s">
        <v>2849</v>
      </c>
      <c r="I80" s="831">
        <v>4.7800002098083496</v>
      </c>
      <c r="J80" s="831">
        <v>50</v>
      </c>
      <c r="K80" s="832">
        <v>238.99999237060547</v>
      </c>
    </row>
    <row r="81" spans="1:11" ht="14.45" customHeight="1" x14ac:dyDescent="0.2">
      <c r="A81" s="821" t="s">
        <v>605</v>
      </c>
      <c r="B81" s="822" t="s">
        <v>606</v>
      </c>
      <c r="C81" s="825" t="s">
        <v>618</v>
      </c>
      <c r="D81" s="839" t="s">
        <v>619</v>
      </c>
      <c r="E81" s="825" t="s">
        <v>2760</v>
      </c>
      <c r="F81" s="839" t="s">
        <v>2761</v>
      </c>
      <c r="G81" s="825" t="s">
        <v>2850</v>
      </c>
      <c r="H81" s="825" t="s">
        <v>2851</v>
      </c>
      <c r="I81" s="831">
        <v>21.857499599456787</v>
      </c>
      <c r="J81" s="831">
        <v>35</v>
      </c>
      <c r="K81" s="832">
        <v>768.09999084472656</v>
      </c>
    </row>
    <row r="82" spans="1:11" ht="14.45" customHeight="1" x14ac:dyDescent="0.2">
      <c r="A82" s="821" t="s">
        <v>605</v>
      </c>
      <c r="B82" s="822" t="s">
        <v>606</v>
      </c>
      <c r="C82" s="825" t="s">
        <v>618</v>
      </c>
      <c r="D82" s="839" t="s">
        <v>619</v>
      </c>
      <c r="E82" s="825" t="s">
        <v>2760</v>
      </c>
      <c r="F82" s="839" t="s">
        <v>2761</v>
      </c>
      <c r="G82" s="825" t="s">
        <v>2852</v>
      </c>
      <c r="H82" s="825" t="s">
        <v>2853</v>
      </c>
      <c r="I82" s="831">
        <v>2.5166666507720947</v>
      </c>
      <c r="J82" s="831">
        <v>150</v>
      </c>
      <c r="K82" s="832">
        <v>377.5</v>
      </c>
    </row>
    <row r="83" spans="1:11" ht="14.45" customHeight="1" x14ac:dyDescent="0.2">
      <c r="A83" s="821" t="s">
        <v>605</v>
      </c>
      <c r="B83" s="822" t="s">
        <v>606</v>
      </c>
      <c r="C83" s="825" t="s">
        <v>618</v>
      </c>
      <c r="D83" s="839" t="s">
        <v>619</v>
      </c>
      <c r="E83" s="825" t="s">
        <v>2760</v>
      </c>
      <c r="F83" s="839" t="s">
        <v>2761</v>
      </c>
      <c r="G83" s="825" t="s">
        <v>2854</v>
      </c>
      <c r="H83" s="825" t="s">
        <v>2855</v>
      </c>
      <c r="I83" s="831">
        <v>22.47499942779541</v>
      </c>
      <c r="J83" s="831">
        <v>15</v>
      </c>
      <c r="K83" s="832">
        <v>330.94999694824219</v>
      </c>
    </row>
    <row r="84" spans="1:11" ht="14.45" customHeight="1" x14ac:dyDescent="0.2">
      <c r="A84" s="821" t="s">
        <v>605</v>
      </c>
      <c r="B84" s="822" t="s">
        <v>606</v>
      </c>
      <c r="C84" s="825" t="s">
        <v>618</v>
      </c>
      <c r="D84" s="839" t="s">
        <v>619</v>
      </c>
      <c r="E84" s="825" t="s">
        <v>2856</v>
      </c>
      <c r="F84" s="839" t="s">
        <v>2857</v>
      </c>
      <c r="G84" s="825" t="s">
        <v>2858</v>
      </c>
      <c r="H84" s="825" t="s">
        <v>2859</v>
      </c>
      <c r="I84" s="831">
        <v>10.165555530124241</v>
      </c>
      <c r="J84" s="831">
        <v>850</v>
      </c>
      <c r="K84" s="832">
        <v>8641</v>
      </c>
    </row>
    <row r="85" spans="1:11" ht="14.45" customHeight="1" x14ac:dyDescent="0.2">
      <c r="A85" s="821" t="s">
        <v>605</v>
      </c>
      <c r="B85" s="822" t="s">
        <v>606</v>
      </c>
      <c r="C85" s="825" t="s">
        <v>618</v>
      </c>
      <c r="D85" s="839" t="s">
        <v>619</v>
      </c>
      <c r="E85" s="825" t="s">
        <v>2860</v>
      </c>
      <c r="F85" s="839" t="s">
        <v>2861</v>
      </c>
      <c r="G85" s="825" t="s">
        <v>2862</v>
      </c>
      <c r="H85" s="825" t="s">
        <v>2863</v>
      </c>
      <c r="I85" s="831">
        <v>0.30000001192092896</v>
      </c>
      <c r="J85" s="831">
        <v>500</v>
      </c>
      <c r="K85" s="832">
        <v>150</v>
      </c>
    </row>
    <row r="86" spans="1:11" ht="14.45" customHeight="1" x14ac:dyDescent="0.2">
      <c r="A86" s="821" t="s">
        <v>605</v>
      </c>
      <c r="B86" s="822" t="s">
        <v>606</v>
      </c>
      <c r="C86" s="825" t="s">
        <v>618</v>
      </c>
      <c r="D86" s="839" t="s">
        <v>619</v>
      </c>
      <c r="E86" s="825" t="s">
        <v>2860</v>
      </c>
      <c r="F86" s="839" t="s">
        <v>2861</v>
      </c>
      <c r="G86" s="825" t="s">
        <v>2864</v>
      </c>
      <c r="H86" s="825" t="s">
        <v>2865</v>
      </c>
      <c r="I86" s="831">
        <v>0.30571429218564716</v>
      </c>
      <c r="J86" s="831">
        <v>1800</v>
      </c>
      <c r="K86" s="832">
        <v>550</v>
      </c>
    </row>
    <row r="87" spans="1:11" ht="14.45" customHeight="1" x14ac:dyDescent="0.2">
      <c r="A87" s="821" t="s">
        <v>605</v>
      </c>
      <c r="B87" s="822" t="s">
        <v>606</v>
      </c>
      <c r="C87" s="825" t="s">
        <v>618</v>
      </c>
      <c r="D87" s="839" t="s">
        <v>619</v>
      </c>
      <c r="E87" s="825" t="s">
        <v>2860</v>
      </c>
      <c r="F87" s="839" t="s">
        <v>2861</v>
      </c>
      <c r="G87" s="825" t="s">
        <v>2866</v>
      </c>
      <c r="H87" s="825" t="s">
        <v>2867</v>
      </c>
      <c r="I87" s="831">
        <v>0.31000000238418579</v>
      </c>
      <c r="J87" s="831">
        <v>200</v>
      </c>
      <c r="K87" s="832">
        <v>62</v>
      </c>
    </row>
    <row r="88" spans="1:11" ht="14.45" customHeight="1" x14ac:dyDescent="0.2">
      <c r="A88" s="821" t="s">
        <v>605</v>
      </c>
      <c r="B88" s="822" t="s">
        <v>606</v>
      </c>
      <c r="C88" s="825" t="s">
        <v>618</v>
      </c>
      <c r="D88" s="839" t="s">
        <v>619</v>
      </c>
      <c r="E88" s="825" t="s">
        <v>2860</v>
      </c>
      <c r="F88" s="839" t="s">
        <v>2861</v>
      </c>
      <c r="G88" s="825" t="s">
        <v>2868</v>
      </c>
      <c r="H88" s="825" t="s">
        <v>2869</v>
      </c>
      <c r="I88" s="831">
        <v>0.54625001549720764</v>
      </c>
      <c r="J88" s="831">
        <v>2400</v>
      </c>
      <c r="K88" s="832">
        <v>1310</v>
      </c>
    </row>
    <row r="89" spans="1:11" ht="14.45" customHeight="1" x14ac:dyDescent="0.2">
      <c r="A89" s="821" t="s">
        <v>605</v>
      </c>
      <c r="B89" s="822" t="s">
        <v>606</v>
      </c>
      <c r="C89" s="825" t="s">
        <v>618</v>
      </c>
      <c r="D89" s="839" t="s">
        <v>619</v>
      </c>
      <c r="E89" s="825" t="s">
        <v>2860</v>
      </c>
      <c r="F89" s="839" t="s">
        <v>2861</v>
      </c>
      <c r="G89" s="825" t="s">
        <v>2870</v>
      </c>
      <c r="H89" s="825" t="s">
        <v>2871</v>
      </c>
      <c r="I89" s="831">
        <v>55.810001373291016</v>
      </c>
      <c r="J89" s="831">
        <v>25</v>
      </c>
      <c r="K89" s="832">
        <v>1395.25</v>
      </c>
    </row>
    <row r="90" spans="1:11" ht="14.45" customHeight="1" x14ac:dyDescent="0.2">
      <c r="A90" s="821" t="s">
        <v>605</v>
      </c>
      <c r="B90" s="822" t="s">
        <v>606</v>
      </c>
      <c r="C90" s="825" t="s">
        <v>618</v>
      </c>
      <c r="D90" s="839" t="s">
        <v>619</v>
      </c>
      <c r="E90" s="825" t="s">
        <v>2860</v>
      </c>
      <c r="F90" s="839" t="s">
        <v>2861</v>
      </c>
      <c r="G90" s="825" t="s">
        <v>2872</v>
      </c>
      <c r="H90" s="825" t="s">
        <v>2873</v>
      </c>
      <c r="I90" s="831">
        <v>1.7999999523162842</v>
      </c>
      <c r="J90" s="831">
        <v>200</v>
      </c>
      <c r="K90" s="832">
        <v>360</v>
      </c>
    </row>
    <row r="91" spans="1:11" ht="14.45" customHeight="1" x14ac:dyDescent="0.2">
      <c r="A91" s="821" t="s">
        <v>605</v>
      </c>
      <c r="B91" s="822" t="s">
        <v>606</v>
      </c>
      <c r="C91" s="825" t="s">
        <v>618</v>
      </c>
      <c r="D91" s="839" t="s">
        <v>619</v>
      </c>
      <c r="E91" s="825" t="s">
        <v>2874</v>
      </c>
      <c r="F91" s="839" t="s">
        <v>2875</v>
      </c>
      <c r="G91" s="825" t="s">
        <v>2876</v>
      </c>
      <c r="H91" s="825" t="s">
        <v>2877</v>
      </c>
      <c r="I91" s="831">
        <v>15.729999542236328</v>
      </c>
      <c r="J91" s="831">
        <v>20</v>
      </c>
      <c r="K91" s="832">
        <v>314.60000610351563</v>
      </c>
    </row>
    <row r="92" spans="1:11" ht="14.45" customHeight="1" x14ac:dyDescent="0.2">
      <c r="A92" s="821" t="s">
        <v>605</v>
      </c>
      <c r="B92" s="822" t="s">
        <v>606</v>
      </c>
      <c r="C92" s="825" t="s">
        <v>618</v>
      </c>
      <c r="D92" s="839" t="s">
        <v>619</v>
      </c>
      <c r="E92" s="825" t="s">
        <v>2874</v>
      </c>
      <c r="F92" s="839" t="s">
        <v>2875</v>
      </c>
      <c r="G92" s="825" t="s">
        <v>2878</v>
      </c>
      <c r="H92" s="825" t="s">
        <v>2879</v>
      </c>
      <c r="I92" s="831">
        <v>15.729999542236328</v>
      </c>
      <c r="J92" s="831">
        <v>15</v>
      </c>
      <c r="K92" s="832">
        <v>235.94999694824219</v>
      </c>
    </row>
    <row r="93" spans="1:11" ht="14.45" customHeight="1" x14ac:dyDescent="0.2">
      <c r="A93" s="821" t="s">
        <v>605</v>
      </c>
      <c r="B93" s="822" t="s">
        <v>606</v>
      </c>
      <c r="C93" s="825" t="s">
        <v>618</v>
      </c>
      <c r="D93" s="839" t="s">
        <v>619</v>
      </c>
      <c r="E93" s="825" t="s">
        <v>2874</v>
      </c>
      <c r="F93" s="839" t="s">
        <v>2875</v>
      </c>
      <c r="G93" s="825" t="s">
        <v>2880</v>
      </c>
      <c r="H93" s="825" t="s">
        <v>2881</v>
      </c>
      <c r="I93" s="831">
        <v>15.729999542236328</v>
      </c>
      <c r="J93" s="831">
        <v>45</v>
      </c>
      <c r="K93" s="832">
        <v>707.85001373291016</v>
      </c>
    </row>
    <row r="94" spans="1:11" ht="14.45" customHeight="1" x14ac:dyDescent="0.2">
      <c r="A94" s="821" t="s">
        <v>605</v>
      </c>
      <c r="B94" s="822" t="s">
        <v>606</v>
      </c>
      <c r="C94" s="825" t="s">
        <v>618</v>
      </c>
      <c r="D94" s="839" t="s">
        <v>619</v>
      </c>
      <c r="E94" s="825" t="s">
        <v>2874</v>
      </c>
      <c r="F94" s="839" t="s">
        <v>2875</v>
      </c>
      <c r="G94" s="825" t="s">
        <v>2882</v>
      </c>
      <c r="H94" s="825" t="s">
        <v>2883</v>
      </c>
      <c r="I94" s="831">
        <v>0.7142857142857143</v>
      </c>
      <c r="J94" s="831">
        <v>6200</v>
      </c>
      <c r="K94" s="832">
        <v>4456</v>
      </c>
    </row>
    <row r="95" spans="1:11" ht="14.45" customHeight="1" x14ac:dyDescent="0.2">
      <c r="A95" s="821" t="s">
        <v>605</v>
      </c>
      <c r="B95" s="822" t="s">
        <v>606</v>
      </c>
      <c r="C95" s="825" t="s">
        <v>618</v>
      </c>
      <c r="D95" s="839" t="s">
        <v>619</v>
      </c>
      <c r="E95" s="825" t="s">
        <v>2874</v>
      </c>
      <c r="F95" s="839" t="s">
        <v>2875</v>
      </c>
      <c r="G95" s="825" t="s">
        <v>2884</v>
      </c>
      <c r="H95" s="825" t="s">
        <v>2885</v>
      </c>
      <c r="I95" s="831">
        <v>0.73285714217594689</v>
      </c>
      <c r="J95" s="831">
        <v>6200</v>
      </c>
      <c r="K95" s="832">
        <v>4526</v>
      </c>
    </row>
    <row r="96" spans="1:11" ht="14.45" customHeight="1" x14ac:dyDescent="0.2">
      <c r="A96" s="821" t="s">
        <v>605</v>
      </c>
      <c r="B96" s="822" t="s">
        <v>606</v>
      </c>
      <c r="C96" s="825" t="s">
        <v>618</v>
      </c>
      <c r="D96" s="839" t="s">
        <v>619</v>
      </c>
      <c r="E96" s="825" t="s">
        <v>2874</v>
      </c>
      <c r="F96" s="839" t="s">
        <v>2875</v>
      </c>
      <c r="G96" s="825" t="s">
        <v>2882</v>
      </c>
      <c r="H96" s="825" t="s">
        <v>2886</v>
      </c>
      <c r="I96" s="831">
        <v>1.0566666920979817</v>
      </c>
      <c r="J96" s="831">
        <v>2800</v>
      </c>
      <c r="K96" s="832">
        <v>3024</v>
      </c>
    </row>
    <row r="97" spans="1:11" ht="14.45" customHeight="1" x14ac:dyDescent="0.2">
      <c r="A97" s="821" t="s">
        <v>605</v>
      </c>
      <c r="B97" s="822" t="s">
        <v>606</v>
      </c>
      <c r="C97" s="825" t="s">
        <v>618</v>
      </c>
      <c r="D97" s="839" t="s">
        <v>619</v>
      </c>
      <c r="E97" s="825" t="s">
        <v>2874</v>
      </c>
      <c r="F97" s="839" t="s">
        <v>2875</v>
      </c>
      <c r="G97" s="825" t="s">
        <v>2884</v>
      </c>
      <c r="H97" s="825" t="s">
        <v>2887</v>
      </c>
      <c r="I97" s="831">
        <v>1.1333333253860474</v>
      </c>
      <c r="J97" s="831">
        <v>2400</v>
      </c>
      <c r="K97" s="832">
        <v>2810</v>
      </c>
    </row>
    <row r="98" spans="1:11" ht="14.45" customHeight="1" x14ac:dyDescent="0.2">
      <c r="A98" s="821" t="s">
        <v>605</v>
      </c>
      <c r="B98" s="822" t="s">
        <v>606</v>
      </c>
      <c r="C98" s="825" t="s">
        <v>618</v>
      </c>
      <c r="D98" s="839" t="s">
        <v>619</v>
      </c>
      <c r="E98" s="825" t="s">
        <v>2888</v>
      </c>
      <c r="F98" s="839" t="s">
        <v>2889</v>
      </c>
      <c r="G98" s="825" t="s">
        <v>2890</v>
      </c>
      <c r="H98" s="825" t="s">
        <v>2891</v>
      </c>
      <c r="I98" s="831">
        <v>20.899999618530273</v>
      </c>
      <c r="J98" s="831">
        <v>75</v>
      </c>
      <c r="K98" s="832">
        <v>1567.2500305175781</v>
      </c>
    </row>
    <row r="99" spans="1:11" ht="14.45" customHeight="1" x14ac:dyDescent="0.2">
      <c r="A99" s="821" t="s">
        <v>605</v>
      </c>
      <c r="B99" s="822" t="s">
        <v>606</v>
      </c>
      <c r="C99" s="825" t="s">
        <v>623</v>
      </c>
      <c r="D99" s="839" t="s">
        <v>624</v>
      </c>
      <c r="E99" s="825" t="s">
        <v>2692</v>
      </c>
      <c r="F99" s="839" t="s">
        <v>2693</v>
      </c>
      <c r="G99" s="825" t="s">
        <v>2694</v>
      </c>
      <c r="H99" s="825" t="s">
        <v>2695</v>
      </c>
      <c r="I99" s="831">
        <v>21.239999771118164</v>
      </c>
      <c r="J99" s="831">
        <v>20</v>
      </c>
      <c r="K99" s="832">
        <v>424.79998779296875</v>
      </c>
    </row>
    <row r="100" spans="1:11" ht="14.45" customHeight="1" x14ac:dyDescent="0.2">
      <c r="A100" s="821" t="s">
        <v>605</v>
      </c>
      <c r="B100" s="822" t="s">
        <v>606</v>
      </c>
      <c r="C100" s="825" t="s">
        <v>623</v>
      </c>
      <c r="D100" s="839" t="s">
        <v>624</v>
      </c>
      <c r="E100" s="825" t="s">
        <v>2892</v>
      </c>
      <c r="F100" s="839" t="s">
        <v>2893</v>
      </c>
      <c r="G100" s="825" t="s">
        <v>2894</v>
      </c>
      <c r="H100" s="825" t="s">
        <v>2895</v>
      </c>
      <c r="I100" s="831">
        <v>161.60000610351563</v>
      </c>
      <c r="J100" s="831">
        <v>1</v>
      </c>
      <c r="K100" s="832">
        <v>161.60000610351563</v>
      </c>
    </row>
    <row r="101" spans="1:11" ht="14.45" customHeight="1" x14ac:dyDescent="0.2">
      <c r="A101" s="821" t="s">
        <v>605</v>
      </c>
      <c r="B101" s="822" t="s">
        <v>606</v>
      </c>
      <c r="C101" s="825" t="s">
        <v>623</v>
      </c>
      <c r="D101" s="839" t="s">
        <v>624</v>
      </c>
      <c r="E101" s="825" t="s">
        <v>2696</v>
      </c>
      <c r="F101" s="839" t="s">
        <v>2697</v>
      </c>
      <c r="G101" s="825" t="s">
        <v>2698</v>
      </c>
      <c r="H101" s="825" t="s">
        <v>2896</v>
      </c>
      <c r="I101" s="831">
        <v>6.3579999923706056</v>
      </c>
      <c r="J101" s="831">
        <v>400</v>
      </c>
      <c r="K101" s="832">
        <v>2535.6000213623047</v>
      </c>
    </row>
    <row r="102" spans="1:11" ht="14.45" customHeight="1" x14ac:dyDescent="0.2">
      <c r="A102" s="821" t="s">
        <v>605</v>
      </c>
      <c r="B102" s="822" t="s">
        <v>606</v>
      </c>
      <c r="C102" s="825" t="s">
        <v>623</v>
      </c>
      <c r="D102" s="839" t="s">
        <v>624</v>
      </c>
      <c r="E102" s="825" t="s">
        <v>2696</v>
      </c>
      <c r="F102" s="839" t="s">
        <v>2697</v>
      </c>
      <c r="G102" s="825" t="s">
        <v>2897</v>
      </c>
      <c r="H102" s="825" t="s">
        <v>2898</v>
      </c>
      <c r="I102" s="831">
        <v>0.99666666984558105</v>
      </c>
      <c r="J102" s="831">
        <v>1500</v>
      </c>
      <c r="K102" s="832">
        <v>1495</v>
      </c>
    </row>
    <row r="103" spans="1:11" ht="14.45" customHeight="1" x14ac:dyDescent="0.2">
      <c r="A103" s="821" t="s">
        <v>605</v>
      </c>
      <c r="B103" s="822" t="s">
        <v>606</v>
      </c>
      <c r="C103" s="825" t="s">
        <v>623</v>
      </c>
      <c r="D103" s="839" t="s">
        <v>624</v>
      </c>
      <c r="E103" s="825" t="s">
        <v>2696</v>
      </c>
      <c r="F103" s="839" t="s">
        <v>2697</v>
      </c>
      <c r="G103" s="825" t="s">
        <v>2700</v>
      </c>
      <c r="H103" s="825" t="s">
        <v>2701</v>
      </c>
      <c r="I103" s="831">
        <v>1.4174999892711639</v>
      </c>
      <c r="J103" s="831">
        <v>5600</v>
      </c>
      <c r="K103" s="832">
        <v>7874</v>
      </c>
    </row>
    <row r="104" spans="1:11" ht="14.45" customHeight="1" x14ac:dyDescent="0.2">
      <c r="A104" s="821" t="s">
        <v>605</v>
      </c>
      <c r="B104" s="822" t="s">
        <v>606</v>
      </c>
      <c r="C104" s="825" t="s">
        <v>623</v>
      </c>
      <c r="D104" s="839" t="s">
        <v>624</v>
      </c>
      <c r="E104" s="825" t="s">
        <v>2696</v>
      </c>
      <c r="F104" s="839" t="s">
        <v>2697</v>
      </c>
      <c r="G104" s="825" t="s">
        <v>2702</v>
      </c>
      <c r="H104" s="825" t="s">
        <v>2703</v>
      </c>
      <c r="I104" s="831">
        <v>0.43999999761581421</v>
      </c>
      <c r="J104" s="831">
        <v>400</v>
      </c>
      <c r="K104" s="832">
        <v>176</v>
      </c>
    </row>
    <row r="105" spans="1:11" ht="14.45" customHeight="1" x14ac:dyDescent="0.2">
      <c r="A105" s="821" t="s">
        <v>605</v>
      </c>
      <c r="B105" s="822" t="s">
        <v>606</v>
      </c>
      <c r="C105" s="825" t="s">
        <v>623</v>
      </c>
      <c r="D105" s="839" t="s">
        <v>624</v>
      </c>
      <c r="E105" s="825" t="s">
        <v>2696</v>
      </c>
      <c r="F105" s="839" t="s">
        <v>2697</v>
      </c>
      <c r="G105" s="825" t="s">
        <v>2704</v>
      </c>
      <c r="H105" s="825" t="s">
        <v>2705</v>
      </c>
      <c r="I105" s="831">
        <v>109.61000061035156</v>
      </c>
      <c r="J105" s="831">
        <v>2</v>
      </c>
      <c r="K105" s="832">
        <v>219.22000122070313</v>
      </c>
    </row>
    <row r="106" spans="1:11" ht="14.45" customHeight="1" x14ac:dyDescent="0.2">
      <c r="A106" s="821" t="s">
        <v>605</v>
      </c>
      <c r="B106" s="822" t="s">
        <v>606</v>
      </c>
      <c r="C106" s="825" t="s">
        <v>623</v>
      </c>
      <c r="D106" s="839" t="s">
        <v>624</v>
      </c>
      <c r="E106" s="825" t="s">
        <v>2696</v>
      </c>
      <c r="F106" s="839" t="s">
        <v>2697</v>
      </c>
      <c r="G106" s="825" t="s">
        <v>2706</v>
      </c>
      <c r="H106" s="825" t="s">
        <v>2707</v>
      </c>
      <c r="I106" s="831">
        <v>355.35000610351563</v>
      </c>
      <c r="J106" s="831">
        <v>2</v>
      </c>
      <c r="K106" s="832">
        <v>710.70001220703125</v>
      </c>
    </row>
    <row r="107" spans="1:11" ht="14.45" customHeight="1" x14ac:dyDescent="0.2">
      <c r="A107" s="821" t="s">
        <v>605</v>
      </c>
      <c r="B107" s="822" t="s">
        <v>606</v>
      </c>
      <c r="C107" s="825" t="s">
        <v>623</v>
      </c>
      <c r="D107" s="839" t="s">
        <v>624</v>
      </c>
      <c r="E107" s="825" t="s">
        <v>2696</v>
      </c>
      <c r="F107" s="839" t="s">
        <v>2697</v>
      </c>
      <c r="G107" s="825" t="s">
        <v>2708</v>
      </c>
      <c r="H107" s="825" t="s">
        <v>2709</v>
      </c>
      <c r="I107" s="831">
        <v>30.180000305175781</v>
      </c>
      <c r="J107" s="831">
        <v>35</v>
      </c>
      <c r="K107" s="832">
        <v>1056.2999877929688</v>
      </c>
    </row>
    <row r="108" spans="1:11" ht="14.45" customHeight="1" x14ac:dyDescent="0.2">
      <c r="A108" s="821" t="s">
        <v>605</v>
      </c>
      <c r="B108" s="822" t="s">
        <v>606</v>
      </c>
      <c r="C108" s="825" t="s">
        <v>623</v>
      </c>
      <c r="D108" s="839" t="s">
        <v>624</v>
      </c>
      <c r="E108" s="825" t="s">
        <v>2696</v>
      </c>
      <c r="F108" s="839" t="s">
        <v>2697</v>
      </c>
      <c r="G108" s="825" t="s">
        <v>2899</v>
      </c>
      <c r="H108" s="825" t="s">
        <v>2900</v>
      </c>
      <c r="I108" s="831">
        <v>573.8499755859375</v>
      </c>
      <c r="J108" s="831">
        <v>2</v>
      </c>
      <c r="K108" s="832">
        <v>1147.699951171875</v>
      </c>
    </row>
    <row r="109" spans="1:11" ht="14.45" customHeight="1" x14ac:dyDescent="0.2">
      <c r="A109" s="821" t="s">
        <v>605</v>
      </c>
      <c r="B109" s="822" t="s">
        <v>606</v>
      </c>
      <c r="C109" s="825" t="s">
        <v>623</v>
      </c>
      <c r="D109" s="839" t="s">
        <v>624</v>
      </c>
      <c r="E109" s="825" t="s">
        <v>2696</v>
      </c>
      <c r="F109" s="839" t="s">
        <v>2697</v>
      </c>
      <c r="G109" s="825" t="s">
        <v>2901</v>
      </c>
      <c r="H109" s="825" t="s">
        <v>2902</v>
      </c>
      <c r="I109" s="831">
        <v>228.66999816894531</v>
      </c>
      <c r="J109" s="831">
        <v>25</v>
      </c>
      <c r="K109" s="832">
        <v>5716.64990234375</v>
      </c>
    </row>
    <row r="110" spans="1:11" ht="14.45" customHeight="1" x14ac:dyDescent="0.2">
      <c r="A110" s="821" t="s">
        <v>605</v>
      </c>
      <c r="B110" s="822" t="s">
        <v>606</v>
      </c>
      <c r="C110" s="825" t="s">
        <v>623</v>
      </c>
      <c r="D110" s="839" t="s">
        <v>624</v>
      </c>
      <c r="E110" s="825" t="s">
        <v>2696</v>
      </c>
      <c r="F110" s="839" t="s">
        <v>2697</v>
      </c>
      <c r="G110" s="825" t="s">
        <v>2712</v>
      </c>
      <c r="H110" s="825" t="s">
        <v>2713</v>
      </c>
      <c r="I110" s="831">
        <v>10.880000114440918</v>
      </c>
      <c r="J110" s="831">
        <v>34</v>
      </c>
      <c r="K110" s="832">
        <v>359.28000640869141</v>
      </c>
    </row>
    <row r="111" spans="1:11" ht="14.45" customHeight="1" x14ac:dyDescent="0.2">
      <c r="A111" s="821" t="s">
        <v>605</v>
      </c>
      <c r="B111" s="822" t="s">
        <v>606</v>
      </c>
      <c r="C111" s="825" t="s">
        <v>623</v>
      </c>
      <c r="D111" s="839" t="s">
        <v>624</v>
      </c>
      <c r="E111" s="825" t="s">
        <v>2696</v>
      </c>
      <c r="F111" s="839" t="s">
        <v>2697</v>
      </c>
      <c r="G111" s="825" t="s">
        <v>2714</v>
      </c>
      <c r="H111" s="825" t="s">
        <v>2715</v>
      </c>
      <c r="I111" s="831">
        <v>1.3799999952316284</v>
      </c>
      <c r="J111" s="831">
        <v>600</v>
      </c>
      <c r="K111" s="832">
        <v>828</v>
      </c>
    </row>
    <row r="112" spans="1:11" ht="14.45" customHeight="1" x14ac:dyDescent="0.2">
      <c r="A112" s="821" t="s">
        <v>605</v>
      </c>
      <c r="B112" s="822" t="s">
        <v>606</v>
      </c>
      <c r="C112" s="825" t="s">
        <v>623</v>
      </c>
      <c r="D112" s="839" t="s">
        <v>624</v>
      </c>
      <c r="E112" s="825" t="s">
        <v>2696</v>
      </c>
      <c r="F112" s="839" t="s">
        <v>2697</v>
      </c>
      <c r="G112" s="825" t="s">
        <v>2716</v>
      </c>
      <c r="H112" s="825" t="s">
        <v>2717</v>
      </c>
      <c r="I112" s="831">
        <v>0.9100000262260437</v>
      </c>
      <c r="J112" s="831">
        <v>250</v>
      </c>
      <c r="K112" s="832">
        <v>227.69999694824219</v>
      </c>
    </row>
    <row r="113" spans="1:11" ht="14.45" customHeight="1" x14ac:dyDescent="0.2">
      <c r="A113" s="821" t="s">
        <v>605</v>
      </c>
      <c r="B113" s="822" t="s">
        <v>606</v>
      </c>
      <c r="C113" s="825" t="s">
        <v>623</v>
      </c>
      <c r="D113" s="839" t="s">
        <v>624</v>
      </c>
      <c r="E113" s="825" t="s">
        <v>2696</v>
      </c>
      <c r="F113" s="839" t="s">
        <v>2697</v>
      </c>
      <c r="G113" s="825" t="s">
        <v>2718</v>
      </c>
      <c r="H113" s="825" t="s">
        <v>2719</v>
      </c>
      <c r="I113" s="831">
        <v>0.85250002145767212</v>
      </c>
      <c r="J113" s="831">
        <v>400</v>
      </c>
      <c r="K113" s="832">
        <v>341</v>
      </c>
    </row>
    <row r="114" spans="1:11" ht="14.45" customHeight="1" x14ac:dyDescent="0.2">
      <c r="A114" s="821" t="s">
        <v>605</v>
      </c>
      <c r="B114" s="822" t="s">
        <v>606</v>
      </c>
      <c r="C114" s="825" t="s">
        <v>623</v>
      </c>
      <c r="D114" s="839" t="s">
        <v>624</v>
      </c>
      <c r="E114" s="825" t="s">
        <v>2696</v>
      </c>
      <c r="F114" s="839" t="s">
        <v>2697</v>
      </c>
      <c r="G114" s="825" t="s">
        <v>2720</v>
      </c>
      <c r="H114" s="825" t="s">
        <v>2721</v>
      </c>
      <c r="I114" s="831">
        <v>1.5199999809265137</v>
      </c>
      <c r="J114" s="831">
        <v>150</v>
      </c>
      <c r="K114" s="832">
        <v>228</v>
      </c>
    </row>
    <row r="115" spans="1:11" ht="14.45" customHeight="1" x14ac:dyDescent="0.2">
      <c r="A115" s="821" t="s">
        <v>605</v>
      </c>
      <c r="B115" s="822" t="s">
        <v>606</v>
      </c>
      <c r="C115" s="825" t="s">
        <v>623</v>
      </c>
      <c r="D115" s="839" t="s">
        <v>624</v>
      </c>
      <c r="E115" s="825" t="s">
        <v>2696</v>
      </c>
      <c r="F115" s="839" t="s">
        <v>2697</v>
      </c>
      <c r="G115" s="825" t="s">
        <v>2722</v>
      </c>
      <c r="H115" s="825" t="s">
        <v>2723</v>
      </c>
      <c r="I115" s="831">
        <v>2.0628570829119002</v>
      </c>
      <c r="J115" s="831">
        <v>750</v>
      </c>
      <c r="K115" s="832">
        <v>1546.5</v>
      </c>
    </row>
    <row r="116" spans="1:11" ht="14.45" customHeight="1" x14ac:dyDescent="0.2">
      <c r="A116" s="821" t="s">
        <v>605</v>
      </c>
      <c r="B116" s="822" t="s">
        <v>606</v>
      </c>
      <c r="C116" s="825" t="s">
        <v>623</v>
      </c>
      <c r="D116" s="839" t="s">
        <v>624</v>
      </c>
      <c r="E116" s="825" t="s">
        <v>2696</v>
      </c>
      <c r="F116" s="839" t="s">
        <v>2697</v>
      </c>
      <c r="G116" s="825" t="s">
        <v>2724</v>
      </c>
      <c r="H116" s="825" t="s">
        <v>2725</v>
      </c>
      <c r="I116" s="831">
        <v>3.3659998893737795</v>
      </c>
      <c r="J116" s="831">
        <v>300</v>
      </c>
      <c r="K116" s="832">
        <v>1010</v>
      </c>
    </row>
    <row r="117" spans="1:11" ht="14.45" customHeight="1" x14ac:dyDescent="0.2">
      <c r="A117" s="821" t="s">
        <v>605</v>
      </c>
      <c r="B117" s="822" t="s">
        <v>606</v>
      </c>
      <c r="C117" s="825" t="s">
        <v>623</v>
      </c>
      <c r="D117" s="839" t="s">
        <v>624</v>
      </c>
      <c r="E117" s="825" t="s">
        <v>2696</v>
      </c>
      <c r="F117" s="839" t="s">
        <v>2697</v>
      </c>
      <c r="G117" s="825" t="s">
        <v>2726</v>
      </c>
      <c r="H117" s="825" t="s">
        <v>2727</v>
      </c>
      <c r="I117" s="831">
        <v>12.740000089009603</v>
      </c>
      <c r="J117" s="831">
        <v>64</v>
      </c>
      <c r="K117" s="832">
        <v>843.04000854492188</v>
      </c>
    </row>
    <row r="118" spans="1:11" ht="14.45" customHeight="1" x14ac:dyDescent="0.2">
      <c r="A118" s="821" t="s">
        <v>605</v>
      </c>
      <c r="B118" s="822" t="s">
        <v>606</v>
      </c>
      <c r="C118" s="825" t="s">
        <v>623</v>
      </c>
      <c r="D118" s="839" t="s">
        <v>624</v>
      </c>
      <c r="E118" s="825" t="s">
        <v>2696</v>
      </c>
      <c r="F118" s="839" t="s">
        <v>2697</v>
      </c>
      <c r="G118" s="825" t="s">
        <v>2728</v>
      </c>
      <c r="H118" s="825" t="s">
        <v>2729</v>
      </c>
      <c r="I118" s="831">
        <v>13.49600009918213</v>
      </c>
      <c r="J118" s="831">
        <v>156</v>
      </c>
      <c r="K118" s="832">
        <v>2087.5199890136719</v>
      </c>
    </row>
    <row r="119" spans="1:11" ht="14.45" customHeight="1" x14ac:dyDescent="0.2">
      <c r="A119" s="821" t="s">
        <v>605</v>
      </c>
      <c r="B119" s="822" t="s">
        <v>606</v>
      </c>
      <c r="C119" s="825" t="s">
        <v>623</v>
      </c>
      <c r="D119" s="839" t="s">
        <v>624</v>
      </c>
      <c r="E119" s="825" t="s">
        <v>2696</v>
      </c>
      <c r="F119" s="839" t="s">
        <v>2697</v>
      </c>
      <c r="G119" s="825" t="s">
        <v>2903</v>
      </c>
      <c r="H119" s="825" t="s">
        <v>2904</v>
      </c>
      <c r="I119" s="831">
        <v>46.319999694824219</v>
      </c>
      <c r="J119" s="831">
        <v>2</v>
      </c>
      <c r="K119" s="832">
        <v>92.639999389648438</v>
      </c>
    </row>
    <row r="120" spans="1:11" ht="14.45" customHeight="1" x14ac:dyDescent="0.2">
      <c r="A120" s="821" t="s">
        <v>605</v>
      </c>
      <c r="B120" s="822" t="s">
        <v>606</v>
      </c>
      <c r="C120" s="825" t="s">
        <v>623</v>
      </c>
      <c r="D120" s="839" t="s">
        <v>624</v>
      </c>
      <c r="E120" s="825" t="s">
        <v>2696</v>
      </c>
      <c r="F120" s="839" t="s">
        <v>2697</v>
      </c>
      <c r="G120" s="825" t="s">
        <v>2905</v>
      </c>
      <c r="H120" s="825" t="s">
        <v>2906</v>
      </c>
      <c r="I120" s="831">
        <v>13.534999942779541</v>
      </c>
      <c r="J120" s="831">
        <v>550</v>
      </c>
      <c r="K120" s="832">
        <v>7436.9999389648438</v>
      </c>
    </row>
    <row r="121" spans="1:11" ht="14.45" customHeight="1" x14ac:dyDescent="0.2">
      <c r="A121" s="821" t="s">
        <v>605</v>
      </c>
      <c r="B121" s="822" t="s">
        <v>606</v>
      </c>
      <c r="C121" s="825" t="s">
        <v>623</v>
      </c>
      <c r="D121" s="839" t="s">
        <v>624</v>
      </c>
      <c r="E121" s="825" t="s">
        <v>2696</v>
      </c>
      <c r="F121" s="839" t="s">
        <v>2697</v>
      </c>
      <c r="G121" s="825" t="s">
        <v>2907</v>
      </c>
      <c r="H121" s="825" t="s">
        <v>2908</v>
      </c>
      <c r="I121" s="831">
        <v>4.0999999046325684</v>
      </c>
      <c r="J121" s="831">
        <v>20</v>
      </c>
      <c r="K121" s="832">
        <v>82</v>
      </c>
    </row>
    <row r="122" spans="1:11" ht="14.45" customHeight="1" x14ac:dyDescent="0.2">
      <c r="A122" s="821" t="s">
        <v>605</v>
      </c>
      <c r="B122" s="822" t="s">
        <v>606</v>
      </c>
      <c r="C122" s="825" t="s">
        <v>623</v>
      </c>
      <c r="D122" s="839" t="s">
        <v>624</v>
      </c>
      <c r="E122" s="825" t="s">
        <v>2696</v>
      </c>
      <c r="F122" s="839" t="s">
        <v>2697</v>
      </c>
      <c r="G122" s="825" t="s">
        <v>2744</v>
      </c>
      <c r="H122" s="825" t="s">
        <v>2745</v>
      </c>
      <c r="I122" s="831">
        <v>15.640000343322754</v>
      </c>
      <c r="J122" s="831">
        <v>120</v>
      </c>
      <c r="K122" s="832">
        <v>1876.7999877929688</v>
      </c>
    </row>
    <row r="123" spans="1:11" ht="14.45" customHeight="1" x14ac:dyDescent="0.2">
      <c r="A123" s="821" t="s">
        <v>605</v>
      </c>
      <c r="B123" s="822" t="s">
        <v>606</v>
      </c>
      <c r="C123" s="825" t="s">
        <v>623</v>
      </c>
      <c r="D123" s="839" t="s">
        <v>624</v>
      </c>
      <c r="E123" s="825" t="s">
        <v>2696</v>
      </c>
      <c r="F123" s="839" t="s">
        <v>2697</v>
      </c>
      <c r="G123" s="825" t="s">
        <v>2746</v>
      </c>
      <c r="H123" s="825" t="s">
        <v>2747</v>
      </c>
      <c r="I123" s="831">
        <v>12.649999618530273</v>
      </c>
      <c r="J123" s="831">
        <v>240</v>
      </c>
      <c r="K123" s="832">
        <v>3036</v>
      </c>
    </row>
    <row r="124" spans="1:11" ht="14.45" customHeight="1" x14ac:dyDescent="0.2">
      <c r="A124" s="821" t="s">
        <v>605</v>
      </c>
      <c r="B124" s="822" t="s">
        <v>606</v>
      </c>
      <c r="C124" s="825" t="s">
        <v>623</v>
      </c>
      <c r="D124" s="839" t="s">
        <v>624</v>
      </c>
      <c r="E124" s="825" t="s">
        <v>2696</v>
      </c>
      <c r="F124" s="839" t="s">
        <v>2697</v>
      </c>
      <c r="G124" s="825" t="s">
        <v>2748</v>
      </c>
      <c r="H124" s="825" t="s">
        <v>2749</v>
      </c>
      <c r="I124" s="831">
        <v>72.220001220703125</v>
      </c>
      <c r="J124" s="831">
        <v>1</v>
      </c>
      <c r="K124" s="832">
        <v>72.220001220703125</v>
      </c>
    </row>
    <row r="125" spans="1:11" ht="14.45" customHeight="1" x14ac:dyDescent="0.2">
      <c r="A125" s="821" t="s">
        <v>605</v>
      </c>
      <c r="B125" s="822" t="s">
        <v>606</v>
      </c>
      <c r="C125" s="825" t="s">
        <v>623</v>
      </c>
      <c r="D125" s="839" t="s">
        <v>624</v>
      </c>
      <c r="E125" s="825" t="s">
        <v>2696</v>
      </c>
      <c r="F125" s="839" t="s">
        <v>2697</v>
      </c>
      <c r="G125" s="825" t="s">
        <v>2909</v>
      </c>
      <c r="H125" s="825" t="s">
        <v>2910</v>
      </c>
      <c r="I125" s="831">
        <v>105.45499801635742</v>
      </c>
      <c r="J125" s="831">
        <v>3</v>
      </c>
      <c r="K125" s="832">
        <v>316.3699951171875</v>
      </c>
    </row>
    <row r="126" spans="1:11" ht="14.45" customHeight="1" x14ac:dyDescent="0.2">
      <c r="A126" s="821" t="s">
        <v>605</v>
      </c>
      <c r="B126" s="822" t="s">
        <v>606</v>
      </c>
      <c r="C126" s="825" t="s">
        <v>623</v>
      </c>
      <c r="D126" s="839" t="s">
        <v>624</v>
      </c>
      <c r="E126" s="825" t="s">
        <v>2696</v>
      </c>
      <c r="F126" s="839" t="s">
        <v>2697</v>
      </c>
      <c r="G126" s="825" t="s">
        <v>2911</v>
      </c>
      <c r="H126" s="825" t="s">
        <v>2912</v>
      </c>
      <c r="I126" s="831">
        <v>2.4600000381469727</v>
      </c>
      <c r="J126" s="831">
        <v>250</v>
      </c>
      <c r="K126" s="832">
        <v>614.45001220703125</v>
      </c>
    </row>
    <row r="127" spans="1:11" ht="14.45" customHeight="1" x14ac:dyDescent="0.2">
      <c r="A127" s="821" t="s">
        <v>605</v>
      </c>
      <c r="B127" s="822" t="s">
        <v>606</v>
      </c>
      <c r="C127" s="825" t="s">
        <v>623</v>
      </c>
      <c r="D127" s="839" t="s">
        <v>624</v>
      </c>
      <c r="E127" s="825" t="s">
        <v>2696</v>
      </c>
      <c r="F127" s="839" t="s">
        <v>2697</v>
      </c>
      <c r="G127" s="825" t="s">
        <v>2754</v>
      </c>
      <c r="H127" s="825" t="s">
        <v>2755</v>
      </c>
      <c r="I127" s="831">
        <v>112.52999877929688</v>
      </c>
      <c r="J127" s="831">
        <v>4</v>
      </c>
      <c r="K127" s="832">
        <v>450.1199951171875</v>
      </c>
    </row>
    <row r="128" spans="1:11" ht="14.45" customHeight="1" x14ac:dyDescent="0.2">
      <c r="A128" s="821" t="s">
        <v>605</v>
      </c>
      <c r="B128" s="822" t="s">
        <v>606</v>
      </c>
      <c r="C128" s="825" t="s">
        <v>623</v>
      </c>
      <c r="D128" s="839" t="s">
        <v>624</v>
      </c>
      <c r="E128" s="825" t="s">
        <v>2696</v>
      </c>
      <c r="F128" s="839" t="s">
        <v>2697</v>
      </c>
      <c r="G128" s="825" t="s">
        <v>2756</v>
      </c>
      <c r="H128" s="825" t="s">
        <v>2757</v>
      </c>
      <c r="I128" s="831">
        <v>0.70250001549720764</v>
      </c>
      <c r="J128" s="831">
        <v>2500</v>
      </c>
      <c r="K128" s="832">
        <v>1765</v>
      </c>
    </row>
    <row r="129" spans="1:11" ht="14.45" customHeight="1" x14ac:dyDescent="0.2">
      <c r="A129" s="821" t="s">
        <v>605</v>
      </c>
      <c r="B129" s="822" t="s">
        <v>606</v>
      </c>
      <c r="C129" s="825" t="s">
        <v>623</v>
      </c>
      <c r="D129" s="839" t="s">
        <v>624</v>
      </c>
      <c r="E129" s="825" t="s">
        <v>2696</v>
      </c>
      <c r="F129" s="839" t="s">
        <v>2697</v>
      </c>
      <c r="G129" s="825" t="s">
        <v>2758</v>
      </c>
      <c r="H129" s="825" t="s">
        <v>2759</v>
      </c>
      <c r="I129" s="831">
        <v>31.240000152587889</v>
      </c>
      <c r="J129" s="831">
        <v>24</v>
      </c>
      <c r="K129" s="832">
        <v>750.5100040435791</v>
      </c>
    </row>
    <row r="130" spans="1:11" ht="14.45" customHeight="1" x14ac:dyDescent="0.2">
      <c r="A130" s="821" t="s">
        <v>605</v>
      </c>
      <c r="B130" s="822" t="s">
        <v>606</v>
      </c>
      <c r="C130" s="825" t="s">
        <v>623</v>
      </c>
      <c r="D130" s="839" t="s">
        <v>624</v>
      </c>
      <c r="E130" s="825" t="s">
        <v>2696</v>
      </c>
      <c r="F130" s="839" t="s">
        <v>2697</v>
      </c>
      <c r="G130" s="825" t="s">
        <v>2913</v>
      </c>
      <c r="H130" s="825" t="s">
        <v>2914</v>
      </c>
      <c r="I130" s="831">
        <v>30.777500629425049</v>
      </c>
      <c r="J130" s="831">
        <v>22</v>
      </c>
      <c r="K130" s="832">
        <v>677.09998321533203</v>
      </c>
    </row>
    <row r="131" spans="1:11" ht="14.45" customHeight="1" x14ac:dyDescent="0.2">
      <c r="A131" s="821" t="s">
        <v>605</v>
      </c>
      <c r="B131" s="822" t="s">
        <v>606</v>
      </c>
      <c r="C131" s="825" t="s">
        <v>623</v>
      </c>
      <c r="D131" s="839" t="s">
        <v>624</v>
      </c>
      <c r="E131" s="825" t="s">
        <v>2760</v>
      </c>
      <c r="F131" s="839" t="s">
        <v>2761</v>
      </c>
      <c r="G131" s="825" t="s">
        <v>2762</v>
      </c>
      <c r="H131" s="825" t="s">
        <v>2763</v>
      </c>
      <c r="I131" s="831">
        <v>2.0399999618530273</v>
      </c>
      <c r="J131" s="831">
        <v>100</v>
      </c>
      <c r="K131" s="832">
        <v>204</v>
      </c>
    </row>
    <row r="132" spans="1:11" ht="14.45" customHeight="1" x14ac:dyDescent="0.2">
      <c r="A132" s="821" t="s">
        <v>605</v>
      </c>
      <c r="B132" s="822" t="s">
        <v>606</v>
      </c>
      <c r="C132" s="825" t="s">
        <v>623</v>
      </c>
      <c r="D132" s="839" t="s">
        <v>624</v>
      </c>
      <c r="E132" s="825" t="s">
        <v>2760</v>
      </c>
      <c r="F132" s="839" t="s">
        <v>2761</v>
      </c>
      <c r="G132" s="825" t="s">
        <v>2915</v>
      </c>
      <c r="H132" s="825" t="s">
        <v>2916</v>
      </c>
      <c r="I132" s="831">
        <v>6.2899999618530273</v>
      </c>
      <c r="J132" s="831">
        <v>20</v>
      </c>
      <c r="K132" s="832">
        <v>125.80000305175781</v>
      </c>
    </row>
    <row r="133" spans="1:11" ht="14.45" customHeight="1" x14ac:dyDescent="0.2">
      <c r="A133" s="821" t="s">
        <v>605</v>
      </c>
      <c r="B133" s="822" t="s">
        <v>606</v>
      </c>
      <c r="C133" s="825" t="s">
        <v>623</v>
      </c>
      <c r="D133" s="839" t="s">
        <v>624</v>
      </c>
      <c r="E133" s="825" t="s">
        <v>2760</v>
      </c>
      <c r="F133" s="839" t="s">
        <v>2761</v>
      </c>
      <c r="G133" s="825" t="s">
        <v>2766</v>
      </c>
      <c r="H133" s="825" t="s">
        <v>2767</v>
      </c>
      <c r="I133" s="831">
        <v>9.9999997764825821E-3</v>
      </c>
      <c r="J133" s="831">
        <v>500</v>
      </c>
      <c r="K133" s="832">
        <v>5</v>
      </c>
    </row>
    <row r="134" spans="1:11" ht="14.45" customHeight="1" x14ac:dyDescent="0.2">
      <c r="A134" s="821" t="s">
        <v>605</v>
      </c>
      <c r="B134" s="822" t="s">
        <v>606</v>
      </c>
      <c r="C134" s="825" t="s">
        <v>623</v>
      </c>
      <c r="D134" s="839" t="s">
        <v>624</v>
      </c>
      <c r="E134" s="825" t="s">
        <v>2760</v>
      </c>
      <c r="F134" s="839" t="s">
        <v>2761</v>
      </c>
      <c r="G134" s="825" t="s">
        <v>2917</v>
      </c>
      <c r="H134" s="825" t="s">
        <v>2918</v>
      </c>
      <c r="I134" s="831">
        <v>6.0500001907348633</v>
      </c>
      <c r="J134" s="831">
        <v>60</v>
      </c>
      <c r="K134" s="832">
        <v>363</v>
      </c>
    </row>
    <row r="135" spans="1:11" ht="14.45" customHeight="1" x14ac:dyDescent="0.2">
      <c r="A135" s="821" t="s">
        <v>605</v>
      </c>
      <c r="B135" s="822" t="s">
        <v>606</v>
      </c>
      <c r="C135" s="825" t="s">
        <v>623</v>
      </c>
      <c r="D135" s="839" t="s">
        <v>624</v>
      </c>
      <c r="E135" s="825" t="s">
        <v>2760</v>
      </c>
      <c r="F135" s="839" t="s">
        <v>2761</v>
      </c>
      <c r="G135" s="825" t="s">
        <v>2919</v>
      </c>
      <c r="H135" s="825" t="s">
        <v>2920</v>
      </c>
      <c r="I135" s="831">
        <v>11.144999980926514</v>
      </c>
      <c r="J135" s="831">
        <v>250</v>
      </c>
      <c r="K135" s="832">
        <v>2786.5</v>
      </c>
    </row>
    <row r="136" spans="1:11" ht="14.45" customHeight="1" x14ac:dyDescent="0.2">
      <c r="A136" s="821" t="s">
        <v>605</v>
      </c>
      <c r="B136" s="822" t="s">
        <v>606</v>
      </c>
      <c r="C136" s="825" t="s">
        <v>623</v>
      </c>
      <c r="D136" s="839" t="s">
        <v>624</v>
      </c>
      <c r="E136" s="825" t="s">
        <v>2760</v>
      </c>
      <c r="F136" s="839" t="s">
        <v>2761</v>
      </c>
      <c r="G136" s="825" t="s">
        <v>2921</v>
      </c>
      <c r="H136" s="825" t="s">
        <v>2922</v>
      </c>
      <c r="I136" s="831">
        <v>45.135000228881836</v>
      </c>
      <c r="J136" s="831">
        <v>100</v>
      </c>
      <c r="K136" s="832">
        <v>4513.300048828125</v>
      </c>
    </row>
    <row r="137" spans="1:11" ht="14.45" customHeight="1" x14ac:dyDescent="0.2">
      <c r="A137" s="821" t="s">
        <v>605</v>
      </c>
      <c r="B137" s="822" t="s">
        <v>606</v>
      </c>
      <c r="C137" s="825" t="s">
        <v>623</v>
      </c>
      <c r="D137" s="839" t="s">
        <v>624</v>
      </c>
      <c r="E137" s="825" t="s">
        <v>2760</v>
      </c>
      <c r="F137" s="839" t="s">
        <v>2761</v>
      </c>
      <c r="G137" s="825" t="s">
        <v>2770</v>
      </c>
      <c r="H137" s="825" t="s">
        <v>2771</v>
      </c>
      <c r="I137" s="831">
        <v>3.4850000143051147</v>
      </c>
      <c r="J137" s="831">
        <v>650</v>
      </c>
      <c r="K137" s="832">
        <v>2265.5</v>
      </c>
    </row>
    <row r="138" spans="1:11" ht="14.45" customHeight="1" x14ac:dyDescent="0.2">
      <c r="A138" s="821" t="s">
        <v>605</v>
      </c>
      <c r="B138" s="822" t="s">
        <v>606</v>
      </c>
      <c r="C138" s="825" t="s">
        <v>623</v>
      </c>
      <c r="D138" s="839" t="s">
        <v>624</v>
      </c>
      <c r="E138" s="825" t="s">
        <v>2760</v>
      </c>
      <c r="F138" s="839" t="s">
        <v>2761</v>
      </c>
      <c r="G138" s="825" t="s">
        <v>2772</v>
      </c>
      <c r="H138" s="825" t="s">
        <v>2773</v>
      </c>
      <c r="I138" s="831">
        <v>21.899999618530273</v>
      </c>
      <c r="J138" s="831">
        <v>100</v>
      </c>
      <c r="K138" s="832">
        <v>2190.10009765625</v>
      </c>
    </row>
    <row r="139" spans="1:11" ht="14.45" customHeight="1" x14ac:dyDescent="0.2">
      <c r="A139" s="821" t="s">
        <v>605</v>
      </c>
      <c r="B139" s="822" t="s">
        <v>606</v>
      </c>
      <c r="C139" s="825" t="s">
        <v>623</v>
      </c>
      <c r="D139" s="839" t="s">
        <v>624</v>
      </c>
      <c r="E139" s="825" t="s">
        <v>2760</v>
      </c>
      <c r="F139" s="839" t="s">
        <v>2761</v>
      </c>
      <c r="G139" s="825" t="s">
        <v>2774</v>
      </c>
      <c r="H139" s="825" t="s">
        <v>2775</v>
      </c>
      <c r="I139" s="831">
        <v>21.899999618530273</v>
      </c>
      <c r="J139" s="831">
        <v>850</v>
      </c>
      <c r="K139" s="832">
        <v>18615.700439453125</v>
      </c>
    </row>
    <row r="140" spans="1:11" ht="14.45" customHeight="1" x14ac:dyDescent="0.2">
      <c r="A140" s="821" t="s">
        <v>605</v>
      </c>
      <c r="B140" s="822" t="s">
        <v>606</v>
      </c>
      <c r="C140" s="825" t="s">
        <v>623</v>
      </c>
      <c r="D140" s="839" t="s">
        <v>624</v>
      </c>
      <c r="E140" s="825" t="s">
        <v>2760</v>
      </c>
      <c r="F140" s="839" t="s">
        <v>2761</v>
      </c>
      <c r="G140" s="825" t="s">
        <v>2923</v>
      </c>
      <c r="H140" s="825" t="s">
        <v>2924</v>
      </c>
      <c r="I140" s="831">
        <v>16.340000152587891</v>
      </c>
      <c r="J140" s="831">
        <v>12</v>
      </c>
      <c r="K140" s="832">
        <v>196.02000427246094</v>
      </c>
    </row>
    <row r="141" spans="1:11" ht="14.45" customHeight="1" x14ac:dyDescent="0.2">
      <c r="A141" s="821" t="s">
        <v>605</v>
      </c>
      <c r="B141" s="822" t="s">
        <v>606</v>
      </c>
      <c r="C141" s="825" t="s">
        <v>623</v>
      </c>
      <c r="D141" s="839" t="s">
        <v>624</v>
      </c>
      <c r="E141" s="825" t="s">
        <v>2760</v>
      </c>
      <c r="F141" s="839" t="s">
        <v>2761</v>
      </c>
      <c r="G141" s="825" t="s">
        <v>2784</v>
      </c>
      <c r="H141" s="825" t="s">
        <v>2785</v>
      </c>
      <c r="I141" s="831">
        <v>22.989999771118164</v>
      </c>
      <c r="J141" s="831">
        <v>190</v>
      </c>
      <c r="K141" s="832">
        <v>4368.0999450683594</v>
      </c>
    </row>
    <row r="142" spans="1:11" ht="14.45" customHeight="1" x14ac:dyDescent="0.2">
      <c r="A142" s="821" t="s">
        <v>605</v>
      </c>
      <c r="B142" s="822" t="s">
        <v>606</v>
      </c>
      <c r="C142" s="825" t="s">
        <v>623</v>
      </c>
      <c r="D142" s="839" t="s">
        <v>624</v>
      </c>
      <c r="E142" s="825" t="s">
        <v>2760</v>
      </c>
      <c r="F142" s="839" t="s">
        <v>2761</v>
      </c>
      <c r="G142" s="825" t="s">
        <v>2786</v>
      </c>
      <c r="H142" s="825" t="s">
        <v>2787</v>
      </c>
      <c r="I142" s="831">
        <v>22.989999771118164</v>
      </c>
      <c r="J142" s="831">
        <v>30</v>
      </c>
      <c r="K142" s="832">
        <v>689.69998168945313</v>
      </c>
    </row>
    <row r="143" spans="1:11" ht="14.45" customHeight="1" x14ac:dyDescent="0.2">
      <c r="A143" s="821" t="s">
        <v>605</v>
      </c>
      <c r="B143" s="822" t="s">
        <v>606</v>
      </c>
      <c r="C143" s="825" t="s">
        <v>623</v>
      </c>
      <c r="D143" s="839" t="s">
        <v>624</v>
      </c>
      <c r="E143" s="825" t="s">
        <v>2760</v>
      </c>
      <c r="F143" s="839" t="s">
        <v>2761</v>
      </c>
      <c r="G143" s="825" t="s">
        <v>2925</v>
      </c>
      <c r="H143" s="825" t="s">
        <v>2926</v>
      </c>
      <c r="I143" s="831">
        <v>22.989999771118164</v>
      </c>
      <c r="J143" s="831">
        <v>10</v>
      </c>
      <c r="K143" s="832">
        <v>229.89999389648438</v>
      </c>
    </row>
    <row r="144" spans="1:11" ht="14.45" customHeight="1" x14ac:dyDescent="0.2">
      <c r="A144" s="821" t="s">
        <v>605</v>
      </c>
      <c r="B144" s="822" t="s">
        <v>606</v>
      </c>
      <c r="C144" s="825" t="s">
        <v>623</v>
      </c>
      <c r="D144" s="839" t="s">
        <v>624</v>
      </c>
      <c r="E144" s="825" t="s">
        <v>2760</v>
      </c>
      <c r="F144" s="839" t="s">
        <v>2761</v>
      </c>
      <c r="G144" s="825" t="s">
        <v>2927</v>
      </c>
      <c r="H144" s="825" t="s">
        <v>2928</v>
      </c>
      <c r="I144" s="831">
        <v>4.0300002098083496</v>
      </c>
      <c r="J144" s="831">
        <v>50</v>
      </c>
      <c r="K144" s="832">
        <v>201.5</v>
      </c>
    </row>
    <row r="145" spans="1:11" ht="14.45" customHeight="1" x14ac:dyDescent="0.2">
      <c r="A145" s="821" t="s">
        <v>605</v>
      </c>
      <c r="B145" s="822" t="s">
        <v>606</v>
      </c>
      <c r="C145" s="825" t="s">
        <v>623</v>
      </c>
      <c r="D145" s="839" t="s">
        <v>624</v>
      </c>
      <c r="E145" s="825" t="s">
        <v>2760</v>
      </c>
      <c r="F145" s="839" t="s">
        <v>2761</v>
      </c>
      <c r="G145" s="825" t="s">
        <v>2929</v>
      </c>
      <c r="H145" s="825" t="s">
        <v>2930</v>
      </c>
      <c r="I145" s="831">
        <v>8.8299999237060547</v>
      </c>
      <c r="J145" s="831">
        <v>75</v>
      </c>
      <c r="K145" s="832">
        <v>662.47998046875</v>
      </c>
    </row>
    <row r="146" spans="1:11" ht="14.45" customHeight="1" x14ac:dyDescent="0.2">
      <c r="A146" s="821" t="s">
        <v>605</v>
      </c>
      <c r="B146" s="822" t="s">
        <v>606</v>
      </c>
      <c r="C146" s="825" t="s">
        <v>623</v>
      </c>
      <c r="D146" s="839" t="s">
        <v>624</v>
      </c>
      <c r="E146" s="825" t="s">
        <v>2760</v>
      </c>
      <c r="F146" s="839" t="s">
        <v>2761</v>
      </c>
      <c r="G146" s="825" t="s">
        <v>2792</v>
      </c>
      <c r="H146" s="825" t="s">
        <v>2793</v>
      </c>
      <c r="I146" s="831">
        <v>7.8600001335144043</v>
      </c>
      <c r="J146" s="831">
        <v>700</v>
      </c>
      <c r="K146" s="832">
        <v>5502</v>
      </c>
    </row>
    <row r="147" spans="1:11" ht="14.45" customHeight="1" x14ac:dyDescent="0.2">
      <c r="A147" s="821" t="s">
        <v>605</v>
      </c>
      <c r="B147" s="822" t="s">
        <v>606</v>
      </c>
      <c r="C147" s="825" t="s">
        <v>623</v>
      </c>
      <c r="D147" s="839" t="s">
        <v>624</v>
      </c>
      <c r="E147" s="825" t="s">
        <v>2760</v>
      </c>
      <c r="F147" s="839" t="s">
        <v>2761</v>
      </c>
      <c r="G147" s="825" t="s">
        <v>2794</v>
      </c>
      <c r="H147" s="825" t="s">
        <v>2795</v>
      </c>
      <c r="I147" s="831">
        <v>35.090000152587891</v>
      </c>
      <c r="J147" s="831">
        <v>4</v>
      </c>
      <c r="K147" s="832">
        <v>140.36000061035156</v>
      </c>
    </row>
    <row r="148" spans="1:11" ht="14.45" customHeight="1" x14ac:dyDescent="0.2">
      <c r="A148" s="821" t="s">
        <v>605</v>
      </c>
      <c r="B148" s="822" t="s">
        <v>606</v>
      </c>
      <c r="C148" s="825" t="s">
        <v>623</v>
      </c>
      <c r="D148" s="839" t="s">
        <v>624</v>
      </c>
      <c r="E148" s="825" t="s">
        <v>2760</v>
      </c>
      <c r="F148" s="839" t="s">
        <v>2761</v>
      </c>
      <c r="G148" s="825" t="s">
        <v>2931</v>
      </c>
      <c r="H148" s="825" t="s">
        <v>2932</v>
      </c>
      <c r="I148" s="831">
        <v>36.299999237060547</v>
      </c>
      <c r="J148" s="831">
        <v>30</v>
      </c>
      <c r="K148" s="832">
        <v>1089</v>
      </c>
    </row>
    <row r="149" spans="1:11" ht="14.45" customHeight="1" x14ac:dyDescent="0.2">
      <c r="A149" s="821" t="s">
        <v>605</v>
      </c>
      <c r="B149" s="822" t="s">
        <v>606</v>
      </c>
      <c r="C149" s="825" t="s">
        <v>623</v>
      </c>
      <c r="D149" s="839" t="s">
        <v>624</v>
      </c>
      <c r="E149" s="825" t="s">
        <v>2760</v>
      </c>
      <c r="F149" s="839" t="s">
        <v>2761</v>
      </c>
      <c r="G149" s="825" t="s">
        <v>2796</v>
      </c>
      <c r="H149" s="825" t="s">
        <v>2797</v>
      </c>
      <c r="I149" s="831">
        <v>1.8133333126703899</v>
      </c>
      <c r="J149" s="831">
        <v>600</v>
      </c>
      <c r="K149" s="832">
        <v>1088</v>
      </c>
    </row>
    <row r="150" spans="1:11" ht="14.45" customHeight="1" x14ac:dyDescent="0.2">
      <c r="A150" s="821" t="s">
        <v>605</v>
      </c>
      <c r="B150" s="822" t="s">
        <v>606</v>
      </c>
      <c r="C150" s="825" t="s">
        <v>623</v>
      </c>
      <c r="D150" s="839" t="s">
        <v>624</v>
      </c>
      <c r="E150" s="825" t="s">
        <v>2760</v>
      </c>
      <c r="F150" s="839" t="s">
        <v>2761</v>
      </c>
      <c r="G150" s="825" t="s">
        <v>2933</v>
      </c>
      <c r="H150" s="825" t="s">
        <v>2934</v>
      </c>
      <c r="I150" s="831">
        <v>1.8700000047683716</v>
      </c>
      <c r="J150" s="831">
        <v>200</v>
      </c>
      <c r="K150" s="832">
        <v>374.89999389648438</v>
      </c>
    </row>
    <row r="151" spans="1:11" ht="14.45" customHeight="1" x14ac:dyDescent="0.2">
      <c r="A151" s="821" t="s">
        <v>605</v>
      </c>
      <c r="B151" s="822" t="s">
        <v>606</v>
      </c>
      <c r="C151" s="825" t="s">
        <v>623</v>
      </c>
      <c r="D151" s="839" t="s">
        <v>624</v>
      </c>
      <c r="E151" s="825" t="s">
        <v>2760</v>
      </c>
      <c r="F151" s="839" t="s">
        <v>2761</v>
      </c>
      <c r="G151" s="825" t="s">
        <v>2935</v>
      </c>
      <c r="H151" s="825" t="s">
        <v>2936</v>
      </c>
      <c r="I151" s="831">
        <v>1.8200000524520874</v>
      </c>
      <c r="J151" s="831">
        <v>400</v>
      </c>
      <c r="K151" s="832">
        <v>728</v>
      </c>
    </row>
    <row r="152" spans="1:11" ht="14.45" customHeight="1" x14ac:dyDescent="0.2">
      <c r="A152" s="821" t="s">
        <v>605</v>
      </c>
      <c r="B152" s="822" t="s">
        <v>606</v>
      </c>
      <c r="C152" s="825" t="s">
        <v>623</v>
      </c>
      <c r="D152" s="839" t="s">
        <v>624</v>
      </c>
      <c r="E152" s="825" t="s">
        <v>2760</v>
      </c>
      <c r="F152" s="839" t="s">
        <v>2761</v>
      </c>
      <c r="G152" s="825" t="s">
        <v>2937</v>
      </c>
      <c r="H152" s="825" t="s">
        <v>2938</v>
      </c>
      <c r="I152" s="831">
        <v>606.67498779296875</v>
      </c>
      <c r="J152" s="831">
        <v>2</v>
      </c>
      <c r="K152" s="832">
        <v>1213.3499755859375</v>
      </c>
    </row>
    <row r="153" spans="1:11" ht="14.45" customHeight="1" x14ac:dyDescent="0.2">
      <c r="A153" s="821" t="s">
        <v>605</v>
      </c>
      <c r="B153" s="822" t="s">
        <v>606</v>
      </c>
      <c r="C153" s="825" t="s">
        <v>623</v>
      </c>
      <c r="D153" s="839" t="s">
        <v>624</v>
      </c>
      <c r="E153" s="825" t="s">
        <v>2760</v>
      </c>
      <c r="F153" s="839" t="s">
        <v>2761</v>
      </c>
      <c r="G153" s="825" t="s">
        <v>2800</v>
      </c>
      <c r="H153" s="825" t="s">
        <v>2801</v>
      </c>
      <c r="I153" s="831">
        <v>13.310000419616699</v>
      </c>
      <c r="J153" s="831">
        <v>80</v>
      </c>
      <c r="K153" s="832">
        <v>1064.800048828125</v>
      </c>
    </row>
    <row r="154" spans="1:11" ht="14.45" customHeight="1" x14ac:dyDescent="0.2">
      <c r="A154" s="821" t="s">
        <v>605</v>
      </c>
      <c r="B154" s="822" t="s">
        <v>606</v>
      </c>
      <c r="C154" s="825" t="s">
        <v>623</v>
      </c>
      <c r="D154" s="839" t="s">
        <v>624</v>
      </c>
      <c r="E154" s="825" t="s">
        <v>2760</v>
      </c>
      <c r="F154" s="839" t="s">
        <v>2761</v>
      </c>
      <c r="G154" s="825" t="s">
        <v>2802</v>
      </c>
      <c r="H154" s="825" t="s">
        <v>2803</v>
      </c>
      <c r="I154" s="831">
        <v>2.2899999618530273</v>
      </c>
      <c r="J154" s="831">
        <v>50</v>
      </c>
      <c r="K154" s="832">
        <v>114.5</v>
      </c>
    </row>
    <row r="155" spans="1:11" ht="14.45" customHeight="1" x14ac:dyDescent="0.2">
      <c r="A155" s="821" t="s">
        <v>605</v>
      </c>
      <c r="B155" s="822" t="s">
        <v>606</v>
      </c>
      <c r="C155" s="825" t="s">
        <v>623</v>
      </c>
      <c r="D155" s="839" t="s">
        <v>624</v>
      </c>
      <c r="E155" s="825" t="s">
        <v>2760</v>
      </c>
      <c r="F155" s="839" t="s">
        <v>2761</v>
      </c>
      <c r="G155" s="825" t="s">
        <v>2939</v>
      </c>
      <c r="H155" s="825" t="s">
        <v>2940</v>
      </c>
      <c r="I155" s="831">
        <v>5.320000171661377</v>
      </c>
      <c r="J155" s="831">
        <v>100</v>
      </c>
      <c r="K155" s="832">
        <v>532.4000244140625</v>
      </c>
    </row>
    <row r="156" spans="1:11" ht="14.45" customHeight="1" x14ac:dyDescent="0.2">
      <c r="A156" s="821" t="s">
        <v>605</v>
      </c>
      <c r="B156" s="822" t="s">
        <v>606</v>
      </c>
      <c r="C156" s="825" t="s">
        <v>623</v>
      </c>
      <c r="D156" s="839" t="s">
        <v>624</v>
      </c>
      <c r="E156" s="825" t="s">
        <v>2760</v>
      </c>
      <c r="F156" s="839" t="s">
        <v>2761</v>
      </c>
      <c r="G156" s="825" t="s">
        <v>2804</v>
      </c>
      <c r="H156" s="825" t="s">
        <v>2805</v>
      </c>
      <c r="I156" s="831">
        <v>17.549999237060547</v>
      </c>
      <c r="J156" s="831">
        <v>4</v>
      </c>
      <c r="K156" s="832">
        <v>70.199996948242188</v>
      </c>
    </row>
    <row r="157" spans="1:11" ht="14.45" customHeight="1" x14ac:dyDescent="0.2">
      <c r="A157" s="821" t="s">
        <v>605</v>
      </c>
      <c r="B157" s="822" t="s">
        <v>606</v>
      </c>
      <c r="C157" s="825" t="s">
        <v>623</v>
      </c>
      <c r="D157" s="839" t="s">
        <v>624</v>
      </c>
      <c r="E157" s="825" t="s">
        <v>2760</v>
      </c>
      <c r="F157" s="839" t="s">
        <v>2761</v>
      </c>
      <c r="G157" s="825" t="s">
        <v>2808</v>
      </c>
      <c r="H157" s="825" t="s">
        <v>2809</v>
      </c>
      <c r="I157" s="831">
        <v>9.1999998092651367</v>
      </c>
      <c r="J157" s="831">
        <v>800</v>
      </c>
      <c r="K157" s="832">
        <v>7360</v>
      </c>
    </row>
    <row r="158" spans="1:11" ht="14.45" customHeight="1" x14ac:dyDescent="0.2">
      <c r="A158" s="821" t="s">
        <v>605</v>
      </c>
      <c r="B158" s="822" t="s">
        <v>606</v>
      </c>
      <c r="C158" s="825" t="s">
        <v>623</v>
      </c>
      <c r="D158" s="839" t="s">
        <v>624</v>
      </c>
      <c r="E158" s="825" t="s">
        <v>2760</v>
      </c>
      <c r="F158" s="839" t="s">
        <v>2761</v>
      </c>
      <c r="G158" s="825" t="s">
        <v>2810</v>
      </c>
      <c r="H158" s="825" t="s">
        <v>2811</v>
      </c>
      <c r="I158" s="831">
        <v>7.5</v>
      </c>
      <c r="J158" s="831">
        <v>50</v>
      </c>
      <c r="K158" s="832">
        <v>375</v>
      </c>
    </row>
    <row r="159" spans="1:11" ht="14.45" customHeight="1" x14ac:dyDescent="0.2">
      <c r="A159" s="821" t="s">
        <v>605</v>
      </c>
      <c r="B159" s="822" t="s">
        <v>606</v>
      </c>
      <c r="C159" s="825" t="s">
        <v>623</v>
      </c>
      <c r="D159" s="839" t="s">
        <v>624</v>
      </c>
      <c r="E159" s="825" t="s">
        <v>2760</v>
      </c>
      <c r="F159" s="839" t="s">
        <v>2761</v>
      </c>
      <c r="G159" s="825" t="s">
        <v>2812</v>
      </c>
      <c r="H159" s="825" t="s">
        <v>2813</v>
      </c>
      <c r="I159" s="831">
        <v>172.5</v>
      </c>
      <c r="J159" s="831">
        <v>3</v>
      </c>
      <c r="K159" s="832">
        <v>517.5</v>
      </c>
    </row>
    <row r="160" spans="1:11" ht="14.45" customHeight="1" x14ac:dyDescent="0.2">
      <c r="A160" s="821" t="s">
        <v>605</v>
      </c>
      <c r="B160" s="822" t="s">
        <v>606</v>
      </c>
      <c r="C160" s="825" t="s">
        <v>623</v>
      </c>
      <c r="D160" s="839" t="s">
        <v>624</v>
      </c>
      <c r="E160" s="825" t="s">
        <v>2760</v>
      </c>
      <c r="F160" s="839" t="s">
        <v>2761</v>
      </c>
      <c r="G160" s="825" t="s">
        <v>2941</v>
      </c>
      <c r="H160" s="825" t="s">
        <v>2942</v>
      </c>
      <c r="I160" s="831">
        <v>284.35000610351563</v>
      </c>
      <c r="J160" s="831">
        <v>96</v>
      </c>
      <c r="K160" s="832">
        <v>27297.599975585938</v>
      </c>
    </row>
    <row r="161" spans="1:11" ht="14.45" customHeight="1" x14ac:dyDescent="0.2">
      <c r="A161" s="821" t="s">
        <v>605</v>
      </c>
      <c r="B161" s="822" t="s">
        <v>606</v>
      </c>
      <c r="C161" s="825" t="s">
        <v>623</v>
      </c>
      <c r="D161" s="839" t="s">
        <v>624</v>
      </c>
      <c r="E161" s="825" t="s">
        <v>2760</v>
      </c>
      <c r="F161" s="839" t="s">
        <v>2761</v>
      </c>
      <c r="G161" s="825" t="s">
        <v>2814</v>
      </c>
      <c r="H161" s="825" t="s">
        <v>2815</v>
      </c>
      <c r="I161" s="831">
        <v>8.1999999682108555</v>
      </c>
      <c r="J161" s="831">
        <v>130</v>
      </c>
      <c r="K161" s="832">
        <v>1043.3000030517578</v>
      </c>
    </row>
    <row r="162" spans="1:11" ht="14.45" customHeight="1" x14ac:dyDescent="0.2">
      <c r="A162" s="821" t="s">
        <v>605</v>
      </c>
      <c r="B162" s="822" t="s">
        <v>606</v>
      </c>
      <c r="C162" s="825" t="s">
        <v>623</v>
      </c>
      <c r="D162" s="839" t="s">
        <v>624</v>
      </c>
      <c r="E162" s="825" t="s">
        <v>2760</v>
      </c>
      <c r="F162" s="839" t="s">
        <v>2761</v>
      </c>
      <c r="G162" s="825" t="s">
        <v>2818</v>
      </c>
      <c r="H162" s="825" t="s">
        <v>2819</v>
      </c>
      <c r="I162" s="831">
        <v>0.82111110289891565</v>
      </c>
      <c r="J162" s="831">
        <v>3700</v>
      </c>
      <c r="K162" s="832">
        <v>3040</v>
      </c>
    </row>
    <row r="163" spans="1:11" ht="14.45" customHeight="1" x14ac:dyDescent="0.2">
      <c r="A163" s="821" t="s">
        <v>605</v>
      </c>
      <c r="B163" s="822" t="s">
        <v>606</v>
      </c>
      <c r="C163" s="825" t="s">
        <v>623</v>
      </c>
      <c r="D163" s="839" t="s">
        <v>624</v>
      </c>
      <c r="E163" s="825" t="s">
        <v>2760</v>
      </c>
      <c r="F163" s="839" t="s">
        <v>2761</v>
      </c>
      <c r="G163" s="825" t="s">
        <v>2820</v>
      </c>
      <c r="H163" s="825" t="s">
        <v>2821</v>
      </c>
      <c r="I163" s="831">
        <v>0.43500000238418579</v>
      </c>
      <c r="J163" s="831">
        <v>2200</v>
      </c>
      <c r="K163" s="832">
        <v>957</v>
      </c>
    </row>
    <row r="164" spans="1:11" ht="14.45" customHeight="1" x14ac:dyDescent="0.2">
      <c r="A164" s="821" t="s">
        <v>605</v>
      </c>
      <c r="B164" s="822" t="s">
        <v>606</v>
      </c>
      <c r="C164" s="825" t="s">
        <v>623</v>
      </c>
      <c r="D164" s="839" t="s">
        <v>624</v>
      </c>
      <c r="E164" s="825" t="s">
        <v>2760</v>
      </c>
      <c r="F164" s="839" t="s">
        <v>2761</v>
      </c>
      <c r="G164" s="825" t="s">
        <v>2822</v>
      </c>
      <c r="H164" s="825" t="s">
        <v>2823</v>
      </c>
      <c r="I164" s="831">
        <v>1.1349999904632568</v>
      </c>
      <c r="J164" s="831">
        <v>720</v>
      </c>
      <c r="K164" s="832">
        <v>816</v>
      </c>
    </row>
    <row r="165" spans="1:11" ht="14.45" customHeight="1" x14ac:dyDescent="0.2">
      <c r="A165" s="821" t="s">
        <v>605</v>
      </c>
      <c r="B165" s="822" t="s">
        <v>606</v>
      </c>
      <c r="C165" s="825" t="s">
        <v>623</v>
      </c>
      <c r="D165" s="839" t="s">
        <v>624</v>
      </c>
      <c r="E165" s="825" t="s">
        <v>2760</v>
      </c>
      <c r="F165" s="839" t="s">
        <v>2761</v>
      </c>
      <c r="G165" s="825" t="s">
        <v>2824</v>
      </c>
      <c r="H165" s="825" t="s">
        <v>2825</v>
      </c>
      <c r="I165" s="831">
        <v>0.57999998331069946</v>
      </c>
      <c r="J165" s="831">
        <v>1200</v>
      </c>
      <c r="K165" s="832">
        <v>696</v>
      </c>
    </row>
    <row r="166" spans="1:11" ht="14.45" customHeight="1" x14ac:dyDescent="0.2">
      <c r="A166" s="821" t="s">
        <v>605</v>
      </c>
      <c r="B166" s="822" t="s">
        <v>606</v>
      </c>
      <c r="C166" s="825" t="s">
        <v>623</v>
      </c>
      <c r="D166" s="839" t="s">
        <v>624</v>
      </c>
      <c r="E166" s="825" t="s">
        <v>2760</v>
      </c>
      <c r="F166" s="839" t="s">
        <v>2761</v>
      </c>
      <c r="G166" s="825" t="s">
        <v>2828</v>
      </c>
      <c r="H166" s="825" t="s">
        <v>2829</v>
      </c>
      <c r="I166" s="831">
        <v>1.5533332824707031</v>
      </c>
      <c r="J166" s="831">
        <v>1000</v>
      </c>
      <c r="K166" s="832">
        <v>1552.5</v>
      </c>
    </row>
    <row r="167" spans="1:11" ht="14.45" customHeight="1" x14ac:dyDescent="0.2">
      <c r="A167" s="821" t="s">
        <v>605</v>
      </c>
      <c r="B167" s="822" t="s">
        <v>606</v>
      </c>
      <c r="C167" s="825" t="s">
        <v>623</v>
      </c>
      <c r="D167" s="839" t="s">
        <v>624</v>
      </c>
      <c r="E167" s="825" t="s">
        <v>2760</v>
      </c>
      <c r="F167" s="839" t="s">
        <v>2761</v>
      </c>
      <c r="G167" s="825" t="s">
        <v>2943</v>
      </c>
      <c r="H167" s="825" t="s">
        <v>2944</v>
      </c>
      <c r="I167" s="831">
        <v>2.1800000667572021</v>
      </c>
      <c r="J167" s="831">
        <v>700</v>
      </c>
      <c r="K167" s="832">
        <v>1525.4800109863281</v>
      </c>
    </row>
    <row r="168" spans="1:11" ht="14.45" customHeight="1" x14ac:dyDescent="0.2">
      <c r="A168" s="821" t="s">
        <v>605</v>
      </c>
      <c r="B168" s="822" t="s">
        <v>606</v>
      </c>
      <c r="C168" s="825" t="s">
        <v>623</v>
      </c>
      <c r="D168" s="839" t="s">
        <v>624</v>
      </c>
      <c r="E168" s="825" t="s">
        <v>2760</v>
      </c>
      <c r="F168" s="839" t="s">
        <v>2761</v>
      </c>
      <c r="G168" s="825" t="s">
        <v>2945</v>
      </c>
      <c r="H168" s="825" t="s">
        <v>2946</v>
      </c>
      <c r="I168" s="831">
        <v>15.050000190734863</v>
      </c>
      <c r="J168" s="831">
        <v>20</v>
      </c>
      <c r="K168" s="832">
        <v>301</v>
      </c>
    </row>
    <row r="169" spans="1:11" ht="14.45" customHeight="1" x14ac:dyDescent="0.2">
      <c r="A169" s="821" t="s">
        <v>605</v>
      </c>
      <c r="B169" s="822" t="s">
        <v>606</v>
      </c>
      <c r="C169" s="825" t="s">
        <v>623</v>
      </c>
      <c r="D169" s="839" t="s">
        <v>624</v>
      </c>
      <c r="E169" s="825" t="s">
        <v>2760</v>
      </c>
      <c r="F169" s="839" t="s">
        <v>2761</v>
      </c>
      <c r="G169" s="825" t="s">
        <v>2947</v>
      </c>
      <c r="H169" s="825" t="s">
        <v>2948</v>
      </c>
      <c r="I169" s="831">
        <v>24.450000127156574</v>
      </c>
      <c r="J169" s="831">
        <v>50</v>
      </c>
      <c r="K169" s="832">
        <v>1241.7000274658203</v>
      </c>
    </row>
    <row r="170" spans="1:11" ht="14.45" customHeight="1" x14ac:dyDescent="0.2">
      <c r="A170" s="821" t="s">
        <v>605</v>
      </c>
      <c r="B170" s="822" t="s">
        <v>606</v>
      </c>
      <c r="C170" s="825" t="s">
        <v>623</v>
      </c>
      <c r="D170" s="839" t="s">
        <v>624</v>
      </c>
      <c r="E170" s="825" t="s">
        <v>2760</v>
      </c>
      <c r="F170" s="839" t="s">
        <v>2761</v>
      </c>
      <c r="G170" s="825" t="s">
        <v>2949</v>
      </c>
      <c r="H170" s="825" t="s">
        <v>2950</v>
      </c>
      <c r="I170" s="831">
        <v>6.1700000762939453</v>
      </c>
      <c r="J170" s="831">
        <v>20</v>
      </c>
      <c r="K170" s="832">
        <v>123.40000152587891</v>
      </c>
    </row>
    <row r="171" spans="1:11" ht="14.45" customHeight="1" x14ac:dyDescent="0.2">
      <c r="A171" s="821" t="s">
        <v>605</v>
      </c>
      <c r="B171" s="822" t="s">
        <v>606</v>
      </c>
      <c r="C171" s="825" t="s">
        <v>623</v>
      </c>
      <c r="D171" s="839" t="s">
        <v>624</v>
      </c>
      <c r="E171" s="825" t="s">
        <v>2760</v>
      </c>
      <c r="F171" s="839" t="s">
        <v>2761</v>
      </c>
      <c r="G171" s="825" t="s">
        <v>2830</v>
      </c>
      <c r="H171" s="825" t="s">
        <v>2831</v>
      </c>
      <c r="I171" s="831">
        <v>1.2100000381469727</v>
      </c>
      <c r="J171" s="831">
        <v>150</v>
      </c>
      <c r="K171" s="832">
        <v>181.5</v>
      </c>
    </row>
    <row r="172" spans="1:11" ht="14.45" customHeight="1" x14ac:dyDescent="0.2">
      <c r="A172" s="821" t="s">
        <v>605</v>
      </c>
      <c r="B172" s="822" t="s">
        <v>606</v>
      </c>
      <c r="C172" s="825" t="s">
        <v>623</v>
      </c>
      <c r="D172" s="839" t="s">
        <v>624</v>
      </c>
      <c r="E172" s="825" t="s">
        <v>2760</v>
      </c>
      <c r="F172" s="839" t="s">
        <v>2761</v>
      </c>
      <c r="G172" s="825" t="s">
        <v>2951</v>
      </c>
      <c r="H172" s="825" t="s">
        <v>2952</v>
      </c>
      <c r="I172" s="831">
        <v>10.890000343322754</v>
      </c>
      <c r="J172" s="831">
        <v>10</v>
      </c>
      <c r="K172" s="832">
        <v>108.90000152587891</v>
      </c>
    </row>
    <row r="173" spans="1:11" ht="14.45" customHeight="1" x14ac:dyDescent="0.2">
      <c r="A173" s="821" t="s">
        <v>605</v>
      </c>
      <c r="B173" s="822" t="s">
        <v>606</v>
      </c>
      <c r="C173" s="825" t="s">
        <v>623</v>
      </c>
      <c r="D173" s="839" t="s">
        <v>624</v>
      </c>
      <c r="E173" s="825" t="s">
        <v>2760</v>
      </c>
      <c r="F173" s="839" t="s">
        <v>2761</v>
      </c>
      <c r="G173" s="825" t="s">
        <v>2953</v>
      </c>
      <c r="H173" s="825" t="s">
        <v>2954</v>
      </c>
      <c r="I173" s="831">
        <v>10.890000343322754</v>
      </c>
      <c r="J173" s="831">
        <v>10</v>
      </c>
      <c r="K173" s="832">
        <v>108.90000152587891</v>
      </c>
    </row>
    <row r="174" spans="1:11" ht="14.45" customHeight="1" x14ac:dyDescent="0.2">
      <c r="A174" s="821" t="s">
        <v>605</v>
      </c>
      <c r="B174" s="822" t="s">
        <v>606</v>
      </c>
      <c r="C174" s="825" t="s">
        <v>623</v>
      </c>
      <c r="D174" s="839" t="s">
        <v>624</v>
      </c>
      <c r="E174" s="825" t="s">
        <v>2760</v>
      </c>
      <c r="F174" s="839" t="s">
        <v>2761</v>
      </c>
      <c r="G174" s="825" t="s">
        <v>2832</v>
      </c>
      <c r="H174" s="825" t="s">
        <v>2833</v>
      </c>
      <c r="I174" s="831">
        <v>0.47166666388511658</v>
      </c>
      <c r="J174" s="831">
        <v>1000</v>
      </c>
      <c r="K174" s="832">
        <v>471</v>
      </c>
    </row>
    <row r="175" spans="1:11" ht="14.45" customHeight="1" x14ac:dyDescent="0.2">
      <c r="A175" s="821" t="s">
        <v>605</v>
      </c>
      <c r="B175" s="822" t="s">
        <v>606</v>
      </c>
      <c r="C175" s="825" t="s">
        <v>623</v>
      </c>
      <c r="D175" s="839" t="s">
        <v>624</v>
      </c>
      <c r="E175" s="825" t="s">
        <v>2760</v>
      </c>
      <c r="F175" s="839" t="s">
        <v>2761</v>
      </c>
      <c r="G175" s="825" t="s">
        <v>2834</v>
      </c>
      <c r="H175" s="825" t="s">
        <v>2835</v>
      </c>
      <c r="I175" s="831">
        <v>1.9900000095367432</v>
      </c>
      <c r="J175" s="831">
        <v>50</v>
      </c>
      <c r="K175" s="832">
        <v>99.5</v>
      </c>
    </row>
    <row r="176" spans="1:11" ht="14.45" customHeight="1" x14ac:dyDescent="0.2">
      <c r="A176" s="821" t="s">
        <v>605</v>
      </c>
      <c r="B176" s="822" t="s">
        <v>606</v>
      </c>
      <c r="C176" s="825" t="s">
        <v>623</v>
      </c>
      <c r="D176" s="839" t="s">
        <v>624</v>
      </c>
      <c r="E176" s="825" t="s">
        <v>2760</v>
      </c>
      <c r="F176" s="839" t="s">
        <v>2761</v>
      </c>
      <c r="G176" s="825" t="s">
        <v>2836</v>
      </c>
      <c r="H176" s="825" t="s">
        <v>2837</v>
      </c>
      <c r="I176" s="831">
        <v>2.0424999594688416</v>
      </c>
      <c r="J176" s="831">
        <v>200</v>
      </c>
      <c r="K176" s="832">
        <v>408.5</v>
      </c>
    </row>
    <row r="177" spans="1:11" ht="14.45" customHeight="1" x14ac:dyDescent="0.2">
      <c r="A177" s="821" t="s">
        <v>605</v>
      </c>
      <c r="B177" s="822" t="s">
        <v>606</v>
      </c>
      <c r="C177" s="825" t="s">
        <v>623</v>
      </c>
      <c r="D177" s="839" t="s">
        <v>624</v>
      </c>
      <c r="E177" s="825" t="s">
        <v>2760</v>
      </c>
      <c r="F177" s="839" t="s">
        <v>2761</v>
      </c>
      <c r="G177" s="825" t="s">
        <v>2840</v>
      </c>
      <c r="H177" s="825" t="s">
        <v>2841</v>
      </c>
      <c r="I177" s="831">
        <v>3.0749999284744263</v>
      </c>
      <c r="J177" s="831">
        <v>100</v>
      </c>
      <c r="K177" s="832">
        <v>307.5</v>
      </c>
    </row>
    <row r="178" spans="1:11" ht="14.45" customHeight="1" x14ac:dyDescent="0.2">
      <c r="A178" s="821" t="s">
        <v>605</v>
      </c>
      <c r="B178" s="822" t="s">
        <v>606</v>
      </c>
      <c r="C178" s="825" t="s">
        <v>623</v>
      </c>
      <c r="D178" s="839" t="s">
        <v>624</v>
      </c>
      <c r="E178" s="825" t="s">
        <v>2760</v>
      </c>
      <c r="F178" s="839" t="s">
        <v>2761</v>
      </c>
      <c r="G178" s="825" t="s">
        <v>2846</v>
      </c>
      <c r="H178" s="825" t="s">
        <v>2847</v>
      </c>
      <c r="I178" s="831">
        <v>2.1633334159851074</v>
      </c>
      <c r="J178" s="831">
        <v>150</v>
      </c>
      <c r="K178" s="832">
        <v>324.5</v>
      </c>
    </row>
    <row r="179" spans="1:11" ht="14.45" customHeight="1" x14ac:dyDescent="0.2">
      <c r="A179" s="821" t="s">
        <v>605</v>
      </c>
      <c r="B179" s="822" t="s">
        <v>606</v>
      </c>
      <c r="C179" s="825" t="s">
        <v>623</v>
      </c>
      <c r="D179" s="839" t="s">
        <v>624</v>
      </c>
      <c r="E179" s="825" t="s">
        <v>2760</v>
      </c>
      <c r="F179" s="839" t="s">
        <v>2761</v>
      </c>
      <c r="G179" s="825" t="s">
        <v>2848</v>
      </c>
      <c r="H179" s="825" t="s">
        <v>2849</v>
      </c>
      <c r="I179" s="831">
        <v>4.7800002098083496</v>
      </c>
      <c r="J179" s="831">
        <v>10</v>
      </c>
      <c r="K179" s="832">
        <v>47.799999237060547</v>
      </c>
    </row>
    <row r="180" spans="1:11" ht="14.45" customHeight="1" x14ac:dyDescent="0.2">
      <c r="A180" s="821" t="s">
        <v>605</v>
      </c>
      <c r="B180" s="822" t="s">
        <v>606</v>
      </c>
      <c r="C180" s="825" t="s">
        <v>623</v>
      </c>
      <c r="D180" s="839" t="s">
        <v>624</v>
      </c>
      <c r="E180" s="825" t="s">
        <v>2760</v>
      </c>
      <c r="F180" s="839" t="s">
        <v>2761</v>
      </c>
      <c r="G180" s="825" t="s">
        <v>2850</v>
      </c>
      <c r="H180" s="825" t="s">
        <v>2851</v>
      </c>
      <c r="I180" s="831">
        <v>21.229999542236328</v>
      </c>
      <c r="J180" s="831">
        <v>10</v>
      </c>
      <c r="K180" s="832">
        <v>212.30000305175781</v>
      </c>
    </row>
    <row r="181" spans="1:11" ht="14.45" customHeight="1" x14ac:dyDescent="0.2">
      <c r="A181" s="821" t="s">
        <v>605</v>
      </c>
      <c r="B181" s="822" t="s">
        <v>606</v>
      </c>
      <c r="C181" s="825" t="s">
        <v>623</v>
      </c>
      <c r="D181" s="839" t="s">
        <v>624</v>
      </c>
      <c r="E181" s="825" t="s">
        <v>2760</v>
      </c>
      <c r="F181" s="839" t="s">
        <v>2761</v>
      </c>
      <c r="G181" s="825" t="s">
        <v>2852</v>
      </c>
      <c r="H181" s="825" t="s">
        <v>2853</v>
      </c>
      <c r="I181" s="831">
        <v>2.5099999904632568</v>
      </c>
      <c r="J181" s="831">
        <v>50</v>
      </c>
      <c r="K181" s="832">
        <v>125.5</v>
      </c>
    </row>
    <row r="182" spans="1:11" ht="14.45" customHeight="1" x14ac:dyDescent="0.2">
      <c r="A182" s="821" t="s">
        <v>605</v>
      </c>
      <c r="B182" s="822" t="s">
        <v>606</v>
      </c>
      <c r="C182" s="825" t="s">
        <v>623</v>
      </c>
      <c r="D182" s="839" t="s">
        <v>624</v>
      </c>
      <c r="E182" s="825" t="s">
        <v>2760</v>
      </c>
      <c r="F182" s="839" t="s">
        <v>2761</v>
      </c>
      <c r="G182" s="825" t="s">
        <v>2854</v>
      </c>
      <c r="H182" s="825" t="s">
        <v>2955</v>
      </c>
      <c r="I182" s="831">
        <v>23.709999084472656</v>
      </c>
      <c r="J182" s="831">
        <v>30</v>
      </c>
      <c r="K182" s="832">
        <v>711.30001831054688</v>
      </c>
    </row>
    <row r="183" spans="1:11" ht="14.45" customHeight="1" x14ac:dyDescent="0.2">
      <c r="A183" s="821" t="s">
        <v>605</v>
      </c>
      <c r="B183" s="822" t="s">
        <v>606</v>
      </c>
      <c r="C183" s="825" t="s">
        <v>623</v>
      </c>
      <c r="D183" s="839" t="s">
        <v>624</v>
      </c>
      <c r="E183" s="825" t="s">
        <v>2760</v>
      </c>
      <c r="F183" s="839" t="s">
        <v>2761</v>
      </c>
      <c r="G183" s="825" t="s">
        <v>2854</v>
      </c>
      <c r="H183" s="825" t="s">
        <v>2855</v>
      </c>
      <c r="I183" s="831">
        <v>22.479999542236328</v>
      </c>
      <c r="J183" s="831">
        <v>15</v>
      </c>
      <c r="K183" s="832">
        <v>343.39999389648438</v>
      </c>
    </row>
    <row r="184" spans="1:11" ht="14.45" customHeight="1" x14ac:dyDescent="0.2">
      <c r="A184" s="821" t="s">
        <v>605</v>
      </c>
      <c r="B184" s="822" t="s">
        <v>606</v>
      </c>
      <c r="C184" s="825" t="s">
        <v>623</v>
      </c>
      <c r="D184" s="839" t="s">
        <v>624</v>
      </c>
      <c r="E184" s="825" t="s">
        <v>2856</v>
      </c>
      <c r="F184" s="839" t="s">
        <v>2857</v>
      </c>
      <c r="G184" s="825" t="s">
        <v>2858</v>
      </c>
      <c r="H184" s="825" t="s">
        <v>2859</v>
      </c>
      <c r="I184" s="831">
        <v>10.164999961853027</v>
      </c>
      <c r="J184" s="831">
        <v>900</v>
      </c>
      <c r="K184" s="832">
        <v>9148</v>
      </c>
    </row>
    <row r="185" spans="1:11" ht="14.45" customHeight="1" x14ac:dyDescent="0.2">
      <c r="A185" s="821" t="s">
        <v>605</v>
      </c>
      <c r="B185" s="822" t="s">
        <v>606</v>
      </c>
      <c r="C185" s="825" t="s">
        <v>623</v>
      </c>
      <c r="D185" s="839" t="s">
        <v>624</v>
      </c>
      <c r="E185" s="825" t="s">
        <v>2860</v>
      </c>
      <c r="F185" s="839" t="s">
        <v>2861</v>
      </c>
      <c r="G185" s="825" t="s">
        <v>2862</v>
      </c>
      <c r="H185" s="825" t="s">
        <v>2863</v>
      </c>
      <c r="I185" s="831">
        <v>0.30500000715255737</v>
      </c>
      <c r="J185" s="831">
        <v>200</v>
      </c>
      <c r="K185" s="832">
        <v>61</v>
      </c>
    </row>
    <row r="186" spans="1:11" ht="14.45" customHeight="1" x14ac:dyDescent="0.2">
      <c r="A186" s="821" t="s">
        <v>605</v>
      </c>
      <c r="B186" s="822" t="s">
        <v>606</v>
      </c>
      <c r="C186" s="825" t="s">
        <v>623</v>
      </c>
      <c r="D186" s="839" t="s">
        <v>624</v>
      </c>
      <c r="E186" s="825" t="s">
        <v>2860</v>
      </c>
      <c r="F186" s="839" t="s">
        <v>2861</v>
      </c>
      <c r="G186" s="825" t="s">
        <v>2864</v>
      </c>
      <c r="H186" s="825" t="s">
        <v>2865</v>
      </c>
      <c r="I186" s="831">
        <v>0.30444445212682086</v>
      </c>
      <c r="J186" s="831">
        <v>1800</v>
      </c>
      <c r="K186" s="832">
        <v>548</v>
      </c>
    </row>
    <row r="187" spans="1:11" ht="14.45" customHeight="1" x14ac:dyDescent="0.2">
      <c r="A187" s="821" t="s">
        <v>605</v>
      </c>
      <c r="B187" s="822" t="s">
        <v>606</v>
      </c>
      <c r="C187" s="825" t="s">
        <v>623</v>
      </c>
      <c r="D187" s="839" t="s">
        <v>624</v>
      </c>
      <c r="E187" s="825" t="s">
        <v>2860</v>
      </c>
      <c r="F187" s="839" t="s">
        <v>2861</v>
      </c>
      <c r="G187" s="825" t="s">
        <v>2868</v>
      </c>
      <c r="H187" s="825" t="s">
        <v>2869</v>
      </c>
      <c r="I187" s="831">
        <v>0.54700001478195193</v>
      </c>
      <c r="J187" s="831">
        <v>2600</v>
      </c>
      <c r="K187" s="832">
        <v>1423</v>
      </c>
    </row>
    <row r="188" spans="1:11" ht="14.45" customHeight="1" x14ac:dyDescent="0.2">
      <c r="A188" s="821" t="s">
        <v>605</v>
      </c>
      <c r="B188" s="822" t="s">
        <v>606</v>
      </c>
      <c r="C188" s="825" t="s">
        <v>623</v>
      </c>
      <c r="D188" s="839" t="s">
        <v>624</v>
      </c>
      <c r="E188" s="825" t="s">
        <v>2860</v>
      </c>
      <c r="F188" s="839" t="s">
        <v>2861</v>
      </c>
      <c r="G188" s="825" t="s">
        <v>2872</v>
      </c>
      <c r="H188" s="825" t="s">
        <v>2873</v>
      </c>
      <c r="I188" s="831">
        <v>1.7999999523162842</v>
      </c>
      <c r="J188" s="831">
        <v>400</v>
      </c>
      <c r="K188" s="832">
        <v>720</v>
      </c>
    </row>
    <row r="189" spans="1:11" ht="14.45" customHeight="1" x14ac:dyDescent="0.2">
      <c r="A189" s="821" t="s">
        <v>605</v>
      </c>
      <c r="B189" s="822" t="s">
        <v>606</v>
      </c>
      <c r="C189" s="825" t="s">
        <v>623</v>
      </c>
      <c r="D189" s="839" t="s">
        <v>624</v>
      </c>
      <c r="E189" s="825" t="s">
        <v>2874</v>
      </c>
      <c r="F189" s="839" t="s">
        <v>2875</v>
      </c>
      <c r="G189" s="825" t="s">
        <v>2956</v>
      </c>
      <c r="H189" s="825" t="s">
        <v>2957</v>
      </c>
      <c r="I189" s="831">
        <v>15.729999542236328</v>
      </c>
      <c r="J189" s="831">
        <v>50</v>
      </c>
      <c r="K189" s="832">
        <v>786.5</v>
      </c>
    </row>
    <row r="190" spans="1:11" ht="14.45" customHeight="1" x14ac:dyDescent="0.2">
      <c r="A190" s="821" t="s">
        <v>605</v>
      </c>
      <c r="B190" s="822" t="s">
        <v>606</v>
      </c>
      <c r="C190" s="825" t="s">
        <v>623</v>
      </c>
      <c r="D190" s="839" t="s">
        <v>624</v>
      </c>
      <c r="E190" s="825" t="s">
        <v>2874</v>
      </c>
      <c r="F190" s="839" t="s">
        <v>2875</v>
      </c>
      <c r="G190" s="825" t="s">
        <v>2880</v>
      </c>
      <c r="H190" s="825" t="s">
        <v>2881</v>
      </c>
      <c r="I190" s="831">
        <v>15.729999542236328</v>
      </c>
      <c r="J190" s="831">
        <v>50</v>
      </c>
      <c r="K190" s="832">
        <v>786.5</v>
      </c>
    </row>
    <row r="191" spans="1:11" ht="14.45" customHeight="1" x14ac:dyDescent="0.2">
      <c r="A191" s="821" t="s">
        <v>605</v>
      </c>
      <c r="B191" s="822" t="s">
        <v>606</v>
      </c>
      <c r="C191" s="825" t="s">
        <v>623</v>
      </c>
      <c r="D191" s="839" t="s">
        <v>624</v>
      </c>
      <c r="E191" s="825" t="s">
        <v>2874</v>
      </c>
      <c r="F191" s="839" t="s">
        <v>2875</v>
      </c>
      <c r="G191" s="825" t="s">
        <v>2958</v>
      </c>
      <c r="H191" s="825" t="s">
        <v>2959</v>
      </c>
      <c r="I191" s="831">
        <v>7.0199999809265137</v>
      </c>
      <c r="J191" s="831">
        <v>50</v>
      </c>
      <c r="K191" s="832">
        <v>351</v>
      </c>
    </row>
    <row r="192" spans="1:11" ht="14.45" customHeight="1" x14ac:dyDescent="0.2">
      <c r="A192" s="821" t="s">
        <v>605</v>
      </c>
      <c r="B192" s="822" t="s">
        <v>606</v>
      </c>
      <c r="C192" s="825" t="s">
        <v>623</v>
      </c>
      <c r="D192" s="839" t="s">
        <v>624</v>
      </c>
      <c r="E192" s="825" t="s">
        <v>2874</v>
      </c>
      <c r="F192" s="839" t="s">
        <v>2875</v>
      </c>
      <c r="G192" s="825" t="s">
        <v>2884</v>
      </c>
      <c r="H192" s="825" t="s">
        <v>2885</v>
      </c>
      <c r="I192" s="831">
        <v>0.73142857210976742</v>
      </c>
      <c r="J192" s="831">
        <v>16000</v>
      </c>
      <c r="K192" s="832">
        <v>11780</v>
      </c>
    </row>
    <row r="193" spans="1:11" ht="14.45" customHeight="1" x14ac:dyDescent="0.2">
      <c r="A193" s="821" t="s">
        <v>605</v>
      </c>
      <c r="B193" s="822" t="s">
        <v>606</v>
      </c>
      <c r="C193" s="825" t="s">
        <v>623</v>
      </c>
      <c r="D193" s="839" t="s">
        <v>624</v>
      </c>
      <c r="E193" s="825" t="s">
        <v>2874</v>
      </c>
      <c r="F193" s="839" t="s">
        <v>2875</v>
      </c>
      <c r="G193" s="825" t="s">
        <v>2960</v>
      </c>
      <c r="H193" s="825" t="s">
        <v>2961</v>
      </c>
      <c r="I193" s="831">
        <v>0.81000000238418579</v>
      </c>
      <c r="J193" s="831">
        <v>200</v>
      </c>
      <c r="K193" s="832">
        <v>162</v>
      </c>
    </row>
    <row r="194" spans="1:11" ht="14.45" customHeight="1" x14ac:dyDescent="0.2">
      <c r="A194" s="821" t="s">
        <v>605</v>
      </c>
      <c r="B194" s="822" t="s">
        <v>606</v>
      </c>
      <c r="C194" s="825" t="s">
        <v>623</v>
      </c>
      <c r="D194" s="839" t="s">
        <v>624</v>
      </c>
      <c r="E194" s="825" t="s">
        <v>2874</v>
      </c>
      <c r="F194" s="839" t="s">
        <v>2875</v>
      </c>
      <c r="G194" s="825" t="s">
        <v>2884</v>
      </c>
      <c r="H194" s="825" t="s">
        <v>2887</v>
      </c>
      <c r="I194" s="831">
        <v>1.1299999952316284</v>
      </c>
      <c r="J194" s="831">
        <v>5200</v>
      </c>
      <c r="K194" s="832">
        <v>6268</v>
      </c>
    </row>
    <row r="195" spans="1:11" ht="14.45" customHeight="1" x14ac:dyDescent="0.2">
      <c r="A195" s="821" t="s">
        <v>605</v>
      </c>
      <c r="B195" s="822" t="s">
        <v>606</v>
      </c>
      <c r="C195" s="825" t="s">
        <v>623</v>
      </c>
      <c r="D195" s="839" t="s">
        <v>624</v>
      </c>
      <c r="E195" s="825" t="s">
        <v>2888</v>
      </c>
      <c r="F195" s="839" t="s">
        <v>2889</v>
      </c>
      <c r="G195" s="825" t="s">
        <v>2962</v>
      </c>
      <c r="H195" s="825" t="s">
        <v>2963</v>
      </c>
      <c r="I195" s="831">
        <v>16.014000129699706</v>
      </c>
      <c r="J195" s="831">
        <v>65</v>
      </c>
      <c r="K195" s="832">
        <v>1037.25</v>
      </c>
    </row>
    <row r="196" spans="1:11" ht="14.45" customHeight="1" x14ac:dyDescent="0.2">
      <c r="A196" s="821" t="s">
        <v>605</v>
      </c>
      <c r="B196" s="822" t="s">
        <v>606</v>
      </c>
      <c r="C196" s="825" t="s">
        <v>626</v>
      </c>
      <c r="D196" s="839" t="s">
        <v>627</v>
      </c>
      <c r="E196" s="825" t="s">
        <v>2692</v>
      </c>
      <c r="F196" s="839" t="s">
        <v>2693</v>
      </c>
      <c r="G196" s="825" t="s">
        <v>2694</v>
      </c>
      <c r="H196" s="825" t="s">
        <v>2695</v>
      </c>
      <c r="I196" s="831">
        <v>21.239999771118164</v>
      </c>
      <c r="J196" s="831">
        <v>360</v>
      </c>
      <c r="K196" s="832">
        <v>7646.400146484375</v>
      </c>
    </row>
    <row r="197" spans="1:11" ht="14.45" customHeight="1" x14ac:dyDescent="0.2">
      <c r="A197" s="821" t="s">
        <v>605</v>
      </c>
      <c r="B197" s="822" t="s">
        <v>606</v>
      </c>
      <c r="C197" s="825" t="s">
        <v>626</v>
      </c>
      <c r="D197" s="839" t="s">
        <v>627</v>
      </c>
      <c r="E197" s="825" t="s">
        <v>2696</v>
      </c>
      <c r="F197" s="839" t="s">
        <v>2697</v>
      </c>
      <c r="G197" s="825" t="s">
        <v>2964</v>
      </c>
      <c r="H197" s="825" t="s">
        <v>2965</v>
      </c>
      <c r="I197" s="831">
        <v>0.96666665871938073</v>
      </c>
      <c r="J197" s="831">
        <v>1800</v>
      </c>
      <c r="K197" s="832">
        <v>1740</v>
      </c>
    </row>
    <row r="198" spans="1:11" ht="14.45" customHeight="1" x14ac:dyDescent="0.2">
      <c r="A198" s="821" t="s">
        <v>605</v>
      </c>
      <c r="B198" s="822" t="s">
        <v>606</v>
      </c>
      <c r="C198" s="825" t="s">
        <v>626</v>
      </c>
      <c r="D198" s="839" t="s">
        <v>627</v>
      </c>
      <c r="E198" s="825" t="s">
        <v>2696</v>
      </c>
      <c r="F198" s="839" t="s">
        <v>2697</v>
      </c>
      <c r="G198" s="825" t="s">
        <v>2966</v>
      </c>
      <c r="H198" s="825" t="s">
        <v>2967</v>
      </c>
      <c r="I198" s="831">
        <v>3.0199999809265137</v>
      </c>
      <c r="J198" s="831">
        <v>80</v>
      </c>
      <c r="K198" s="832">
        <v>241.60000610351563</v>
      </c>
    </row>
    <row r="199" spans="1:11" ht="14.45" customHeight="1" x14ac:dyDescent="0.2">
      <c r="A199" s="821" t="s">
        <v>605</v>
      </c>
      <c r="B199" s="822" t="s">
        <v>606</v>
      </c>
      <c r="C199" s="825" t="s">
        <v>626</v>
      </c>
      <c r="D199" s="839" t="s">
        <v>627</v>
      </c>
      <c r="E199" s="825" t="s">
        <v>2696</v>
      </c>
      <c r="F199" s="839" t="s">
        <v>2697</v>
      </c>
      <c r="G199" s="825" t="s">
        <v>2968</v>
      </c>
      <c r="H199" s="825" t="s">
        <v>2969</v>
      </c>
      <c r="I199" s="831">
        <v>22.149999618530273</v>
      </c>
      <c r="J199" s="831">
        <v>25</v>
      </c>
      <c r="K199" s="832">
        <v>553.75</v>
      </c>
    </row>
    <row r="200" spans="1:11" ht="14.45" customHeight="1" x14ac:dyDescent="0.2">
      <c r="A200" s="821" t="s">
        <v>605</v>
      </c>
      <c r="B200" s="822" t="s">
        <v>606</v>
      </c>
      <c r="C200" s="825" t="s">
        <v>626</v>
      </c>
      <c r="D200" s="839" t="s">
        <v>627</v>
      </c>
      <c r="E200" s="825" t="s">
        <v>2696</v>
      </c>
      <c r="F200" s="839" t="s">
        <v>2697</v>
      </c>
      <c r="G200" s="825" t="s">
        <v>2718</v>
      </c>
      <c r="H200" s="825" t="s">
        <v>2719</v>
      </c>
      <c r="I200" s="831">
        <v>0.86000001430511475</v>
      </c>
      <c r="J200" s="831">
        <v>100</v>
      </c>
      <c r="K200" s="832">
        <v>86</v>
      </c>
    </row>
    <row r="201" spans="1:11" ht="14.45" customHeight="1" x14ac:dyDescent="0.2">
      <c r="A201" s="821" t="s">
        <v>605</v>
      </c>
      <c r="B201" s="822" t="s">
        <v>606</v>
      </c>
      <c r="C201" s="825" t="s">
        <v>626</v>
      </c>
      <c r="D201" s="839" t="s">
        <v>627</v>
      </c>
      <c r="E201" s="825" t="s">
        <v>2696</v>
      </c>
      <c r="F201" s="839" t="s">
        <v>2697</v>
      </c>
      <c r="G201" s="825" t="s">
        <v>2720</v>
      </c>
      <c r="H201" s="825" t="s">
        <v>2721</v>
      </c>
      <c r="I201" s="831">
        <v>1.5099999904632568</v>
      </c>
      <c r="J201" s="831">
        <v>100</v>
      </c>
      <c r="K201" s="832">
        <v>151</v>
      </c>
    </row>
    <row r="202" spans="1:11" ht="14.45" customHeight="1" x14ac:dyDescent="0.2">
      <c r="A202" s="821" t="s">
        <v>605</v>
      </c>
      <c r="B202" s="822" t="s">
        <v>606</v>
      </c>
      <c r="C202" s="825" t="s">
        <v>626</v>
      </c>
      <c r="D202" s="839" t="s">
        <v>627</v>
      </c>
      <c r="E202" s="825" t="s">
        <v>2696</v>
      </c>
      <c r="F202" s="839" t="s">
        <v>2697</v>
      </c>
      <c r="G202" s="825" t="s">
        <v>2970</v>
      </c>
      <c r="H202" s="825" t="s">
        <v>2971</v>
      </c>
      <c r="I202" s="831">
        <v>0.37999999523162842</v>
      </c>
      <c r="J202" s="831">
        <v>200</v>
      </c>
      <c r="K202" s="832">
        <v>76</v>
      </c>
    </row>
    <row r="203" spans="1:11" ht="14.45" customHeight="1" x14ac:dyDescent="0.2">
      <c r="A203" s="821" t="s">
        <v>605</v>
      </c>
      <c r="B203" s="822" t="s">
        <v>606</v>
      </c>
      <c r="C203" s="825" t="s">
        <v>626</v>
      </c>
      <c r="D203" s="839" t="s">
        <v>627</v>
      </c>
      <c r="E203" s="825" t="s">
        <v>2696</v>
      </c>
      <c r="F203" s="839" t="s">
        <v>2697</v>
      </c>
      <c r="G203" s="825" t="s">
        <v>2972</v>
      </c>
      <c r="H203" s="825" t="s">
        <v>2973</v>
      </c>
      <c r="I203" s="831">
        <v>2.5499999523162842</v>
      </c>
      <c r="J203" s="831">
        <v>20</v>
      </c>
      <c r="K203" s="832">
        <v>51</v>
      </c>
    </row>
    <row r="204" spans="1:11" ht="14.45" customHeight="1" x14ac:dyDescent="0.2">
      <c r="A204" s="821" t="s">
        <v>605</v>
      </c>
      <c r="B204" s="822" t="s">
        <v>606</v>
      </c>
      <c r="C204" s="825" t="s">
        <v>626</v>
      </c>
      <c r="D204" s="839" t="s">
        <v>627</v>
      </c>
      <c r="E204" s="825" t="s">
        <v>2696</v>
      </c>
      <c r="F204" s="839" t="s">
        <v>2697</v>
      </c>
      <c r="G204" s="825" t="s">
        <v>2748</v>
      </c>
      <c r="H204" s="825" t="s">
        <v>2749</v>
      </c>
      <c r="I204" s="831">
        <v>72.220001220703125</v>
      </c>
      <c r="J204" s="831">
        <v>2</v>
      </c>
      <c r="K204" s="832">
        <v>144.44000244140625</v>
      </c>
    </row>
    <row r="205" spans="1:11" ht="14.45" customHeight="1" x14ac:dyDescent="0.2">
      <c r="A205" s="821" t="s">
        <v>605</v>
      </c>
      <c r="B205" s="822" t="s">
        <v>606</v>
      </c>
      <c r="C205" s="825" t="s">
        <v>626</v>
      </c>
      <c r="D205" s="839" t="s">
        <v>627</v>
      </c>
      <c r="E205" s="825" t="s">
        <v>2696</v>
      </c>
      <c r="F205" s="839" t="s">
        <v>2697</v>
      </c>
      <c r="G205" s="825" t="s">
        <v>2756</v>
      </c>
      <c r="H205" s="825" t="s">
        <v>2757</v>
      </c>
      <c r="I205" s="831">
        <v>0.71000000834465027</v>
      </c>
      <c r="J205" s="831">
        <v>500</v>
      </c>
      <c r="K205" s="832">
        <v>350</v>
      </c>
    </row>
    <row r="206" spans="1:11" ht="14.45" customHeight="1" x14ac:dyDescent="0.2">
      <c r="A206" s="821" t="s">
        <v>605</v>
      </c>
      <c r="B206" s="822" t="s">
        <v>606</v>
      </c>
      <c r="C206" s="825" t="s">
        <v>626</v>
      </c>
      <c r="D206" s="839" t="s">
        <v>627</v>
      </c>
      <c r="E206" s="825" t="s">
        <v>2760</v>
      </c>
      <c r="F206" s="839" t="s">
        <v>2761</v>
      </c>
      <c r="G206" s="825" t="s">
        <v>2766</v>
      </c>
      <c r="H206" s="825" t="s">
        <v>2767</v>
      </c>
      <c r="I206" s="831">
        <v>9.9999997764825821E-3</v>
      </c>
      <c r="J206" s="831">
        <v>170</v>
      </c>
      <c r="K206" s="832">
        <v>1.7000000476837158</v>
      </c>
    </row>
    <row r="207" spans="1:11" ht="14.45" customHeight="1" x14ac:dyDescent="0.2">
      <c r="A207" s="821" t="s">
        <v>605</v>
      </c>
      <c r="B207" s="822" t="s">
        <v>606</v>
      </c>
      <c r="C207" s="825" t="s">
        <v>626</v>
      </c>
      <c r="D207" s="839" t="s">
        <v>627</v>
      </c>
      <c r="E207" s="825" t="s">
        <v>2760</v>
      </c>
      <c r="F207" s="839" t="s">
        <v>2761</v>
      </c>
      <c r="G207" s="825" t="s">
        <v>2974</v>
      </c>
      <c r="H207" s="825" t="s">
        <v>2975</v>
      </c>
      <c r="I207" s="831">
        <v>11.739999771118164</v>
      </c>
      <c r="J207" s="831">
        <v>15</v>
      </c>
      <c r="K207" s="832">
        <v>176.10000228881836</v>
      </c>
    </row>
    <row r="208" spans="1:11" ht="14.45" customHeight="1" x14ac:dyDescent="0.2">
      <c r="A208" s="821" t="s">
        <v>605</v>
      </c>
      <c r="B208" s="822" t="s">
        <v>606</v>
      </c>
      <c r="C208" s="825" t="s">
        <v>626</v>
      </c>
      <c r="D208" s="839" t="s">
        <v>627</v>
      </c>
      <c r="E208" s="825" t="s">
        <v>2760</v>
      </c>
      <c r="F208" s="839" t="s">
        <v>2761</v>
      </c>
      <c r="G208" s="825" t="s">
        <v>2974</v>
      </c>
      <c r="H208" s="825" t="s">
        <v>2976</v>
      </c>
      <c r="I208" s="831">
        <v>11.729999542236328</v>
      </c>
      <c r="J208" s="831">
        <v>5</v>
      </c>
      <c r="K208" s="832">
        <v>58.650001525878906</v>
      </c>
    </row>
    <row r="209" spans="1:11" ht="14.45" customHeight="1" x14ac:dyDescent="0.2">
      <c r="A209" s="821" t="s">
        <v>605</v>
      </c>
      <c r="B209" s="822" t="s">
        <v>606</v>
      </c>
      <c r="C209" s="825" t="s">
        <v>626</v>
      </c>
      <c r="D209" s="839" t="s">
        <v>627</v>
      </c>
      <c r="E209" s="825" t="s">
        <v>2760</v>
      </c>
      <c r="F209" s="839" t="s">
        <v>2761</v>
      </c>
      <c r="G209" s="825" t="s">
        <v>2802</v>
      </c>
      <c r="H209" s="825" t="s">
        <v>2803</v>
      </c>
      <c r="I209" s="831">
        <v>2.2899999618530273</v>
      </c>
      <c r="J209" s="831">
        <v>100</v>
      </c>
      <c r="K209" s="832">
        <v>229</v>
      </c>
    </row>
    <row r="210" spans="1:11" ht="14.45" customHeight="1" x14ac:dyDescent="0.2">
      <c r="A210" s="821" t="s">
        <v>605</v>
      </c>
      <c r="B210" s="822" t="s">
        <v>606</v>
      </c>
      <c r="C210" s="825" t="s">
        <v>626</v>
      </c>
      <c r="D210" s="839" t="s">
        <v>627</v>
      </c>
      <c r="E210" s="825" t="s">
        <v>2760</v>
      </c>
      <c r="F210" s="839" t="s">
        <v>2761</v>
      </c>
      <c r="G210" s="825" t="s">
        <v>2818</v>
      </c>
      <c r="H210" s="825" t="s">
        <v>2819</v>
      </c>
      <c r="I210" s="831">
        <v>0.82499998807907104</v>
      </c>
      <c r="J210" s="831">
        <v>110</v>
      </c>
      <c r="K210" s="832">
        <v>90.300000190734863</v>
      </c>
    </row>
    <row r="211" spans="1:11" ht="14.45" customHeight="1" x14ac:dyDescent="0.2">
      <c r="A211" s="821" t="s">
        <v>605</v>
      </c>
      <c r="B211" s="822" t="s">
        <v>606</v>
      </c>
      <c r="C211" s="825" t="s">
        <v>626</v>
      </c>
      <c r="D211" s="839" t="s">
        <v>627</v>
      </c>
      <c r="E211" s="825" t="s">
        <v>2760</v>
      </c>
      <c r="F211" s="839" t="s">
        <v>2761</v>
      </c>
      <c r="G211" s="825" t="s">
        <v>2822</v>
      </c>
      <c r="H211" s="825" t="s">
        <v>2823</v>
      </c>
      <c r="I211" s="831">
        <v>1.1399999856948853</v>
      </c>
      <c r="J211" s="831">
        <v>80</v>
      </c>
      <c r="K211" s="832">
        <v>91.199996948242188</v>
      </c>
    </row>
    <row r="212" spans="1:11" ht="14.45" customHeight="1" x14ac:dyDescent="0.2">
      <c r="A212" s="821" t="s">
        <v>605</v>
      </c>
      <c r="B212" s="822" t="s">
        <v>606</v>
      </c>
      <c r="C212" s="825" t="s">
        <v>626</v>
      </c>
      <c r="D212" s="839" t="s">
        <v>627</v>
      </c>
      <c r="E212" s="825" t="s">
        <v>2760</v>
      </c>
      <c r="F212" s="839" t="s">
        <v>2761</v>
      </c>
      <c r="G212" s="825" t="s">
        <v>2977</v>
      </c>
      <c r="H212" s="825" t="s">
        <v>2978</v>
      </c>
      <c r="I212" s="831">
        <v>7.1599998474121094</v>
      </c>
      <c r="J212" s="831">
        <v>100</v>
      </c>
      <c r="K212" s="832">
        <v>715.70001220703125</v>
      </c>
    </row>
    <row r="213" spans="1:11" ht="14.45" customHeight="1" x14ac:dyDescent="0.2">
      <c r="A213" s="821" t="s">
        <v>605</v>
      </c>
      <c r="B213" s="822" t="s">
        <v>606</v>
      </c>
      <c r="C213" s="825" t="s">
        <v>626</v>
      </c>
      <c r="D213" s="839" t="s">
        <v>627</v>
      </c>
      <c r="E213" s="825" t="s">
        <v>2760</v>
      </c>
      <c r="F213" s="839" t="s">
        <v>2761</v>
      </c>
      <c r="G213" s="825" t="s">
        <v>2949</v>
      </c>
      <c r="H213" s="825" t="s">
        <v>2950</v>
      </c>
      <c r="I213" s="831">
        <v>6.1700000762939453</v>
      </c>
      <c r="J213" s="831">
        <v>20</v>
      </c>
      <c r="K213" s="832">
        <v>123.40000152587891</v>
      </c>
    </row>
    <row r="214" spans="1:11" ht="14.45" customHeight="1" x14ac:dyDescent="0.2">
      <c r="A214" s="821" t="s">
        <v>605</v>
      </c>
      <c r="B214" s="822" t="s">
        <v>606</v>
      </c>
      <c r="C214" s="825" t="s">
        <v>626</v>
      </c>
      <c r="D214" s="839" t="s">
        <v>627</v>
      </c>
      <c r="E214" s="825" t="s">
        <v>2760</v>
      </c>
      <c r="F214" s="839" t="s">
        <v>2761</v>
      </c>
      <c r="G214" s="825" t="s">
        <v>2834</v>
      </c>
      <c r="H214" s="825" t="s">
        <v>2835</v>
      </c>
      <c r="I214" s="831">
        <v>1.9825000166893005</v>
      </c>
      <c r="J214" s="831">
        <v>70</v>
      </c>
      <c r="K214" s="832">
        <v>138.75000190734863</v>
      </c>
    </row>
    <row r="215" spans="1:11" ht="14.45" customHeight="1" x14ac:dyDescent="0.2">
      <c r="A215" s="821" t="s">
        <v>605</v>
      </c>
      <c r="B215" s="822" t="s">
        <v>606</v>
      </c>
      <c r="C215" s="825" t="s">
        <v>626</v>
      </c>
      <c r="D215" s="839" t="s">
        <v>627</v>
      </c>
      <c r="E215" s="825" t="s">
        <v>2760</v>
      </c>
      <c r="F215" s="839" t="s">
        <v>2761</v>
      </c>
      <c r="G215" s="825" t="s">
        <v>2840</v>
      </c>
      <c r="H215" s="825" t="s">
        <v>2841</v>
      </c>
      <c r="I215" s="831">
        <v>3.0733332633972168</v>
      </c>
      <c r="J215" s="831">
        <v>150</v>
      </c>
      <c r="K215" s="832">
        <v>461</v>
      </c>
    </row>
    <row r="216" spans="1:11" ht="14.45" customHeight="1" x14ac:dyDescent="0.2">
      <c r="A216" s="821" t="s">
        <v>605</v>
      </c>
      <c r="B216" s="822" t="s">
        <v>606</v>
      </c>
      <c r="C216" s="825" t="s">
        <v>626</v>
      </c>
      <c r="D216" s="839" t="s">
        <v>627</v>
      </c>
      <c r="E216" s="825" t="s">
        <v>2760</v>
      </c>
      <c r="F216" s="839" t="s">
        <v>2761</v>
      </c>
      <c r="G216" s="825" t="s">
        <v>2979</v>
      </c>
      <c r="H216" s="825" t="s">
        <v>2980</v>
      </c>
      <c r="I216" s="831">
        <v>1.9299999475479126</v>
      </c>
      <c r="J216" s="831">
        <v>20</v>
      </c>
      <c r="K216" s="832">
        <v>38.599998474121094</v>
      </c>
    </row>
    <row r="217" spans="1:11" ht="14.45" customHeight="1" x14ac:dyDescent="0.2">
      <c r="A217" s="821" t="s">
        <v>605</v>
      </c>
      <c r="B217" s="822" t="s">
        <v>606</v>
      </c>
      <c r="C217" s="825" t="s">
        <v>626</v>
      </c>
      <c r="D217" s="839" t="s">
        <v>627</v>
      </c>
      <c r="E217" s="825" t="s">
        <v>2760</v>
      </c>
      <c r="F217" s="839" t="s">
        <v>2761</v>
      </c>
      <c r="G217" s="825" t="s">
        <v>2846</v>
      </c>
      <c r="H217" s="825" t="s">
        <v>2847</v>
      </c>
      <c r="I217" s="831">
        <v>2.1625000834465027</v>
      </c>
      <c r="J217" s="831">
        <v>65</v>
      </c>
      <c r="K217" s="832">
        <v>140.50000381469727</v>
      </c>
    </row>
    <row r="218" spans="1:11" ht="14.45" customHeight="1" x14ac:dyDescent="0.2">
      <c r="A218" s="821" t="s">
        <v>605</v>
      </c>
      <c r="B218" s="822" t="s">
        <v>606</v>
      </c>
      <c r="C218" s="825" t="s">
        <v>626</v>
      </c>
      <c r="D218" s="839" t="s">
        <v>627</v>
      </c>
      <c r="E218" s="825" t="s">
        <v>2760</v>
      </c>
      <c r="F218" s="839" t="s">
        <v>2761</v>
      </c>
      <c r="G218" s="825" t="s">
        <v>2852</v>
      </c>
      <c r="H218" s="825" t="s">
        <v>2853</v>
      </c>
      <c r="I218" s="831">
        <v>2.5149999856948853</v>
      </c>
      <c r="J218" s="831">
        <v>100</v>
      </c>
      <c r="K218" s="832">
        <v>251.5</v>
      </c>
    </row>
    <row r="219" spans="1:11" ht="14.45" customHeight="1" x14ac:dyDescent="0.2">
      <c r="A219" s="821" t="s">
        <v>605</v>
      </c>
      <c r="B219" s="822" t="s">
        <v>606</v>
      </c>
      <c r="C219" s="825" t="s">
        <v>626</v>
      </c>
      <c r="D219" s="839" t="s">
        <v>627</v>
      </c>
      <c r="E219" s="825" t="s">
        <v>2760</v>
      </c>
      <c r="F219" s="839" t="s">
        <v>2761</v>
      </c>
      <c r="G219" s="825" t="s">
        <v>2854</v>
      </c>
      <c r="H219" s="825" t="s">
        <v>2955</v>
      </c>
      <c r="I219" s="831">
        <v>23.709999084472656</v>
      </c>
      <c r="J219" s="831">
        <v>100</v>
      </c>
      <c r="K219" s="832">
        <v>2371</v>
      </c>
    </row>
    <row r="220" spans="1:11" ht="14.45" customHeight="1" x14ac:dyDescent="0.2">
      <c r="A220" s="821" t="s">
        <v>605</v>
      </c>
      <c r="B220" s="822" t="s">
        <v>606</v>
      </c>
      <c r="C220" s="825" t="s">
        <v>626</v>
      </c>
      <c r="D220" s="839" t="s">
        <v>627</v>
      </c>
      <c r="E220" s="825" t="s">
        <v>2760</v>
      </c>
      <c r="F220" s="839" t="s">
        <v>2761</v>
      </c>
      <c r="G220" s="825" t="s">
        <v>2981</v>
      </c>
      <c r="H220" s="825" t="s">
        <v>2982</v>
      </c>
      <c r="I220" s="831">
        <v>40.049999237060547</v>
      </c>
      <c r="J220" s="831">
        <v>100</v>
      </c>
      <c r="K220" s="832">
        <v>4005</v>
      </c>
    </row>
    <row r="221" spans="1:11" ht="14.45" customHeight="1" x14ac:dyDescent="0.2">
      <c r="A221" s="821" t="s">
        <v>605</v>
      </c>
      <c r="B221" s="822" t="s">
        <v>606</v>
      </c>
      <c r="C221" s="825" t="s">
        <v>626</v>
      </c>
      <c r="D221" s="839" t="s">
        <v>627</v>
      </c>
      <c r="E221" s="825" t="s">
        <v>2760</v>
      </c>
      <c r="F221" s="839" t="s">
        <v>2761</v>
      </c>
      <c r="G221" s="825" t="s">
        <v>2983</v>
      </c>
      <c r="H221" s="825" t="s">
        <v>2984</v>
      </c>
      <c r="I221" s="831">
        <v>2.5299999713897705</v>
      </c>
      <c r="J221" s="831">
        <v>3</v>
      </c>
      <c r="K221" s="832">
        <v>7.5900001525878906</v>
      </c>
    </row>
    <row r="222" spans="1:11" ht="14.45" customHeight="1" x14ac:dyDescent="0.2">
      <c r="A222" s="821" t="s">
        <v>605</v>
      </c>
      <c r="B222" s="822" t="s">
        <v>606</v>
      </c>
      <c r="C222" s="825" t="s">
        <v>626</v>
      </c>
      <c r="D222" s="839" t="s">
        <v>627</v>
      </c>
      <c r="E222" s="825" t="s">
        <v>2860</v>
      </c>
      <c r="F222" s="839" t="s">
        <v>2861</v>
      </c>
      <c r="G222" s="825" t="s">
        <v>2864</v>
      </c>
      <c r="H222" s="825" t="s">
        <v>2865</v>
      </c>
      <c r="I222" s="831">
        <v>0.30000001192092896</v>
      </c>
      <c r="J222" s="831">
        <v>100</v>
      </c>
      <c r="K222" s="832">
        <v>30</v>
      </c>
    </row>
    <row r="223" spans="1:11" ht="14.45" customHeight="1" x14ac:dyDescent="0.2">
      <c r="A223" s="821" t="s">
        <v>605</v>
      </c>
      <c r="B223" s="822" t="s">
        <v>606</v>
      </c>
      <c r="C223" s="825" t="s">
        <v>626</v>
      </c>
      <c r="D223" s="839" t="s">
        <v>627</v>
      </c>
      <c r="E223" s="825" t="s">
        <v>2860</v>
      </c>
      <c r="F223" s="839" t="s">
        <v>2861</v>
      </c>
      <c r="G223" s="825" t="s">
        <v>2868</v>
      </c>
      <c r="H223" s="825" t="s">
        <v>2869</v>
      </c>
      <c r="I223" s="831">
        <v>0.54500001668930054</v>
      </c>
      <c r="J223" s="831">
        <v>200</v>
      </c>
      <c r="K223" s="832">
        <v>109</v>
      </c>
    </row>
    <row r="224" spans="1:11" ht="14.45" customHeight="1" x14ac:dyDescent="0.2">
      <c r="A224" s="821" t="s">
        <v>605</v>
      </c>
      <c r="B224" s="822" t="s">
        <v>606</v>
      </c>
      <c r="C224" s="825" t="s">
        <v>626</v>
      </c>
      <c r="D224" s="839" t="s">
        <v>627</v>
      </c>
      <c r="E224" s="825" t="s">
        <v>2860</v>
      </c>
      <c r="F224" s="839" t="s">
        <v>2861</v>
      </c>
      <c r="G224" s="825" t="s">
        <v>2872</v>
      </c>
      <c r="H224" s="825" t="s">
        <v>2873</v>
      </c>
      <c r="I224" s="831">
        <v>1.8049999475479126</v>
      </c>
      <c r="J224" s="831">
        <v>200</v>
      </c>
      <c r="K224" s="832">
        <v>361</v>
      </c>
    </row>
    <row r="225" spans="1:11" ht="14.45" customHeight="1" x14ac:dyDescent="0.2">
      <c r="A225" s="821" t="s">
        <v>605</v>
      </c>
      <c r="B225" s="822" t="s">
        <v>606</v>
      </c>
      <c r="C225" s="825" t="s">
        <v>626</v>
      </c>
      <c r="D225" s="839" t="s">
        <v>627</v>
      </c>
      <c r="E225" s="825" t="s">
        <v>2874</v>
      </c>
      <c r="F225" s="839" t="s">
        <v>2875</v>
      </c>
      <c r="G225" s="825" t="s">
        <v>2882</v>
      </c>
      <c r="H225" s="825" t="s">
        <v>2883</v>
      </c>
      <c r="I225" s="831">
        <v>0.70499998331069946</v>
      </c>
      <c r="J225" s="831">
        <v>400</v>
      </c>
      <c r="K225" s="832">
        <v>282</v>
      </c>
    </row>
    <row r="226" spans="1:11" ht="14.45" customHeight="1" x14ac:dyDescent="0.2">
      <c r="A226" s="821" t="s">
        <v>605</v>
      </c>
      <c r="B226" s="822" t="s">
        <v>606</v>
      </c>
      <c r="C226" s="825" t="s">
        <v>626</v>
      </c>
      <c r="D226" s="839" t="s">
        <v>627</v>
      </c>
      <c r="E226" s="825" t="s">
        <v>2874</v>
      </c>
      <c r="F226" s="839" t="s">
        <v>2875</v>
      </c>
      <c r="G226" s="825" t="s">
        <v>2884</v>
      </c>
      <c r="H226" s="825" t="s">
        <v>2885</v>
      </c>
      <c r="I226" s="831">
        <v>0.7800000011920929</v>
      </c>
      <c r="J226" s="831">
        <v>2400</v>
      </c>
      <c r="K226" s="832">
        <v>1880</v>
      </c>
    </row>
    <row r="227" spans="1:11" ht="14.45" customHeight="1" x14ac:dyDescent="0.2">
      <c r="A227" s="821" t="s">
        <v>605</v>
      </c>
      <c r="B227" s="822" t="s">
        <v>606</v>
      </c>
      <c r="C227" s="825" t="s">
        <v>626</v>
      </c>
      <c r="D227" s="839" t="s">
        <v>627</v>
      </c>
      <c r="E227" s="825" t="s">
        <v>2874</v>
      </c>
      <c r="F227" s="839" t="s">
        <v>2875</v>
      </c>
      <c r="G227" s="825" t="s">
        <v>2882</v>
      </c>
      <c r="H227" s="825" t="s">
        <v>2886</v>
      </c>
      <c r="I227" s="831">
        <v>0.85000002384185791</v>
      </c>
      <c r="J227" s="831">
        <v>200</v>
      </c>
      <c r="K227" s="832">
        <v>170</v>
      </c>
    </row>
    <row r="228" spans="1:11" ht="14.45" customHeight="1" x14ac:dyDescent="0.2">
      <c r="A228" s="821" t="s">
        <v>605</v>
      </c>
      <c r="B228" s="822" t="s">
        <v>606</v>
      </c>
      <c r="C228" s="825" t="s">
        <v>626</v>
      </c>
      <c r="D228" s="839" t="s">
        <v>627</v>
      </c>
      <c r="E228" s="825" t="s">
        <v>2874</v>
      </c>
      <c r="F228" s="839" t="s">
        <v>2875</v>
      </c>
      <c r="G228" s="825" t="s">
        <v>2884</v>
      </c>
      <c r="H228" s="825" t="s">
        <v>2887</v>
      </c>
      <c r="I228" s="831">
        <v>1.1333333253860474</v>
      </c>
      <c r="J228" s="831">
        <v>1400</v>
      </c>
      <c r="K228" s="832">
        <v>1606</v>
      </c>
    </row>
    <row r="229" spans="1:11" ht="14.45" customHeight="1" x14ac:dyDescent="0.2">
      <c r="A229" s="821" t="s">
        <v>605</v>
      </c>
      <c r="B229" s="822" t="s">
        <v>606</v>
      </c>
      <c r="C229" s="825" t="s">
        <v>629</v>
      </c>
      <c r="D229" s="839" t="s">
        <v>630</v>
      </c>
      <c r="E229" s="825" t="s">
        <v>2985</v>
      </c>
      <c r="F229" s="839" t="s">
        <v>2986</v>
      </c>
      <c r="G229" s="825" t="s">
        <v>2987</v>
      </c>
      <c r="H229" s="825" t="s">
        <v>2988</v>
      </c>
      <c r="I229" s="831">
        <v>147.17999267578125</v>
      </c>
      <c r="J229" s="831">
        <v>43</v>
      </c>
      <c r="K229" s="832">
        <v>6328.8297729492188</v>
      </c>
    </row>
    <row r="230" spans="1:11" ht="14.45" customHeight="1" x14ac:dyDescent="0.2">
      <c r="A230" s="821" t="s">
        <v>605</v>
      </c>
      <c r="B230" s="822" t="s">
        <v>606</v>
      </c>
      <c r="C230" s="825" t="s">
        <v>629</v>
      </c>
      <c r="D230" s="839" t="s">
        <v>630</v>
      </c>
      <c r="E230" s="825" t="s">
        <v>2985</v>
      </c>
      <c r="F230" s="839" t="s">
        <v>2986</v>
      </c>
      <c r="G230" s="825" t="s">
        <v>2989</v>
      </c>
      <c r="H230" s="825" t="s">
        <v>2990</v>
      </c>
      <c r="I230" s="831">
        <v>147.17999267578125</v>
      </c>
      <c r="J230" s="831">
        <v>43</v>
      </c>
      <c r="K230" s="832">
        <v>6328.8297729492188</v>
      </c>
    </row>
    <row r="231" spans="1:11" ht="14.45" customHeight="1" x14ac:dyDescent="0.2">
      <c r="A231" s="821" t="s">
        <v>605</v>
      </c>
      <c r="B231" s="822" t="s">
        <v>606</v>
      </c>
      <c r="C231" s="825" t="s">
        <v>629</v>
      </c>
      <c r="D231" s="839" t="s">
        <v>630</v>
      </c>
      <c r="E231" s="825" t="s">
        <v>2985</v>
      </c>
      <c r="F231" s="839" t="s">
        <v>2986</v>
      </c>
      <c r="G231" s="825" t="s">
        <v>2991</v>
      </c>
      <c r="H231" s="825" t="s">
        <v>2992</v>
      </c>
      <c r="I231" s="831">
        <v>35150.6015625</v>
      </c>
      <c r="J231" s="831">
        <v>5.000000074505806E-2</v>
      </c>
      <c r="K231" s="832">
        <v>1757.530029296875</v>
      </c>
    </row>
    <row r="232" spans="1:11" ht="14.45" customHeight="1" x14ac:dyDescent="0.2">
      <c r="A232" s="821" t="s">
        <v>605</v>
      </c>
      <c r="B232" s="822" t="s">
        <v>606</v>
      </c>
      <c r="C232" s="825" t="s">
        <v>629</v>
      </c>
      <c r="D232" s="839" t="s">
        <v>630</v>
      </c>
      <c r="E232" s="825" t="s">
        <v>2985</v>
      </c>
      <c r="F232" s="839" t="s">
        <v>2986</v>
      </c>
      <c r="G232" s="825" t="s">
        <v>2993</v>
      </c>
      <c r="H232" s="825" t="s">
        <v>2994</v>
      </c>
      <c r="I232" s="831">
        <v>164.55999755859375</v>
      </c>
      <c r="J232" s="831">
        <v>5</v>
      </c>
      <c r="K232" s="832">
        <v>822.79998779296875</v>
      </c>
    </row>
    <row r="233" spans="1:11" ht="14.45" customHeight="1" x14ac:dyDescent="0.2">
      <c r="A233" s="821" t="s">
        <v>605</v>
      </c>
      <c r="B233" s="822" t="s">
        <v>606</v>
      </c>
      <c r="C233" s="825" t="s">
        <v>629</v>
      </c>
      <c r="D233" s="839" t="s">
        <v>630</v>
      </c>
      <c r="E233" s="825" t="s">
        <v>2692</v>
      </c>
      <c r="F233" s="839" t="s">
        <v>2693</v>
      </c>
      <c r="G233" s="825" t="s">
        <v>2694</v>
      </c>
      <c r="H233" s="825" t="s">
        <v>2695</v>
      </c>
      <c r="I233" s="831">
        <v>21.239999771118164</v>
      </c>
      <c r="J233" s="831">
        <v>120</v>
      </c>
      <c r="K233" s="832">
        <v>2548.800048828125</v>
      </c>
    </row>
    <row r="234" spans="1:11" ht="14.45" customHeight="1" x14ac:dyDescent="0.2">
      <c r="A234" s="821" t="s">
        <v>605</v>
      </c>
      <c r="B234" s="822" t="s">
        <v>606</v>
      </c>
      <c r="C234" s="825" t="s">
        <v>629</v>
      </c>
      <c r="D234" s="839" t="s">
        <v>630</v>
      </c>
      <c r="E234" s="825" t="s">
        <v>2892</v>
      </c>
      <c r="F234" s="839" t="s">
        <v>2893</v>
      </c>
      <c r="G234" s="825" t="s">
        <v>2995</v>
      </c>
      <c r="H234" s="825" t="s">
        <v>2996</v>
      </c>
      <c r="I234" s="831">
        <v>91.699996948242188</v>
      </c>
      <c r="J234" s="831">
        <v>2</v>
      </c>
      <c r="K234" s="832">
        <v>183.39999389648438</v>
      </c>
    </row>
    <row r="235" spans="1:11" ht="14.45" customHeight="1" x14ac:dyDescent="0.2">
      <c r="A235" s="821" t="s">
        <v>605</v>
      </c>
      <c r="B235" s="822" t="s">
        <v>606</v>
      </c>
      <c r="C235" s="825" t="s">
        <v>629</v>
      </c>
      <c r="D235" s="839" t="s">
        <v>630</v>
      </c>
      <c r="E235" s="825" t="s">
        <v>2696</v>
      </c>
      <c r="F235" s="839" t="s">
        <v>2697</v>
      </c>
      <c r="G235" s="825" t="s">
        <v>2964</v>
      </c>
      <c r="H235" s="825" t="s">
        <v>2965</v>
      </c>
      <c r="I235" s="831">
        <v>1.0024999976158142</v>
      </c>
      <c r="J235" s="831">
        <v>4000</v>
      </c>
      <c r="K235" s="832">
        <v>4010</v>
      </c>
    </row>
    <row r="236" spans="1:11" ht="14.45" customHeight="1" x14ac:dyDescent="0.2">
      <c r="A236" s="821" t="s">
        <v>605</v>
      </c>
      <c r="B236" s="822" t="s">
        <v>606</v>
      </c>
      <c r="C236" s="825" t="s">
        <v>629</v>
      </c>
      <c r="D236" s="839" t="s">
        <v>630</v>
      </c>
      <c r="E236" s="825" t="s">
        <v>2696</v>
      </c>
      <c r="F236" s="839" t="s">
        <v>2697</v>
      </c>
      <c r="G236" s="825" t="s">
        <v>2700</v>
      </c>
      <c r="H236" s="825" t="s">
        <v>2701</v>
      </c>
      <c r="I236" s="831">
        <v>1.4299999952316285</v>
      </c>
      <c r="J236" s="831">
        <v>10000</v>
      </c>
      <c r="K236" s="832">
        <v>14450</v>
      </c>
    </row>
    <row r="237" spans="1:11" ht="14.45" customHeight="1" x14ac:dyDescent="0.2">
      <c r="A237" s="821" t="s">
        <v>605</v>
      </c>
      <c r="B237" s="822" t="s">
        <v>606</v>
      </c>
      <c r="C237" s="825" t="s">
        <v>629</v>
      </c>
      <c r="D237" s="839" t="s">
        <v>630</v>
      </c>
      <c r="E237" s="825" t="s">
        <v>2696</v>
      </c>
      <c r="F237" s="839" t="s">
        <v>2697</v>
      </c>
      <c r="G237" s="825" t="s">
        <v>2702</v>
      </c>
      <c r="H237" s="825" t="s">
        <v>2703</v>
      </c>
      <c r="I237" s="831">
        <v>0.43999999761581421</v>
      </c>
      <c r="J237" s="831">
        <v>30500</v>
      </c>
      <c r="K237" s="832">
        <v>13420</v>
      </c>
    </row>
    <row r="238" spans="1:11" ht="14.45" customHeight="1" x14ac:dyDescent="0.2">
      <c r="A238" s="821" t="s">
        <v>605</v>
      </c>
      <c r="B238" s="822" t="s">
        <v>606</v>
      </c>
      <c r="C238" s="825" t="s">
        <v>629</v>
      </c>
      <c r="D238" s="839" t="s">
        <v>630</v>
      </c>
      <c r="E238" s="825" t="s">
        <v>2696</v>
      </c>
      <c r="F238" s="839" t="s">
        <v>2697</v>
      </c>
      <c r="G238" s="825" t="s">
        <v>2704</v>
      </c>
      <c r="H238" s="825" t="s">
        <v>2705</v>
      </c>
      <c r="I238" s="831">
        <v>109.78499984741211</v>
      </c>
      <c r="J238" s="831">
        <v>11</v>
      </c>
      <c r="K238" s="832">
        <v>1208.2099914550781</v>
      </c>
    </row>
    <row r="239" spans="1:11" ht="14.45" customHeight="1" x14ac:dyDescent="0.2">
      <c r="A239" s="821" t="s">
        <v>605</v>
      </c>
      <c r="B239" s="822" t="s">
        <v>606</v>
      </c>
      <c r="C239" s="825" t="s">
        <v>629</v>
      </c>
      <c r="D239" s="839" t="s">
        <v>630</v>
      </c>
      <c r="E239" s="825" t="s">
        <v>2696</v>
      </c>
      <c r="F239" s="839" t="s">
        <v>2697</v>
      </c>
      <c r="G239" s="825" t="s">
        <v>2997</v>
      </c>
      <c r="H239" s="825" t="s">
        <v>2998</v>
      </c>
      <c r="I239" s="831">
        <v>790.8800048828125</v>
      </c>
      <c r="J239" s="831">
        <v>5</v>
      </c>
      <c r="K239" s="832">
        <v>3954.4000244140625</v>
      </c>
    </row>
    <row r="240" spans="1:11" ht="14.45" customHeight="1" x14ac:dyDescent="0.2">
      <c r="A240" s="821" t="s">
        <v>605</v>
      </c>
      <c r="B240" s="822" t="s">
        <v>606</v>
      </c>
      <c r="C240" s="825" t="s">
        <v>629</v>
      </c>
      <c r="D240" s="839" t="s">
        <v>630</v>
      </c>
      <c r="E240" s="825" t="s">
        <v>2696</v>
      </c>
      <c r="F240" s="839" t="s">
        <v>2697</v>
      </c>
      <c r="G240" s="825" t="s">
        <v>2706</v>
      </c>
      <c r="H240" s="825" t="s">
        <v>2707</v>
      </c>
      <c r="I240" s="831">
        <v>355.35000610351563</v>
      </c>
      <c r="J240" s="831">
        <v>27</v>
      </c>
      <c r="K240" s="832">
        <v>9594.450439453125</v>
      </c>
    </row>
    <row r="241" spans="1:11" ht="14.45" customHeight="1" x14ac:dyDescent="0.2">
      <c r="A241" s="821" t="s">
        <v>605</v>
      </c>
      <c r="B241" s="822" t="s">
        <v>606</v>
      </c>
      <c r="C241" s="825" t="s">
        <v>629</v>
      </c>
      <c r="D241" s="839" t="s">
        <v>630</v>
      </c>
      <c r="E241" s="825" t="s">
        <v>2696</v>
      </c>
      <c r="F241" s="839" t="s">
        <v>2697</v>
      </c>
      <c r="G241" s="825" t="s">
        <v>2999</v>
      </c>
      <c r="H241" s="825" t="s">
        <v>3000</v>
      </c>
      <c r="I241" s="831">
        <v>73.489997863769531</v>
      </c>
      <c r="J241" s="831">
        <v>10</v>
      </c>
      <c r="K241" s="832">
        <v>734.92999267578125</v>
      </c>
    </row>
    <row r="242" spans="1:11" ht="14.45" customHeight="1" x14ac:dyDescent="0.2">
      <c r="A242" s="821" t="s">
        <v>605</v>
      </c>
      <c r="B242" s="822" t="s">
        <v>606</v>
      </c>
      <c r="C242" s="825" t="s">
        <v>629</v>
      </c>
      <c r="D242" s="839" t="s">
        <v>630</v>
      </c>
      <c r="E242" s="825" t="s">
        <v>2696</v>
      </c>
      <c r="F242" s="839" t="s">
        <v>2697</v>
      </c>
      <c r="G242" s="825" t="s">
        <v>2708</v>
      </c>
      <c r="H242" s="825" t="s">
        <v>2709</v>
      </c>
      <c r="I242" s="831">
        <v>30.178571701049805</v>
      </c>
      <c r="J242" s="831">
        <v>250</v>
      </c>
      <c r="K242" s="832">
        <v>7544.4999694824219</v>
      </c>
    </row>
    <row r="243" spans="1:11" ht="14.45" customHeight="1" x14ac:dyDescent="0.2">
      <c r="A243" s="821" t="s">
        <v>605</v>
      </c>
      <c r="B243" s="822" t="s">
        <v>606</v>
      </c>
      <c r="C243" s="825" t="s">
        <v>629</v>
      </c>
      <c r="D243" s="839" t="s">
        <v>630</v>
      </c>
      <c r="E243" s="825" t="s">
        <v>2696</v>
      </c>
      <c r="F243" s="839" t="s">
        <v>2697</v>
      </c>
      <c r="G243" s="825" t="s">
        <v>3001</v>
      </c>
      <c r="H243" s="825" t="s">
        <v>3002</v>
      </c>
      <c r="I243" s="831">
        <v>112.81999969482422</v>
      </c>
      <c r="J243" s="831">
        <v>20</v>
      </c>
      <c r="K243" s="832">
        <v>2256.300048828125</v>
      </c>
    </row>
    <row r="244" spans="1:11" ht="14.45" customHeight="1" x14ac:dyDescent="0.2">
      <c r="A244" s="821" t="s">
        <v>605</v>
      </c>
      <c r="B244" s="822" t="s">
        <v>606</v>
      </c>
      <c r="C244" s="825" t="s">
        <v>629</v>
      </c>
      <c r="D244" s="839" t="s">
        <v>630</v>
      </c>
      <c r="E244" s="825" t="s">
        <v>2696</v>
      </c>
      <c r="F244" s="839" t="s">
        <v>2697</v>
      </c>
      <c r="G244" s="825" t="s">
        <v>3003</v>
      </c>
      <c r="H244" s="825" t="s">
        <v>3004</v>
      </c>
      <c r="I244" s="831">
        <v>120.69000244140625</v>
      </c>
      <c r="J244" s="831">
        <v>10</v>
      </c>
      <c r="K244" s="832">
        <v>1206.9300537109375</v>
      </c>
    </row>
    <row r="245" spans="1:11" ht="14.45" customHeight="1" x14ac:dyDescent="0.2">
      <c r="A245" s="821" t="s">
        <v>605</v>
      </c>
      <c r="B245" s="822" t="s">
        <v>606</v>
      </c>
      <c r="C245" s="825" t="s">
        <v>629</v>
      </c>
      <c r="D245" s="839" t="s">
        <v>630</v>
      </c>
      <c r="E245" s="825" t="s">
        <v>2696</v>
      </c>
      <c r="F245" s="839" t="s">
        <v>2697</v>
      </c>
      <c r="G245" s="825" t="s">
        <v>3005</v>
      </c>
      <c r="H245" s="825" t="s">
        <v>3006</v>
      </c>
      <c r="I245" s="831">
        <v>794.36665852864587</v>
      </c>
      <c r="J245" s="831">
        <v>6</v>
      </c>
      <c r="K245" s="832">
        <v>4766.18994140625</v>
      </c>
    </row>
    <row r="246" spans="1:11" ht="14.45" customHeight="1" x14ac:dyDescent="0.2">
      <c r="A246" s="821" t="s">
        <v>605</v>
      </c>
      <c r="B246" s="822" t="s">
        <v>606</v>
      </c>
      <c r="C246" s="825" t="s">
        <v>629</v>
      </c>
      <c r="D246" s="839" t="s">
        <v>630</v>
      </c>
      <c r="E246" s="825" t="s">
        <v>2696</v>
      </c>
      <c r="F246" s="839" t="s">
        <v>2697</v>
      </c>
      <c r="G246" s="825" t="s">
        <v>2899</v>
      </c>
      <c r="H246" s="825" t="s">
        <v>2900</v>
      </c>
      <c r="I246" s="831">
        <v>573.8499755859375</v>
      </c>
      <c r="J246" s="831">
        <v>23</v>
      </c>
      <c r="K246" s="832">
        <v>13198.5498046875</v>
      </c>
    </row>
    <row r="247" spans="1:11" ht="14.45" customHeight="1" x14ac:dyDescent="0.2">
      <c r="A247" s="821" t="s">
        <v>605</v>
      </c>
      <c r="B247" s="822" t="s">
        <v>606</v>
      </c>
      <c r="C247" s="825" t="s">
        <v>629</v>
      </c>
      <c r="D247" s="839" t="s">
        <v>630</v>
      </c>
      <c r="E247" s="825" t="s">
        <v>2696</v>
      </c>
      <c r="F247" s="839" t="s">
        <v>2697</v>
      </c>
      <c r="G247" s="825" t="s">
        <v>3007</v>
      </c>
      <c r="H247" s="825" t="s">
        <v>3008</v>
      </c>
      <c r="I247" s="831">
        <v>38.400001525878906</v>
      </c>
      <c r="J247" s="831">
        <v>20</v>
      </c>
      <c r="K247" s="832">
        <v>768.02001953125</v>
      </c>
    </row>
    <row r="248" spans="1:11" ht="14.45" customHeight="1" x14ac:dyDescent="0.2">
      <c r="A248" s="821" t="s">
        <v>605</v>
      </c>
      <c r="B248" s="822" t="s">
        <v>606</v>
      </c>
      <c r="C248" s="825" t="s">
        <v>629</v>
      </c>
      <c r="D248" s="839" t="s">
        <v>630</v>
      </c>
      <c r="E248" s="825" t="s">
        <v>2696</v>
      </c>
      <c r="F248" s="839" t="s">
        <v>2697</v>
      </c>
      <c r="G248" s="825" t="s">
        <v>3009</v>
      </c>
      <c r="H248" s="825" t="s">
        <v>3010</v>
      </c>
      <c r="I248" s="831">
        <v>322</v>
      </c>
      <c r="J248" s="831">
        <v>24</v>
      </c>
      <c r="K248" s="832">
        <v>7728</v>
      </c>
    </row>
    <row r="249" spans="1:11" ht="14.45" customHeight="1" x14ac:dyDescent="0.2">
      <c r="A249" s="821" t="s">
        <v>605</v>
      </c>
      <c r="B249" s="822" t="s">
        <v>606</v>
      </c>
      <c r="C249" s="825" t="s">
        <v>629</v>
      </c>
      <c r="D249" s="839" t="s">
        <v>630</v>
      </c>
      <c r="E249" s="825" t="s">
        <v>2696</v>
      </c>
      <c r="F249" s="839" t="s">
        <v>2697</v>
      </c>
      <c r="G249" s="825" t="s">
        <v>3011</v>
      </c>
      <c r="H249" s="825" t="s">
        <v>3012</v>
      </c>
      <c r="I249" s="831">
        <v>129.25999450683594</v>
      </c>
      <c r="J249" s="831">
        <v>20</v>
      </c>
      <c r="K249" s="832">
        <v>2585.199951171875</v>
      </c>
    </row>
    <row r="250" spans="1:11" ht="14.45" customHeight="1" x14ac:dyDescent="0.2">
      <c r="A250" s="821" t="s">
        <v>605</v>
      </c>
      <c r="B250" s="822" t="s">
        <v>606</v>
      </c>
      <c r="C250" s="825" t="s">
        <v>629</v>
      </c>
      <c r="D250" s="839" t="s">
        <v>630</v>
      </c>
      <c r="E250" s="825" t="s">
        <v>2696</v>
      </c>
      <c r="F250" s="839" t="s">
        <v>2697</v>
      </c>
      <c r="G250" s="825" t="s">
        <v>3013</v>
      </c>
      <c r="H250" s="825" t="s">
        <v>3014</v>
      </c>
      <c r="I250" s="831">
        <v>201.25</v>
      </c>
      <c r="J250" s="831">
        <v>10</v>
      </c>
      <c r="K250" s="832">
        <v>2012.5</v>
      </c>
    </row>
    <row r="251" spans="1:11" ht="14.45" customHeight="1" x14ac:dyDescent="0.2">
      <c r="A251" s="821" t="s">
        <v>605</v>
      </c>
      <c r="B251" s="822" t="s">
        <v>606</v>
      </c>
      <c r="C251" s="825" t="s">
        <v>629</v>
      </c>
      <c r="D251" s="839" t="s">
        <v>630</v>
      </c>
      <c r="E251" s="825" t="s">
        <v>2696</v>
      </c>
      <c r="F251" s="839" t="s">
        <v>2697</v>
      </c>
      <c r="G251" s="825" t="s">
        <v>3015</v>
      </c>
      <c r="H251" s="825" t="s">
        <v>3016</v>
      </c>
      <c r="I251" s="831">
        <v>113.27999877929688</v>
      </c>
      <c r="J251" s="831">
        <v>10</v>
      </c>
      <c r="K251" s="832">
        <v>1132.75</v>
      </c>
    </row>
    <row r="252" spans="1:11" ht="14.45" customHeight="1" x14ac:dyDescent="0.2">
      <c r="A252" s="821" t="s">
        <v>605</v>
      </c>
      <c r="B252" s="822" t="s">
        <v>606</v>
      </c>
      <c r="C252" s="825" t="s">
        <v>629</v>
      </c>
      <c r="D252" s="839" t="s">
        <v>630</v>
      </c>
      <c r="E252" s="825" t="s">
        <v>2696</v>
      </c>
      <c r="F252" s="839" t="s">
        <v>2697</v>
      </c>
      <c r="G252" s="825" t="s">
        <v>3017</v>
      </c>
      <c r="H252" s="825" t="s">
        <v>3018</v>
      </c>
      <c r="I252" s="831">
        <v>259.44666544596356</v>
      </c>
      <c r="J252" s="831">
        <v>30</v>
      </c>
      <c r="K252" s="832">
        <v>7783.27978515625</v>
      </c>
    </row>
    <row r="253" spans="1:11" ht="14.45" customHeight="1" x14ac:dyDescent="0.2">
      <c r="A253" s="821" t="s">
        <v>605</v>
      </c>
      <c r="B253" s="822" t="s">
        <v>606</v>
      </c>
      <c r="C253" s="825" t="s">
        <v>629</v>
      </c>
      <c r="D253" s="839" t="s">
        <v>630</v>
      </c>
      <c r="E253" s="825" t="s">
        <v>2696</v>
      </c>
      <c r="F253" s="839" t="s">
        <v>2697</v>
      </c>
      <c r="G253" s="825" t="s">
        <v>3019</v>
      </c>
      <c r="H253" s="825" t="s">
        <v>3020</v>
      </c>
      <c r="I253" s="831">
        <v>380.8800048828125</v>
      </c>
      <c r="J253" s="831">
        <v>25</v>
      </c>
      <c r="K253" s="832">
        <v>9522.0001220703125</v>
      </c>
    </row>
    <row r="254" spans="1:11" ht="14.45" customHeight="1" x14ac:dyDescent="0.2">
      <c r="A254" s="821" t="s">
        <v>605</v>
      </c>
      <c r="B254" s="822" t="s">
        <v>606</v>
      </c>
      <c r="C254" s="825" t="s">
        <v>629</v>
      </c>
      <c r="D254" s="839" t="s">
        <v>630</v>
      </c>
      <c r="E254" s="825" t="s">
        <v>2696</v>
      </c>
      <c r="F254" s="839" t="s">
        <v>2697</v>
      </c>
      <c r="G254" s="825" t="s">
        <v>2901</v>
      </c>
      <c r="H254" s="825" t="s">
        <v>2902</v>
      </c>
      <c r="I254" s="831">
        <v>228.66999816894531</v>
      </c>
      <c r="J254" s="831">
        <v>200</v>
      </c>
      <c r="K254" s="832">
        <v>45733.349609375</v>
      </c>
    </row>
    <row r="255" spans="1:11" ht="14.45" customHeight="1" x14ac:dyDescent="0.2">
      <c r="A255" s="821" t="s">
        <v>605</v>
      </c>
      <c r="B255" s="822" t="s">
        <v>606</v>
      </c>
      <c r="C255" s="825" t="s">
        <v>629</v>
      </c>
      <c r="D255" s="839" t="s">
        <v>630</v>
      </c>
      <c r="E255" s="825" t="s">
        <v>2696</v>
      </c>
      <c r="F255" s="839" t="s">
        <v>2697</v>
      </c>
      <c r="G255" s="825" t="s">
        <v>2712</v>
      </c>
      <c r="H255" s="825" t="s">
        <v>2713</v>
      </c>
      <c r="I255" s="831">
        <v>10.880000114440918</v>
      </c>
      <c r="J255" s="831">
        <v>1</v>
      </c>
      <c r="K255" s="832">
        <v>10.880000114440918</v>
      </c>
    </row>
    <row r="256" spans="1:11" ht="14.45" customHeight="1" x14ac:dyDescent="0.2">
      <c r="A256" s="821" t="s">
        <v>605</v>
      </c>
      <c r="B256" s="822" t="s">
        <v>606</v>
      </c>
      <c r="C256" s="825" t="s">
        <v>629</v>
      </c>
      <c r="D256" s="839" t="s">
        <v>630</v>
      </c>
      <c r="E256" s="825" t="s">
        <v>2696</v>
      </c>
      <c r="F256" s="839" t="s">
        <v>2697</v>
      </c>
      <c r="G256" s="825" t="s">
        <v>2714</v>
      </c>
      <c r="H256" s="825" t="s">
        <v>2715</v>
      </c>
      <c r="I256" s="831">
        <v>1.3799999952316284</v>
      </c>
      <c r="J256" s="831">
        <v>1150</v>
      </c>
      <c r="K256" s="832">
        <v>1587</v>
      </c>
    </row>
    <row r="257" spans="1:11" ht="14.45" customHeight="1" x14ac:dyDescent="0.2">
      <c r="A257" s="821" t="s">
        <v>605</v>
      </c>
      <c r="B257" s="822" t="s">
        <v>606</v>
      </c>
      <c r="C257" s="825" t="s">
        <v>629</v>
      </c>
      <c r="D257" s="839" t="s">
        <v>630</v>
      </c>
      <c r="E257" s="825" t="s">
        <v>2696</v>
      </c>
      <c r="F257" s="839" t="s">
        <v>2697</v>
      </c>
      <c r="G257" s="825" t="s">
        <v>3021</v>
      </c>
      <c r="H257" s="825" t="s">
        <v>3022</v>
      </c>
      <c r="I257" s="831">
        <v>13.020000457763672</v>
      </c>
      <c r="J257" s="831">
        <v>2</v>
      </c>
      <c r="K257" s="832">
        <v>26.040000915527344</v>
      </c>
    </row>
    <row r="258" spans="1:11" ht="14.45" customHeight="1" x14ac:dyDescent="0.2">
      <c r="A258" s="821" t="s">
        <v>605</v>
      </c>
      <c r="B258" s="822" t="s">
        <v>606</v>
      </c>
      <c r="C258" s="825" t="s">
        <v>629</v>
      </c>
      <c r="D258" s="839" t="s">
        <v>630</v>
      </c>
      <c r="E258" s="825" t="s">
        <v>2696</v>
      </c>
      <c r="F258" s="839" t="s">
        <v>2697</v>
      </c>
      <c r="G258" s="825" t="s">
        <v>2718</v>
      </c>
      <c r="H258" s="825" t="s">
        <v>2719</v>
      </c>
      <c r="I258" s="831">
        <v>0.85600001811981197</v>
      </c>
      <c r="J258" s="831">
        <v>1700</v>
      </c>
      <c r="K258" s="832">
        <v>1455</v>
      </c>
    </row>
    <row r="259" spans="1:11" ht="14.45" customHeight="1" x14ac:dyDescent="0.2">
      <c r="A259" s="821" t="s">
        <v>605</v>
      </c>
      <c r="B259" s="822" t="s">
        <v>606</v>
      </c>
      <c r="C259" s="825" t="s">
        <v>629</v>
      </c>
      <c r="D259" s="839" t="s">
        <v>630</v>
      </c>
      <c r="E259" s="825" t="s">
        <v>2696</v>
      </c>
      <c r="F259" s="839" t="s">
        <v>2697</v>
      </c>
      <c r="G259" s="825" t="s">
        <v>2720</v>
      </c>
      <c r="H259" s="825" t="s">
        <v>2721</v>
      </c>
      <c r="I259" s="831">
        <v>1.5149999856948853</v>
      </c>
      <c r="J259" s="831">
        <v>350</v>
      </c>
      <c r="K259" s="832">
        <v>530</v>
      </c>
    </row>
    <row r="260" spans="1:11" ht="14.45" customHeight="1" x14ac:dyDescent="0.2">
      <c r="A260" s="821" t="s">
        <v>605</v>
      </c>
      <c r="B260" s="822" t="s">
        <v>606</v>
      </c>
      <c r="C260" s="825" t="s">
        <v>629</v>
      </c>
      <c r="D260" s="839" t="s">
        <v>630</v>
      </c>
      <c r="E260" s="825" t="s">
        <v>2696</v>
      </c>
      <c r="F260" s="839" t="s">
        <v>2697</v>
      </c>
      <c r="G260" s="825" t="s">
        <v>2722</v>
      </c>
      <c r="H260" s="825" t="s">
        <v>2723</v>
      </c>
      <c r="I260" s="831">
        <v>2.0674999356269836</v>
      </c>
      <c r="J260" s="831">
        <v>350</v>
      </c>
      <c r="K260" s="832">
        <v>723.5</v>
      </c>
    </row>
    <row r="261" spans="1:11" ht="14.45" customHeight="1" x14ac:dyDescent="0.2">
      <c r="A261" s="821" t="s">
        <v>605</v>
      </c>
      <c r="B261" s="822" t="s">
        <v>606</v>
      </c>
      <c r="C261" s="825" t="s">
        <v>629</v>
      </c>
      <c r="D261" s="839" t="s">
        <v>630</v>
      </c>
      <c r="E261" s="825" t="s">
        <v>2696</v>
      </c>
      <c r="F261" s="839" t="s">
        <v>2697</v>
      </c>
      <c r="G261" s="825" t="s">
        <v>2724</v>
      </c>
      <c r="H261" s="825" t="s">
        <v>2725</v>
      </c>
      <c r="I261" s="831">
        <v>3.3649998903274536</v>
      </c>
      <c r="J261" s="831">
        <v>350</v>
      </c>
      <c r="K261" s="832">
        <v>1177.5</v>
      </c>
    </row>
    <row r="262" spans="1:11" ht="14.45" customHeight="1" x14ac:dyDescent="0.2">
      <c r="A262" s="821" t="s">
        <v>605</v>
      </c>
      <c r="B262" s="822" t="s">
        <v>606</v>
      </c>
      <c r="C262" s="825" t="s">
        <v>629</v>
      </c>
      <c r="D262" s="839" t="s">
        <v>630</v>
      </c>
      <c r="E262" s="825" t="s">
        <v>2696</v>
      </c>
      <c r="F262" s="839" t="s">
        <v>2697</v>
      </c>
      <c r="G262" s="825" t="s">
        <v>3023</v>
      </c>
      <c r="H262" s="825" t="s">
        <v>3024</v>
      </c>
      <c r="I262" s="831">
        <v>5.875</v>
      </c>
      <c r="J262" s="831">
        <v>200</v>
      </c>
      <c r="K262" s="832">
        <v>1175</v>
      </c>
    </row>
    <row r="263" spans="1:11" ht="14.45" customHeight="1" x14ac:dyDescent="0.2">
      <c r="A263" s="821" t="s">
        <v>605</v>
      </c>
      <c r="B263" s="822" t="s">
        <v>606</v>
      </c>
      <c r="C263" s="825" t="s">
        <v>629</v>
      </c>
      <c r="D263" s="839" t="s">
        <v>630</v>
      </c>
      <c r="E263" s="825" t="s">
        <v>2696</v>
      </c>
      <c r="F263" s="839" t="s">
        <v>2697</v>
      </c>
      <c r="G263" s="825" t="s">
        <v>3025</v>
      </c>
      <c r="H263" s="825" t="s">
        <v>3026</v>
      </c>
      <c r="I263" s="831">
        <v>9.3000001907348633</v>
      </c>
      <c r="J263" s="831">
        <v>400</v>
      </c>
      <c r="K263" s="832">
        <v>3720</v>
      </c>
    </row>
    <row r="264" spans="1:11" ht="14.45" customHeight="1" x14ac:dyDescent="0.2">
      <c r="A264" s="821" t="s">
        <v>605</v>
      </c>
      <c r="B264" s="822" t="s">
        <v>606</v>
      </c>
      <c r="C264" s="825" t="s">
        <v>629</v>
      </c>
      <c r="D264" s="839" t="s">
        <v>630</v>
      </c>
      <c r="E264" s="825" t="s">
        <v>2696</v>
      </c>
      <c r="F264" s="839" t="s">
        <v>2697</v>
      </c>
      <c r="G264" s="825" t="s">
        <v>2726</v>
      </c>
      <c r="H264" s="825" t="s">
        <v>2727</v>
      </c>
      <c r="I264" s="831">
        <v>10.329999923706055</v>
      </c>
      <c r="J264" s="831">
        <v>100</v>
      </c>
      <c r="K264" s="832">
        <v>1033</v>
      </c>
    </row>
    <row r="265" spans="1:11" ht="14.45" customHeight="1" x14ac:dyDescent="0.2">
      <c r="A265" s="821" t="s">
        <v>605</v>
      </c>
      <c r="B265" s="822" t="s">
        <v>606</v>
      </c>
      <c r="C265" s="825" t="s">
        <v>629</v>
      </c>
      <c r="D265" s="839" t="s">
        <v>630</v>
      </c>
      <c r="E265" s="825" t="s">
        <v>2696</v>
      </c>
      <c r="F265" s="839" t="s">
        <v>2697</v>
      </c>
      <c r="G265" s="825" t="s">
        <v>3027</v>
      </c>
      <c r="H265" s="825" t="s">
        <v>3028</v>
      </c>
      <c r="I265" s="831">
        <v>61.209999084472656</v>
      </c>
      <c r="J265" s="831">
        <v>6</v>
      </c>
      <c r="K265" s="832">
        <v>367.260009765625</v>
      </c>
    </row>
    <row r="266" spans="1:11" ht="14.45" customHeight="1" x14ac:dyDescent="0.2">
      <c r="A266" s="821" t="s">
        <v>605</v>
      </c>
      <c r="B266" s="822" t="s">
        <v>606</v>
      </c>
      <c r="C266" s="825" t="s">
        <v>629</v>
      </c>
      <c r="D266" s="839" t="s">
        <v>630</v>
      </c>
      <c r="E266" s="825" t="s">
        <v>2696</v>
      </c>
      <c r="F266" s="839" t="s">
        <v>2697</v>
      </c>
      <c r="G266" s="825" t="s">
        <v>3029</v>
      </c>
      <c r="H266" s="825" t="s">
        <v>3030</v>
      </c>
      <c r="I266" s="831">
        <v>98.375</v>
      </c>
      <c r="J266" s="831">
        <v>20</v>
      </c>
      <c r="K266" s="832">
        <v>1967.5</v>
      </c>
    </row>
    <row r="267" spans="1:11" ht="14.45" customHeight="1" x14ac:dyDescent="0.2">
      <c r="A267" s="821" t="s">
        <v>605</v>
      </c>
      <c r="B267" s="822" t="s">
        <v>606</v>
      </c>
      <c r="C267" s="825" t="s">
        <v>629</v>
      </c>
      <c r="D267" s="839" t="s">
        <v>630</v>
      </c>
      <c r="E267" s="825" t="s">
        <v>2696</v>
      </c>
      <c r="F267" s="839" t="s">
        <v>2697</v>
      </c>
      <c r="G267" s="825" t="s">
        <v>2732</v>
      </c>
      <c r="H267" s="825" t="s">
        <v>2733</v>
      </c>
      <c r="I267" s="831">
        <v>19.274999618530273</v>
      </c>
      <c r="J267" s="831">
        <v>420</v>
      </c>
      <c r="K267" s="832">
        <v>8088.4798583984375</v>
      </c>
    </row>
    <row r="268" spans="1:11" ht="14.45" customHeight="1" x14ac:dyDescent="0.2">
      <c r="A268" s="821" t="s">
        <v>605</v>
      </c>
      <c r="B268" s="822" t="s">
        <v>606</v>
      </c>
      <c r="C268" s="825" t="s">
        <v>629</v>
      </c>
      <c r="D268" s="839" t="s">
        <v>630</v>
      </c>
      <c r="E268" s="825" t="s">
        <v>2696</v>
      </c>
      <c r="F268" s="839" t="s">
        <v>2697</v>
      </c>
      <c r="G268" s="825" t="s">
        <v>3031</v>
      </c>
      <c r="H268" s="825" t="s">
        <v>3032</v>
      </c>
      <c r="I268" s="831">
        <v>25.551999282836913</v>
      </c>
      <c r="J268" s="831">
        <v>156</v>
      </c>
      <c r="K268" s="832">
        <v>3986.2401123046875</v>
      </c>
    </row>
    <row r="269" spans="1:11" ht="14.45" customHeight="1" x14ac:dyDescent="0.2">
      <c r="A269" s="821" t="s">
        <v>605</v>
      </c>
      <c r="B269" s="822" t="s">
        <v>606</v>
      </c>
      <c r="C269" s="825" t="s">
        <v>629</v>
      </c>
      <c r="D269" s="839" t="s">
        <v>630</v>
      </c>
      <c r="E269" s="825" t="s">
        <v>2696</v>
      </c>
      <c r="F269" s="839" t="s">
        <v>2697</v>
      </c>
      <c r="G269" s="825" t="s">
        <v>2734</v>
      </c>
      <c r="H269" s="825" t="s">
        <v>2735</v>
      </c>
      <c r="I269" s="831">
        <v>10.761000156402588</v>
      </c>
      <c r="J269" s="831">
        <v>500</v>
      </c>
      <c r="K269" s="832">
        <v>5380.5</v>
      </c>
    </row>
    <row r="270" spans="1:11" ht="14.45" customHeight="1" x14ac:dyDescent="0.2">
      <c r="A270" s="821" t="s">
        <v>605</v>
      </c>
      <c r="B270" s="822" t="s">
        <v>606</v>
      </c>
      <c r="C270" s="825" t="s">
        <v>629</v>
      </c>
      <c r="D270" s="839" t="s">
        <v>630</v>
      </c>
      <c r="E270" s="825" t="s">
        <v>2696</v>
      </c>
      <c r="F270" s="839" t="s">
        <v>2697</v>
      </c>
      <c r="G270" s="825" t="s">
        <v>2905</v>
      </c>
      <c r="H270" s="825" t="s">
        <v>2906</v>
      </c>
      <c r="I270" s="831">
        <v>13.504545471884988</v>
      </c>
      <c r="J270" s="831">
        <v>510</v>
      </c>
      <c r="K270" s="832">
        <v>6898.3000030517578</v>
      </c>
    </row>
    <row r="271" spans="1:11" ht="14.45" customHeight="1" x14ac:dyDescent="0.2">
      <c r="A271" s="821" t="s">
        <v>605</v>
      </c>
      <c r="B271" s="822" t="s">
        <v>606</v>
      </c>
      <c r="C271" s="825" t="s">
        <v>629</v>
      </c>
      <c r="D271" s="839" t="s">
        <v>630</v>
      </c>
      <c r="E271" s="825" t="s">
        <v>2696</v>
      </c>
      <c r="F271" s="839" t="s">
        <v>2697</v>
      </c>
      <c r="G271" s="825" t="s">
        <v>3033</v>
      </c>
      <c r="H271" s="825" t="s">
        <v>3034</v>
      </c>
      <c r="I271" s="831">
        <v>96.19000244140625</v>
      </c>
      <c r="J271" s="831">
        <v>10</v>
      </c>
      <c r="K271" s="832">
        <v>961.9000244140625</v>
      </c>
    </row>
    <row r="272" spans="1:11" ht="14.45" customHeight="1" x14ac:dyDescent="0.2">
      <c r="A272" s="821" t="s">
        <v>605</v>
      </c>
      <c r="B272" s="822" t="s">
        <v>606</v>
      </c>
      <c r="C272" s="825" t="s">
        <v>629</v>
      </c>
      <c r="D272" s="839" t="s">
        <v>630</v>
      </c>
      <c r="E272" s="825" t="s">
        <v>2696</v>
      </c>
      <c r="F272" s="839" t="s">
        <v>2697</v>
      </c>
      <c r="G272" s="825" t="s">
        <v>2907</v>
      </c>
      <c r="H272" s="825" t="s">
        <v>2908</v>
      </c>
      <c r="I272" s="831">
        <v>3.8269999504089354</v>
      </c>
      <c r="J272" s="831">
        <v>550</v>
      </c>
      <c r="K272" s="832">
        <v>2092</v>
      </c>
    </row>
    <row r="273" spans="1:11" ht="14.45" customHeight="1" x14ac:dyDescent="0.2">
      <c r="A273" s="821" t="s">
        <v>605</v>
      </c>
      <c r="B273" s="822" t="s">
        <v>606</v>
      </c>
      <c r="C273" s="825" t="s">
        <v>629</v>
      </c>
      <c r="D273" s="839" t="s">
        <v>630</v>
      </c>
      <c r="E273" s="825" t="s">
        <v>2696</v>
      </c>
      <c r="F273" s="839" t="s">
        <v>2697</v>
      </c>
      <c r="G273" s="825" t="s">
        <v>2742</v>
      </c>
      <c r="H273" s="825" t="s">
        <v>2743</v>
      </c>
      <c r="I273" s="831">
        <v>9.5900001525878906</v>
      </c>
      <c r="J273" s="831">
        <v>1</v>
      </c>
      <c r="K273" s="832">
        <v>9.5900001525878906</v>
      </c>
    </row>
    <row r="274" spans="1:11" ht="14.45" customHeight="1" x14ac:dyDescent="0.2">
      <c r="A274" s="821" t="s">
        <v>605</v>
      </c>
      <c r="B274" s="822" t="s">
        <v>606</v>
      </c>
      <c r="C274" s="825" t="s">
        <v>629</v>
      </c>
      <c r="D274" s="839" t="s">
        <v>630</v>
      </c>
      <c r="E274" s="825" t="s">
        <v>2696</v>
      </c>
      <c r="F274" s="839" t="s">
        <v>2697</v>
      </c>
      <c r="G274" s="825" t="s">
        <v>2744</v>
      </c>
      <c r="H274" s="825" t="s">
        <v>2745</v>
      </c>
      <c r="I274" s="831">
        <v>15.640000343322754</v>
      </c>
      <c r="J274" s="831">
        <v>350</v>
      </c>
      <c r="K274" s="832">
        <v>5474</v>
      </c>
    </row>
    <row r="275" spans="1:11" ht="14.45" customHeight="1" x14ac:dyDescent="0.2">
      <c r="A275" s="821" t="s">
        <v>605</v>
      </c>
      <c r="B275" s="822" t="s">
        <v>606</v>
      </c>
      <c r="C275" s="825" t="s">
        <v>629</v>
      </c>
      <c r="D275" s="839" t="s">
        <v>630</v>
      </c>
      <c r="E275" s="825" t="s">
        <v>2696</v>
      </c>
      <c r="F275" s="839" t="s">
        <v>2697</v>
      </c>
      <c r="G275" s="825" t="s">
        <v>3035</v>
      </c>
      <c r="H275" s="825" t="s">
        <v>3036</v>
      </c>
      <c r="I275" s="831">
        <v>17.139999389648438</v>
      </c>
      <c r="J275" s="831">
        <v>100</v>
      </c>
      <c r="K275" s="832">
        <v>1713.6999816894531</v>
      </c>
    </row>
    <row r="276" spans="1:11" ht="14.45" customHeight="1" x14ac:dyDescent="0.2">
      <c r="A276" s="821" t="s">
        <v>605</v>
      </c>
      <c r="B276" s="822" t="s">
        <v>606</v>
      </c>
      <c r="C276" s="825" t="s">
        <v>629</v>
      </c>
      <c r="D276" s="839" t="s">
        <v>630</v>
      </c>
      <c r="E276" s="825" t="s">
        <v>2696</v>
      </c>
      <c r="F276" s="839" t="s">
        <v>2697</v>
      </c>
      <c r="G276" s="825" t="s">
        <v>2909</v>
      </c>
      <c r="H276" s="825" t="s">
        <v>2910</v>
      </c>
      <c r="I276" s="831">
        <v>105.4557124546596</v>
      </c>
      <c r="J276" s="831">
        <v>11</v>
      </c>
      <c r="K276" s="832">
        <v>1160.0099945068359</v>
      </c>
    </row>
    <row r="277" spans="1:11" ht="14.45" customHeight="1" x14ac:dyDescent="0.2">
      <c r="A277" s="821" t="s">
        <v>605</v>
      </c>
      <c r="B277" s="822" t="s">
        <v>606</v>
      </c>
      <c r="C277" s="825" t="s">
        <v>629</v>
      </c>
      <c r="D277" s="839" t="s">
        <v>630</v>
      </c>
      <c r="E277" s="825" t="s">
        <v>2696</v>
      </c>
      <c r="F277" s="839" t="s">
        <v>2697</v>
      </c>
      <c r="G277" s="825" t="s">
        <v>3037</v>
      </c>
      <c r="H277" s="825" t="s">
        <v>3038</v>
      </c>
      <c r="I277" s="831">
        <v>161.01249694824219</v>
      </c>
      <c r="J277" s="831">
        <v>105</v>
      </c>
      <c r="K277" s="832">
        <v>16906.4697265625</v>
      </c>
    </row>
    <row r="278" spans="1:11" ht="14.45" customHeight="1" x14ac:dyDescent="0.2">
      <c r="A278" s="821" t="s">
        <v>605</v>
      </c>
      <c r="B278" s="822" t="s">
        <v>606</v>
      </c>
      <c r="C278" s="825" t="s">
        <v>629</v>
      </c>
      <c r="D278" s="839" t="s">
        <v>630</v>
      </c>
      <c r="E278" s="825" t="s">
        <v>2696</v>
      </c>
      <c r="F278" s="839" t="s">
        <v>2697</v>
      </c>
      <c r="G278" s="825" t="s">
        <v>3039</v>
      </c>
      <c r="H278" s="825" t="s">
        <v>3040</v>
      </c>
      <c r="I278" s="831">
        <v>12.020000457763672</v>
      </c>
      <c r="J278" s="831">
        <v>150</v>
      </c>
      <c r="K278" s="832">
        <v>1803</v>
      </c>
    </row>
    <row r="279" spans="1:11" ht="14.45" customHeight="1" x14ac:dyDescent="0.2">
      <c r="A279" s="821" t="s">
        <v>605</v>
      </c>
      <c r="B279" s="822" t="s">
        <v>606</v>
      </c>
      <c r="C279" s="825" t="s">
        <v>629</v>
      </c>
      <c r="D279" s="839" t="s">
        <v>630</v>
      </c>
      <c r="E279" s="825" t="s">
        <v>2696</v>
      </c>
      <c r="F279" s="839" t="s">
        <v>2697</v>
      </c>
      <c r="G279" s="825" t="s">
        <v>3041</v>
      </c>
      <c r="H279" s="825" t="s">
        <v>3042</v>
      </c>
      <c r="I279" s="831">
        <v>222.58999633789063</v>
      </c>
      <c r="J279" s="831">
        <v>44</v>
      </c>
      <c r="K279" s="832">
        <v>9794.1298828125</v>
      </c>
    </row>
    <row r="280" spans="1:11" ht="14.45" customHeight="1" x14ac:dyDescent="0.2">
      <c r="A280" s="821" t="s">
        <v>605</v>
      </c>
      <c r="B280" s="822" t="s">
        <v>606</v>
      </c>
      <c r="C280" s="825" t="s">
        <v>629</v>
      </c>
      <c r="D280" s="839" t="s">
        <v>630</v>
      </c>
      <c r="E280" s="825" t="s">
        <v>2696</v>
      </c>
      <c r="F280" s="839" t="s">
        <v>2697</v>
      </c>
      <c r="G280" s="825" t="s">
        <v>3043</v>
      </c>
      <c r="H280" s="825" t="s">
        <v>3044</v>
      </c>
      <c r="I280" s="831">
        <v>34.050000932481552</v>
      </c>
      <c r="J280" s="831">
        <v>375</v>
      </c>
      <c r="K280" s="832">
        <v>12769.599975585938</v>
      </c>
    </row>
    <row r="281" spans="1:11" ht="14.45" customHeight="1" x14ac:dyDescent="0.2">
      <c r="A281" s="821" t="s">
        <v>605</v>
      </c>
      <c r="B281" s="822" t="s">
        <v>606</v>
      </c>
      <c r="C281" s="825" t="s">
        <v>629</v>
      </c>
      <c r="D281" s="839" t="s">
        <v>630</v>
      </c>
      <c r="E281" s="825" t="s">
        <v>2696</v>
      </c>
      <c r="F281" s="839" t="s">
        <v>2697</v>
      </c>
      <c r="G281" s="825" t="s">
        <v>3045</v>
      </c>
      <c r="H281" s="825" t="s">
        <v>3046</v>
      </c>
      <c r="I281" s="831">
        <v>0.50999999046325684</v>
      </c>
      <c r="J281" s="831">
        <v>7000</v>
      </c>
      <c r="K281" s="832">
        <v>3570</v>
      </c>
    </row>
    <row r="282" spans="1:11" ht="14.45" customHeight="1" x14ac:dyDescent="0.2">
      <c r="A282" s="821" t="s">
        <v>605</v>
      </c>
      <c r="B282" s="822" t="s">
        <v>606</v>
      </c>
      <c r="C282" s="825" t="s">
        <v>629</v>
      </c>
      <c r="D282" s="839" t="s">
        <v>630</v>
      </c>
      <c r="E282" s="825" t="s">
        <v>2696</v>
      </c>
      <c r="F282" s="839" t="s">
        <v>2697</v>
      </c>
      <c r="G282" s="825" t="s">
        <v>3047</v>
      </c>
      <c r="H282" s="825" t="s">
        <v>3048</v>
      </c>
      <c r="I282" s="831">
        <v>1.362000012397766</v>
      </c>
      <c r="J282" s="831">
        <v>4800</v>
      </c>
      <c r="K282" s="832">
        <v>6552.7001342773438</v>
      </c>
    </row>
    <row r="283" spans="1:11" ht="14.45" customHeight="1" x14ac:dyDescent="0.2">
      <c r="A283" s="821" t="s">
        <v>605</v>
      </c>
      <c r="B283" s="822" t="s">
        <v>606</v>
      </c>
      <c r="C283" s="825" t="s">
        <v>629</v>
      </c>
      <c r="D283" s="839" t="s">
        <v>630</v>
      </c>
      <c r="E283" s="825" t="s">
        <v>2696</v>
      </c>
      <c r="F283" s="839" t="s">
        <v>2697</v>
      </c>
      <c r="G283" s="825" t="s">
        <v>2756</v>
      </c>
      <c r="H283" s="825" t="s">
        <v>2757</v>
      </c>
      <c r="I283" s="831">
        <v>0.76499998569488525</v>
      </c>
      <c r="J283" s="831">
        <v>2000</v>
      </c>
      <c r="K283" s="832">
        <v>1530</v>
      </c>
    </row>
    <row r="284" spans="1:11" ht="14.45" customHeight="1" x14ac:dyDescent="0.2">
      <c r="A284" s="821" t="s">
        <v>605</v>
      </c>
      <c r="B284" s="822" t="s">
        <v>606</v>
      </c>
      <c r="C284" s="825" t="s">
        <v>629</v>
      </c>
      <c r="D284" s="839" t="s">
        <v>630</v>
      </c>
      <c r="E284" s="825" t="s">
        <v>2696</v>
      </c>
      <c r="F284" s="839" t="s">
        <v>2697</v>
      </c>
      <c r="G284" s="825" t="s">
        <v>3049</v>
      </c>
      <c r="H284" s="825" t="s">
        <v>3050</v>
      </c>
      <c r="I284" s="831">
        <v>3.9422222773234048</v>
      </c>
      <c r="J284" s="831">
        <v>3500</v>
      </c>
      <c r="K284" s="832">
        <v>13801.500122070313</v>
      </c>
    </row>
    <row r="285" spans="1:11" ht="14.45" customHeight="1" x14ac:dyDescent="0.2">
      <c r="A285" s="821" t="s">
        <v>605</v>
      </c>
      <c r="B285" s="822" t="s">
        <v>606</v>
      </c>
      <c r="C285" s="825" t="s">
        <v>629</v>
      </c>
      <c r="D285" s="839" t="s">
        <v>630</v>
      </c>
      <c r="E285" s="825" t="s">
        <v>2696</v>
      </c>
      <c r="F285" s="839" t="s">
        <v>2697</v>
      </c>
      <c r="G285" s="825" t="s">
        <v>3051</v>
      </c>
      <c r="H285" s="825" t="s">
        <v>3052</v>
      </c>
      <c r="I285" s="831">
        <v>0.14333333571751913</v>
      </c>
      <c r="J285" s="831">
        <v>600</v>
      </c>
      <c r="K285" s="832">
        <v>86</v>
      </c>
    </row>
    <row r="286" spans="1:11" ht="14.45" customHeight="1" x14ac:dyDescent="0.2">
      <c r="A286" s="821" t="s">
        <v>605</v>
      </c>
      <c r="B286" s="822" t="s">
        <v>606</v>
      </c>
      <c r="C286" s="825" t="s">
        <v>629</v>
      </c>
      <c r="D286" s="839" t="s">
        <v>630</v>
      </c>
      <c r="E286" s="825" t="s">
        <v>2696</v>
      </c>
      <c r="F286" s="839" t="s">
        <v>2697</v>
      </c>
      <c r="G286" s="825" t="s">
        <v>2758</v>
      </c>
      <c r="H286" s="825" t="s">
        <v>2759</v>
      </c>
      <c r="I286" s="831">
        <v>31.240000152587889</v>
      </c>
      <c r="J286" s="831">
        <v>9</v>
      </c>
      <c r="K286" s="832">
        <v>281.90000152587891</v>
      </c>
    </row>
    <row r="287" spans="1:11" ht="14.45" customHeight="1" x14ac:dyDescent="0.2">
      <c r="A287" s="821" t="s">
        <v>605</v>
      </c>
      <c r="B287" s="822" t="s">
        <v>606</v>
      </c>
      <c r="C287" s="825" t="s">
        <v>629</v>
      </c>
      <c r="D287" s="839" t="s">
        <v>630</v>
      </c>
      <c r="E287" s="825" t="s">
        <v>2696</v>
      </c>
      <c r="F287" s="839" t="s">
        <v>2697</v>
      </c>
      <c r="G287" s="825" t="s">
        <v>2913</v>
      </c>
      <c r="H287" s="825" t="s">
        <v>2914</v>
      </c>
      <c r="I287" s="831">
        <v>30.650000435965403</v>
      </c>
      <c r="J287" s="831">
        <v>644</v>
      </c>
      <c r="K287" s="832">
        <v>19734.919921875</v>
      </c>
    </row>
    <row r="288" spans="1:11" ht="14.45" customHeight="1" x14ac:dyDescent="0.2">
      <c r="A288" s="821" t="s">
        <v>605</v>
      </c>
      <c r="B288" s="822" t="s">
        <v>606</v>
      </c>
      <c r="C288" s="825" t="s">
        <v>629</v>
      </c>
      <c r="D288" s="839" t="s">
        <v>630</v>
      </c>
      <c r="E288" s="825" t="s">
        <v>2760</v>
      </c>
      <c r="F288" s="839" t="s">
        <v>2761</v>
      </c>
      <c r="G288" s="825" t="s">
        <v>3053</v>
      </c>
      <c r="H288" s="825" t="s">
        <v>3054</v>
      </c>
      <c r="I288" s="831">
        <v>530.01902465820308</v>
      </c>
      <c r="J288" s="831">
        <v>220</v>
      </c>
      <c r="K288" s="832">
        <v>116498.80078125</v>
      </c>
    </row>
    <row r="289" spans="1:11" ht="14.45" customHeight="1" x14ac:dyDescent="0.2">
      <c r="A289" s="821" t="s">
        <v>605</v>
      </c>
      <c r="B289" s="822" t="s">
        <v>606</v>
      </c>
      <c r="C289" s="825" t="s">
        <v>629</v>
      </c>
      <c r="D289" s="839" t="s">
        <v>630</v>
      </c>
      <c r="E289" s="825" t="s">
        <v>2760</v>
      </c>
      <c r="F289" s="839" t="s">
        <v>2761</v>
      </c>
      <c r="G289" s="825" t="s">
        <v>2762</v>
      </c>
      <c r="H289" s="825" t="s">
        <v>2763</v>
      </c>
      <c r="I289" s="831">
        <v>2.0439999580383299</v>
      </c>
      <c r="J289" s="831">
        <v>1800</v>
      </c>
      <c r="K289" s="832">
        <v>3680</v>
      </c>
    </row>
    <row r="290" spans="1:11" ht="14.45" customHeight="1" x14ac:dyDescent="0.2">
      <c r="A290" s="821" t="s">
        <v>605</v>
      </c>
      <c r="B290" s="822" t="s">
        <v>606</v>
      </c>
      <c r="C290" s="825" t="s">
        <v>629</v>
      </c>
      <c r="D290" s="839" t="s">
        <v>630</v>
      </c>
      <c r="E290" s="825" t="s">
        <v>2760</v>
      </c>
      <c r="F290" s="839" t="s">
        <v>2761</v>
      </c>
      <c r="G290" s="825" t="s">
        <v>3055</v>
      </c>
      <c r="H290" s="825" t="s">
        <v>3056</v>
      </c>
      <c r="I290" s="831">
        <v>638.79249572753906</v>
      </c>
      <c r="J290" s="831">
        <v>200</v>
      </c>
      <c r="K290" s="832">
        <v>127729.6103515625</v>
      </c>
    </row>
    <row r="291" spans="1:11" ht="14.45" customHeight="1" x14ac:dyDescent="0.2">
      <c r="A291" s="821" t="s">
        <v>605</v>
      </c>
      <c r="B291" s="822" t="s">
        <v>606</v>
      </c>
      <c r="C291" s="825" t="s">
        <v>629</v>
      </c>
      <c r="D291" s="839" t="s">
        <v>630</v>
      </c>
      <c r="E291" s="825" t="s">
        <v>2760</v>
      </c>
      <c r="F291" s="839" t="s">
        <v>2761</v>
      </c>
      <c r="G291" s="825" t="s">
        <v>3057</v>
      </c>
      <c r="H291" s="825" t="s">
        <v>3058</v>
      </c>
      <c r="I291" s="831">
        <v>907.5</v>
      </c>
      <c r="J291" s="831">
        <v>408</v>
      </c>
      <c r="K291" s="832">
        <v>370260</v>
      </c>
    </row>
    <row r="292" spans="1:11" ht="14.45" customHeight="1" x14ac:dyDescent="0.2">
      <c r="A292" s="821" t="s">
        <v>605</v>
      </c>
      <c r="B292" s="822" t="s">
        <v>606</v>
      </c>
      <c r="C292" s="825" t="s">
        <v>629</v>
      </c>
      <c r="D292" s="839" t="s">
        <v>630</v>
      </c>
      <c r="E292" s="825" t="s">
        <v>2760</v>
      </c>
      <c r="F292" s="839" t="s">
        <v>2761</v>
      </c>
      <c r="G292" s="825" t="s">
        <v>3059</v>
      </c>
      <c r="H292" s="825" t="s">
        <v>3060</v>
      </c>
      <c r="I292" s="831">
        <v>25.709999084472656</v>
      </c>
      <c r="J292" s="831">
        <v>450</v>
      </c>
      <c r="K292" s="832">
        <v>11570.619995117188</v>
      </c>
    </row>
    <row r="293" spans="1:11" ht="14.45" customHeight="1" x14ac:dyDescent="0.2">
      <c r="A293" s="821" t="s">
        <v>605</v>
      </c>
      <c r="B293" s="822" t="s">
        <v>606</v>
      </c>
      <c r="C293" s="825" t="s">
        <v>629</v>
      </c>
      <c r="D293" s="839" t="s">
        <v>630</v>
      </c>
      <c r="E293" s="825" t="s">
        <v>2760</v>
      </c>
      <c r="F293" s="839" t="s">
        <v>2761</v>
      </c>
      <c r="G293" s="825" t="s">
        <v>3061</v>
      </c>
      <c r="H293" s="825" t="s">
        <v>3062</v>
      </c>
      <c r="I293" s="831">
        <v>2.357499897480011</v>
      </c>
      <c r="J293" s="831">
        <v>3500</v>
      </c>
      <c r="K293" s="832">
        <v>8255</v>
      </c>
    </row>
    <row r="294" spans="1:11" ht="14.45" customHeight="1" x14ac:dyDescent="0.2">
      <c r="A294" s="821" t="s">
        <v>605</v>
      </c>
      <c r="B294" s="822" t="s">
        <v>606</v>
      </c>
      <c r="C294" s="825" t="s">
        <v>629</v>
      </c>
      <c r="D294" s="839" t="s">
        <v>630</v>
      </c>
      <c r="E294" s="825" t="s">
        <v>2760</v>
      </c>
      <c r="F294" s="839" t="s">
        <v>2761</v>
      </c>
      <c r="G294" s="825" t="s">
        <v>3063</v>
      </c>
      <c r="H294" s="825" t="s">
        <v>3064</v>
      </c>
      <c r="I294" s="831">
        <v>2.3599998950958252</v>
      </c>
      <c r="J294" s="831">
        <v>1500</v>
      </c>
      <c r="K294" s="832">
        <v>3540</v>
      </c>
    </row>
    <row r="295" spans="1:11" ht="14.45" customHeight="1" x14ac:dyDescent="0.2">
      <c r="A295" s="821" t="s">
        <v>605</v>
      </c>
      <c r="B295" s="822" t="s">
        <v>606</v>
      </c>
      <c r="C295" s="825" t="s">
        <v>629</v>
      </c>
      <c r="D295" s="839" t="s">
        <v>630</v>
      </c>
      <c r="E295" s="825" t="s">
        <v>2760</v>
      </c>
      <c r="F295" s="839" t="s">
        <v>2761</v>
      </c>
      <c r="G295" s="825" t="s">
        <v>2766</v>
      </c>
      <c r="H295" s="825" t="s">
        <v>2767</v>
      </c>
      <c r="I295" s="831">
        <v>1.3999999687075614E-2</v>
      </c>
      <c r="J295" s="831">
        <v>2500</v>
      </c>
      <c r="K295" s="832">
        <v>35</v>
      </c>
    </row>
    <row r="296" spans="1:11" ht="14.45" customHeight="1" x14ac:dyDescent="0.2">
      <c r="A296" s="821" t="s">
        <v>605</v>
      </c>
      <c r="B296" s="822" t="s">
        <v>606</v>
      </c>
      <c r="C296" s="825" t="s">
        <v>629</v>
      </c>
      <c r="D296" s="839" t="s">
        <v>630</v>
      </c>
      <c r="E296" s="825" t="s">
        <v>2760</v>
      </c>
      <c r="F296" s="839" t="s">
        <v>2761</v>
      </c>
      <c r="G296" s="825" t="s">
        <v>2917</v>
      </c>
      <c r="H296" s="825" t="s">
        <v>2918</v>
      </c>
      <c r="I296" s="831">
        <v>6.0500001907348633</v>
      </c>
      <c r="J296" s="831">
        <v>30</v>
      </c>
      <c r="K296" s="832">
        <v>181.5</v>
      </c>
    </row>
    <row r="297" spans="1:11" ht="14.45" customHeight="1" x14ac:dyDescent="0.2">
      <c r="A297" s="821" t="s">
        <v>605</v>
      </c>
      <c r="B297" s="822" t="s">
        <v>606</v>
      </c>
      <c r="C297" s="825" t="s">
        <v>629</v>
      </c>
      <c r="D297" s="839" t="s">
        <v>630</v>
      </c>
      <c r="E297" s="825" t="s">
        <v>2760</v>
      </c>
      <c r="F297" s="839" t="s">
        <v>2761</v>
      </c>
      <c r="G297" s="825" t="s">
        <v>3065</v>
      </c>
      <c r="H297" s="825" t="s">
        <v>3066</v>
      </c>
      <c r="I297" s="831">
        <v>1815</v>
      </c>
      <c r="J297" s="831">
        <v>10</v>
      </c>
      <c r="K297" s="832">
        <v>18150</v>
      </c>
    </row>
    <row r="298" spans="1:11" ht="14.45" customHeight="1" x14ac:dyDescent="0.2">
      <c r="A298" s="821" t="s">
        <v>605</v>
      </c>
      <c r="B298" s="822" t="s">
        <v>606</v>
      </c>
      <c r="C298" s="825" t="s">
        <v>629</v>
      </c>
      <c r="D298" s="839" t="s">
        <v>630</v>
      </c>
      <c r="E298" s="825" t="s">
        <v>2760</v>
      </c>
      <c r="F298" s="839" t="s">
        <v>2761</v>
      </c>
      <c r="G298" s="825" t="s">
        <v>3067</v>
      </c>
      <c r="H298" s="825" t="s">
        <v>3068</v>
      </c>
      <c r="I298" s="831">
        <v>753.83001708984375</v>
      </c>
      <c r="J298" s="831">
        <v>2</v>
      </c>
      <c r="K298" s="832">
        <v>1507.6600341796875</v>
      </c>
    </row>
    <row r="299" spans="1:11" ht="14.45" customHeight="1" x14ac:dyDescent="0.2">
      <c r="A299" s="821" t="s">
        <v>605</v>
      </c>
      <c r="B299" s="822" t="s">
        <v>606</v>
      </c>
      <c r="C299" s="825" t="s">
        <v>629</v>
      </c>
      <c r="D299" s="839" t="s">
        <v>630</v>
      </c>
      <c r="E299" s="825" t="s">
        <v>2760</v>
      </c>
      <c r="F299" s="839" t="s">
        <v>2761</v>
      </c>
      <c r="G299" s="825" t="s">
        <v>3069</v>
      </c>
      <c r="H299" s="825" t="s">
        <v>3070</v>
      </c>
      <c r="I299" s="831">
        <v>2.6416666905085244</v>
      </c>
      <c r="J299" s="831">
        <v>4470</v>
      </c>
      <c r="K299" s="832">
        <v>11812.800003051758</v>
      </c>
    </row>
    <row r="300" spans="1:11" ht="14.45" customHeight="1" x14ac:dyDescent="0.2">
      <c r="A300" s="821" t="s">
        <v>605</v>
      </c>
      <c r="B300" s="822" t="s">
        <v>606</v>
      </c>
      <c r="C300" s="825" t="s">
        <v>629</v>
      </c>
      <c r="D300" s="839" t="s">
        <v>630</v>
      </c>
      <c r="E300" s="825" t="s">
        <v>2760</v>
      </c>
      <c r="F300" s="839" t="s">
        <v>2761</v>
      </c>
      <c r="G300" s="825" t="s">
        <v>3071</v>
      </c>
      <c r="H300" s="825" t="s">
        <v>3072</v>
      </c>
      <c r="I300" s="831">
        <v>45.5</v>
      </c>
      <c r="J300" s="831">
        <v>340</v>
      </c>
      <c r="K300" s="832">
        <v>15468.639831542969</v>
      </c>
    </row>
    <row r="301" spans="1:11" ht="14.45" customHeight="1" x14ac:dyDescent="0.2">
      <c r="A301" s="821" t="s">
        <v>605</v>
      </c>
      <c r="B301" s="822" t="s">
        <v>606</v>
      </c>
      <c r="C301" s="825" t="s">
        <v>629</v>
      </c>
      <c r="D301" s="839" t="s">
        <v>630</v>
      </c>
      <c r="E301" s="825" t="s">
        <v>2760</v>
      </c>
      <c r="F301" s="839" t="s">
        <v>2761</v>
      </c>
      <c r="G301" s="825" t="s">
        <v>3071</v>
      </c>
      <c r="H301" s="825" t="s">
        <v>3073</v>
      </c>
      <c r="I301" s="831">
        <v>45.497500419616699</v>
      </c>
      <c r="J301" s="831">
        <v>240</v>
      </c>
      <c r="K301" s="832">
        <v>10918.83984375</v>
      </c>
    </row>
    <row r="302" spans="1:11" ht="14.45" customHeight="1" x14ac:dyDescent="0.2">
      <c r="A302" s="821" t="s">
        <v>605</v>
      </c>
      <c r="B302" s="822" t="s">
        <v>606</v>
      </c>
      <c r="C302" s="825" t="s">
        <v>629</v>
      </c>
      <c r="D302" s="839" t="s">
        <v>630</v>
      </c>
      <c r="E302" s="825" t="s">
        <v>2760</v>
      </c>
      <c r="F302" s="839" t="s">
        <v>2761</v>
      </c>
      <c r="G302" s="825" t="s">
        <v>2768</v>
      </c>
      <c r="H302" s="825" t="s">
        <v>2769</v>
      </c>
      <c r="I302" s="831">
        <v>15.923000144958497</v>
      </c>
      <c r="J302" s="831">
        <v>1600</v>
      </c>
      <c r="K302" s="832">
        <v>25477</v>
      </c>
    </row>
    <row r="303" spans="1:11" ht="14.45" customHeight="1" x14ac:dyDescent="0.2">
      <c r="A303" s="821" t="s">
        <v>605</v>
      </c>
      <c r="B303" s="822" t="s">
        <v>606</v>
      </c>
      <c r="C303" s="825" t="s">
        <v>629</v>
      </c>
      <c r="D303" s="839" t="s">
        <v>630</v>
      </c>
      <c r="E303" s="825" t="s">
        <v>2760</v>
      </c>
      <c r="F303" s="839" t="s">
        <v>2761</v>
      </c>
      <c r="G303" s="825" t="s">
        <v>3074</v>
      </c>
      <c r="H303" s="825" t="s">
        <v>3075</v>
      </c>
      <c r="I303" s="831">
        <v>26.123999977111815</v>
      </c>
      <c r="J303" s="831">
        <v>860</v>
      </c>
      <c r="K303" s="832">
        <v>22464.529907226563</v>
      </c>
    </row>
    <row r="304" spans="1:11" ht="14.45" customHeight="1" x14ac:dyDescent="0.2">
      <c r="A304" s="821" t="s">
        <v>605</v>
      </c>
      <c r="B304" s="822" t="s">
        <v>606</v>
      </c>
      <c r="C304" s="825" t="s">
        <v>629</v>
      </c>
      <c r="D304" s="839" t="s">
        <v>630</v>
      </c>
      <c r="E304" s="825" t="s">
        <v>2760</v>
      </c>
      <c r="F304" s="839" t="s">
        <v>2761</v>
      </c>
      <c r="G304" s="825" t="s">
        <v>3076</v>
      </c>
      <c r="H304" s="825" t="s">
        <v>3077</v>
      </c>
      <c r="I304" s="831">
        <v>5.2650001049041748</v>
      </c>
      <c r="J304" s="831">
        <v>2000</v>
      </c>
      <c r="K304" s="832">
        <v>10530</v>
      </c>
    </row>
    <row r="305" spans="1:11" ht="14.45" customHeight="1" x14ac:dyDescent="0.2">
      <c r="A305" s="821" t="s">
        <v>605</v>
      </c>
      <c r="B305" s="822" t="s">
        <v>606</v>
      </c>
      <c r="C305" s="825" t="s">
        <v>629</v>
      </c>
      <c r="D305" s="839" t="s">
        <v>630</v>
      </c>
      <c r="E305" s="825" t="s">
        <v>2760</v>
      </c>
      <c r="F305" s="839" t="s">
        <v>2761</v>
      </c>
      <c r="G305" s="825" t="s">
        <v>2770</v>
      </c>
      <c r="H305" s="825" t="s">
        <v>2771</v>
      </c>
      <c r="I305" s="831">
        <v>3.4800000190734863</v>
      </c>
      <c r="J305" s="831">
        <v>2500</v>
      </c>
      <c r="K305" s="832">
        <v>8700</v>
      </c>
    </row>
    <row r="306" spans="1:11" ht="14.45" customHeight="1" x14ac:dyDescent="0.2">
      <c r="A306" s="821" t="s">
        <v>605</v>
      </c>
      <c r="B306" s="822" t="s">
        <v>606</v>
      </c>
      <c r="C306" s="825" t="s">
        <v>629</v>
      </c>
      <c r="D306" s="839" t="s">
        <v>630</v>
      </c>
      <c r="E306" s="825" t="s">
        <v>2760</v>
      </c>
      <c r="F306" s="839" t="s">
        <v>2761</v>
      </c>
      <c r="G306" s="825" t="s">
        <v>3078</v>
      </c>
      <c r="H306" s="825" t="s">
        <v>3079</v>
      </c>
      <c r="I306" s="831">
        <v>61.060001373291016</v>
      </c>
      <c r="J306" s="831">
        <v>200</v>
      </c>
      <c r="K306" s="832">
        <v>12211.3203125</v>
      </c>
    </row>
    <row r="307" spans="1:11" ht="14.45" customHeight="1" x14ac:dyDescent="0.2">
      <c r="A307" s="821" t="s">
        <v>605</v>
      </c>
      <c r="B307" s="822" t="s">
        <v>606</v>
      </c>
      <c r="C307" s="825" t="s">
        <v>629</v>
      </c>
      <c r="D307" s="839" t="s">
        <v>630</v>
      </c>
      <c r="E307" s="825" t="s">
        <v>2760</v>
      </c>
      <c r="F307" s="839" t="s">
        <v>2761</v>
      </c>
      <c r="G307" s="825" t="s">
        <v>3080</v>
      </c>
      <c r="H307" s="825" t="s">
        <v>3081</v>
      </c>
      <c r="I307" s="831">
        <v>24.409999847412109</v>
      </c>
      <c r="J307" s="831">
        <v>100</v>
      </c>
      <c r="K307" s="832">
        <v>2440.580078125</v>
      </c>
    </row>
    <row r="308" spans="1:11" ht="14.45" customHeight="1" x14ac:dyDescent="0.2">
      <c r="A308" s="821" t="s">
        <v>605</v>
      </c>
      <c r="B308" s="822" t="s">
        <v>606</v>
      </c>
      <c r="C308" s="825" t="s">
        <v>629</v>
      </c>
      <c r="D308" s="839" t="s">
        <v>630</v>
      </c>
      <c r="E308" s="825" t="s">
        <v>2760</v>
      </c>
      <c r="F308" s="839" t="s">
        <v>2761</v>
      </c>
      <c r="G308" s="825" t="s">
        <v>3082</v>
      </c>
      <c r="H308" s="825" t="s">
        <v>3083</v>
      </c>
      <c r="I308" s="831">
        <v>22</v>
      </c>
      <c r="J308" s="831">
        <v>10</v>
      </c>
      <c r="K308" s="832">
        <v>219.97999572753906</v>
      </c>
    </row>
    <row r="309" spans="1:11" ht="14.45" customHeight="1" x14ac:dyDescent="0.2">
      <c r="A309" s="821" t="s">
        <v>605</v>
      </c>
      <c r="B309" s="822" t="s">
        <v>606</v>
      </c>
      <c r="C309" s="825" t="s">
        <v>629</v>
      </c>
      <c r="D309" s="839" t="s">
        <v>630</v>
      </c>
      <c r="E309" s="825" t="s">
        <v>2760</v>
      </c>
      <c r="F309" s="839" t="s">
        <v>2761</v>
      </c>
      <c r="G309" s="825" t="s">
        <v>3084</v>
      </c>
      <c r="H309" s="825" t="s">
        <v>3085</v>
      </c>
      <c r="I309" s="831">
        <v>45.979999542236328</v>
      </c>
      <c r="J309" s="831">
        <v>60</v>
      </c>
      <c r="K309" s="832">
        <v>2758.7999267578125</v>
      </c>
    </row>
    <row r="310" spans="1:11" ht="14.45" customHeight="1" x14ac:dyDescent="0.2">
      <c r="A310" s="821" t="s">
        <v>605</v>
      </c>
      <c r="B310" s="822" t="s">
        <v>606</v>
      </c>
      <c r="C310" s="825" t="s">
        <v>629</v>
      </c>
      <c r="D310" s="839" t="s">
        <v>630</v>
      </c>
      <c r="E310" s="825" t="s">
        <v>2760</v>
      </c>
      <c r="F310" s="839" t="s">
        <v>2761</v>
      </c>
      <c r="G310" s="825" t="s">
        <v>3086</v>
      </c>
      <c r="H310" s="825" t="s">
        <v>3087</v>
      </c>
      <c r="I310" s="831">
        <v>45.979999542236328</v>
      </c>
      <c r="J310" s="831">
        <v>40</v>
      </c>
      <c r="K310" s="832">
        <v>1839.199951171875</v>
      </c>
    </row>
    <row r="311" spans="1:11" ht="14.45" customHeight="1" x14ac:dyDescent="0.2">
      <c r="A311" s="821" t="s">
        <v>605</v>
      </c>
      <c r="B311" s="822" t="s">
        <v>606</v>
      </c>
      <c r="C311" s="825" t="s">
        <v>629</v>
      </c>
      <c r="D311" s="839" t="s">
        <v>630</v>
      </c>
      <c r="E311" s="825" t="s">
        <v>2760</v>
      </c>
      <c r="F311" s="839" t="s">
        <v>2761</v>
      </c>
      <c r="G311" s="825" t="s">
        <v>3088</v>
      </c>
      <c r="H311" s="825" t="s">
        <v>3089</v>
      </c>
      <c r="I311" s="831">
        <v>90.75</v>
      </c>
      <c r="J311" s="831">
        <v>50</v>
      </c>
      <c r="K311" s="832">
        <v>4537.5</v>
      </c>
    </row>
    <row r="312" spans="1:11" ht="14.45" customHeight="1" x14ac:dyDescent="0.2">
      <c r="A312" s="821" t="s">
        <v>605</v>
      </c>
      <c r="B312" s="822" t="s">
        <v>606</v>
      </c>
      <c r="C312" s="825" t="s">
        <v>629</v>
      </c>
      <c r="D312" s="839" t="s">
        <v>630</v>
      </c>
      <c r="E312" s="825" t="s">
        <v>2760</v>
      </c>
      <c r="F312" s="839" t="s">
        <v>2761</v>
      </c>
      <c r="G312" s="825" t="s">
        <v>2772</v>
      </c>
      <c r="H312" s="825" t="s">
        <v>2773</v>
      </c>
      <c r="I312" s="831">
        <v>21.899999618530273</v>
      </c>
      <c r="J312" s="831">
        <v>50</v>
      </c>
      <c r="K312" s="832">
        <v>1095.050048828125</v>
      </c>
    </row>
    <row r="313" spans="1:11" ht="14.45" customHeight="1" x14ac:dyDescent="0.2">
      <c r="A313" s="821" t="s">
        <v>605</v>
      </c>
      <c r="B313" s="822" t="s">
        <v>606</v>
      </c>
      <c r="C313" s="825" t="s">
        <v>629</v>
      </c>
      <c r="D313" s="839" t="s">
        <v>630</v>
      </c>
      <c r="E313" s="825" t="s">
        <v>2760</v>
      </c>
      <c r="F313" s="839" t="s">
        <v>2761</v>
      </c>
      <c r="G313" s="825" t="s">
        <v>2774</v>
      </c>
      <c r="H313" s="825" t="s">
        <v>2775</v>
      </c>
      <c r="I313" s="831">
        <v>21.899999618530273</v>
      </c>
      <c r="J313" s="831">
        <v>250</v>
      </c>
      <c r="K313" s="832">
        <v>5475.4500732421875</v>
      </c>
    </row>
    <row r="314" spans="1:11" ht="14.45" customHeight="1" x14ac:dyDescent="0.2">
      <c r="A314" s="821" t="s">
        <v>605</v>
      </c>
      <c r="B314" s="822" t="s">
        <v>606</v>
      </c>
      <c r="C314" s="825" t="s">
        <v>629</v>
      </c>
      <c r="D314" s="839" t="s">
        <v>630</v>
      </c>
      <c r="E314" s="825" t="s">
        <v>2760</v>
      </c>
      <c r="F314" s="839" t="s">
        <v>2761</v>
      </c>
      <c r="G314" s="825" t="s">
        <v>3090</v>
      </c>
      <c r="H314" s="825" t="s">
        <v>3091</v>
      </c>
      <c r="I314" s="831">
        <v>527.96665445963538</v>
      </c>
      <c r="J314" s="831">
        <v>30</v>
      </c>
      <c r="K314" s="832">
        <v>15838.89990234375</v>
      </c>
    </row>
    <row r="315" spans="1:11" ht="14.45" customHeight="1" x14ac:dyDescent="0.2">
      <c r="A315" s="821" t="s">
        <v>605</v>
      </c>
      <c r="B315" s="822" t="s">
        <v>606</v>
      </c>
      <c r="C315" s="825" t="s">
        <v>629</v>
      </c>
      <c r="D315" s="839" t="s">
        <v>630</v>
      </c>
      <c r="E315" s="825" t="s">
        <v>2760</v>
      </c>
      <c r="F315" s="839" t="s">
        <v>2761</v>
      </c>
      <c r="G315" s="825" t="s">
        <v>3092</v>
      </c>
      <c r="H315" s="825" t="s">
        <v>3093</v>
      </c>
      <c r="I315" s="831">
        <v>527.96002197265625</v>
      </c>
      <c r="J315" s="831">
        <v>10</v>
      </c>
      <c r="K315" s="832">
        <v>5279.60009765625</v>
      </c>
    </row>
    <row r="316" spans="1:11" ht="14.45" customHeight="1" x14ac:dyDescent="0.2">
      <c r="A316" s="821" t="s">
        <v>605</v>
      </c>
      <c r="B316" s="822" t="s">
        <v>606</v>
      </c>
      <c r="C316" s="825" t="s">
        <v>629</v>
      </c>
      <c r="D316" s="839" t="s">
        <v>630</v>
      </c>
      <c r="E316" s="825" t="s">
        <v>2760</v>
      </c>
      <c r="F316" s="839" t="s">
        <v>2761</v>
      </c>
      <c r="G316" s="825" t="s">
        <v>2784</v>
      </c>
      <c r="H316" s="825" t="s">
        <v>2785</v>
      </c>
      <c r="I316" s="831">
        <v>22.989999771118164</v>
      </c>
      <c r="J316" s="831">
        <v>40</v>
      </c>
      <c r="K316" s="832">
        <v>919.5999755859375</v>
      </c>
    </row>
    <row r="317" spans="1:11" ht="14.45" customHeight="1" x14ac:dyDescent="0.2">
      <c r="A317" s="821" t="s">
        <v>605</v>
      </c>
      <c r="B317" s="822" t="s">
        <v>606</v>
      </c>
      <c r="C317" s="825" t="s">
        <v>629</v>
      </c>
      <c r="D317" s="839" t="s">
        <v>630</v>
      </c>
      <c r="E317" s="825" t="s">
        <v>2760</v>
      </c>
      <c r="F317" s="839" t="s">
        <v>2761</v>
      </c>
      <c r="G317" s="825" t="s">
        <v>2786</v>
      </c>
      <c r="H317" s="825" t="s">
        <v>2787</v>
      </c>
      <c r="I317" s="831">
        <v>22.989999771118164</v>
      </c>
      <c r="J317" s="831">
        <v>40</v>
      </c>
      <c r="K317" s="832">
        <v>919.5999755859375</v>
      </c>
    </row>
    <row r="318" spans="1:11" ht="14.45" customHeight="1" x14ac:dyDescent="0.2">
      <c r="A318" s="821" t="s">
        <v>605</v>
      </c>
      <c r="B318" s="822" t="s">
        <v>606</v>
      </c>
      <c r="C318" s="825" t="s">
        <v>629</v>
      </c>
      <c r="D318" s="839" t="s">
        <v>630</v>
      </c>
      <c r="E318" s="825" t="s">
        <v>2760</v>
      </c>
      <c r="F318" s="839" t="s">
        <v>2761</v>
      </c>
      <c r="G318" s="825" t="s">
        <v>3094</v>
      </c>
      <c r="H318" s="825" t="s">
        <v>3095</v>
      </c>
      <c r="I318" s="831">
        <v>42.503749370574951</v>
      </c>
      <c r="J318" s="831">
        <v>550</v>
      </c>
      <c r="K318" s="832">
        <v>23378.319580078125</v>
      </c>
    </row>
    <row r="319" spans="1:11" ht="14.45" customHeight="1" x14ac:dyDescent="0.2">
      <c r="A319" s="821" t="s">
        <v>605</v>
      </c>
      <c r="B319" s="822" t="s">
        <v>606</v>
      </c>
      <c r="C319" s="825" t="s">
        <v>629</v>
      </c>
      <c r="D319" s="839" t="s">
        <v>630</v>
      </c>
      <c r="E319" s="825" t="s">
        <v>2760</v>
      </c>
      <c r="F319" s="839" t="s">
        <v>2761</v>
      </c>
      <c r="G319" s="825" t="s">
        <v>2790</v>
      </c>
      <c r="H319" s="825" t="s">
        <v>2791</v>
      </c>
      <c r="I319" s="831">
        <v>8.4700002670288086</v>
      </c>
      <c r="J319" s="831">
        <v>60</v>
      </c>
      <c r="K319" s="832">
        <v>508.20001220703125</v>
      </c>
    </row>
    <row r="320" spans="1:11" ht="14.45" customHeight="1" x14ac:dyDescent="0.2">
      <c r="A320" s="821" t="s">
        <v>605</v>
      </c>
      <c r="B320" s="822" t="s">
        <v>606</v>
      </c>
      <c r="C320" s="825" t="s">
        <v>629</v>
      </c>
      <c r="D320" s="839" t="s">
        <v>630</v>
      </c>
      <c r="E320" s="825" t="s">
        <v>2760</v>
      </c>
      <c r="F320" s="839" t="s">
        <v>2761</v>
      </c>
      <c r="G320" s="825" t="s">
        <v>2792</v>
      </c>
      <c r="H320" s="825" t="s">
        <v>2793</v>
      </c>
      <c r="I320" s="831">
        <v>7.8677777184380426</v>
      </c>
      <c r="J320" s="831">
        <v>1600</v>
      </c>
      <c r="K320" s="832">
        <v>12588</v>
      </c>
    </row>
    <row r="321" spans="1:11" ht="14.45" customHeight="1" x14ac:dyDescent="0.2">
      <c r="A321" s="821" t="s">
        <v>605</v>
      </c>
      <c r="B321" s="822" t="s">
        <v>606</v>
      </c>
      <c r="C321" s="825" t="s">
        <v>629</v>
      </c>
      <c r="D321" s="839" t="s">
        <v>630</v>
      </c>
      <c r="E321" s="825" t="s">
        <v>2760</v>
      </c>
      <c r="F321" s="839" t="s">
        <v>2761</v>
      </c>
      <c r="G321" s="825" t="s">
        <v>3096</v>
      </c>
      <c r="H321" s="825" t="s">
        <v>3097</v>
      </c>
      <c r="I321" s="831">
        <v>3.1422223250071206</v>
      </c>
      <c r="J321" s="831">
        <v>250</v>
      </c>
      <c r="K321" s="832">
        <v>785.39998626708984</v>
      </c>
    </row>
    <row r="322" spans="1:11" ht="14.45" customHeight="1" x14ac:dyDescent="0.2">
      <c r="A322" s="821" t="s">
        <v>605</v>
      </c>
      <c r="B322" s="822" t="s">
        <v>606</v>
      </c>
      <c r="C322" s="825" t="s">
        <v>629</v>
      </c>
      <c r="D322" s="839" t="s">
        <v>630</v>
      </c>
      <c r="E322" s="825" t="s">
        <v>2760</v>
      </c>
      <c r="F322" s="839" t="s">
        <v>2761</v>
      </c>
      <c r="G322" s="825" t="s">
        <v>3098</v>
      </c>
      <c r="H322" s="825" t="s">
        <v>3099</v>
      </c>
      <c r="I322" s="831">
        <v>3494.6298828125</v>
      </c>
      <c r="J322" s="831">
        <v>2</v>
      </c>
      <c r="K322" s="832">
        <v>6989.259765625</v>
      </c>
    </row>
    <row r="323" spans="1:11" ht="14.45" customHeight="1" x14ac:dyDescent="0.2">
      <c r="A323" s="821" t="s">
        <v>605</v>
      </c>
      <c r="B323" s="822" t="s">
        <v>606</v>
      </c>
      <c r="C323" s="825" t="s">
        <v>629</v>
      </c>
      <c r="D323" s="839" t="s">
        <v>630</v>
      </c>
      <c r="E323" s="825" t="s">
        <v>2760</v>
      </c>
      <c r="F323" s="839" t="s">
        <v>2761</v>
      </c>
      <c r="G323" s="825" t="s">
        <v>3100</v>
      </c>
      <c r="H323" s="825" t="s">
        <v>3101</v>
      </c>
      <c r="I323" s="831">
        <v>80.575715201241636</v>
      </c>
      <c r="J323" s="831">
        <v>280</v>
      </c>
      <c r="K323" s="832">
        <v>22561.199951171875</v>
      </c>
    </row>
    <row r="324" spans="1:11" ht="14.45" customHeight="1" x14ac:dyDescent="0.2">
      <c r="A324" s="821" t="s">
        <v>605</v>
      </c>
      <c r="B324" s="822" t="s">
        <v>606</v>
      </c>
      <c r="C324" s="825" t="s">
        <v>629</v>
      </c>
      <c r="D324" s="839" t="s">
        <v>630</v>
      </c>
      <c r="E324" s="825" t="s">
        <v>2760</v>
      </c>
      <c r="F324" s="839" t="s">
        <v>2761</v>
      </c>
      <c r="G324" s="825" t="s">
        <v>2796</v>
      </c>
      <c r="H324" s="825" t="s">
        <v>2797</v>
      </c>
      <c r="I324" s="831">
        <v>1.8200000524520874</v>
      </c>
      <c r="J324" s="831">
        <v>200</v>
      </c>
      <c r="K324" s="832">
        <v>364</v>
      </c>
    </row>
    <row r="325" spans="1:11" ht="14.45" customHeight="1" x14ac:dyDescent="0.2">
      <c r="A325" s="821" t="s">
        <v>605</v>
      </c>
      <c r="B325" s="822" t="s">
        <v>606</v>
      </c>
      <c r="C325" s="825" t="s">
        <v>629</v>
      </c>
      <c r="D325" s="839" t="s">
        <v>630</v>
      </c>
      <c r="E325" s="825" t="s">
        <v>2760</v>
      </c>
      <c r="F325" s="839" t="s">
        <v>2761</v>
      </c>
      <c r="G325" s="825" t="s">
        <v>2933</v>
      </c>
      <c r="H325" s="825" t="s">
        <v>2934</v>
      </c>
      <c r="I325" s="831">
        <v>1.8700000047683716</v>
      </c>
      <c r="J325" s="831">
        <v>1500</v>
      </c>
      <c r="K325" s="832">
        <v>2811.7499237060547</v>
      </c>
    </row>
    <row r="326" spans="1:11" ht="14.45" customHeight="1" x14ac:dyDescent="0.2">
      <c r="A326" s="821" t="s">
        <v>605</v>
      </c>
      <c r="B326" s="822" t="s">
        <v>606</v>
      </c>
      <c r="C326" s="825" t="s">
        <v>629</v>
      </c>
      <c r="D326" s="839" t="s">
        <v>630</v>
      </c>
      <c r="E326" s="825" t="s">
        <v>2760</v>
      </c>
      <c r="F326" s="839" t="s">
        <v>2761</v>
      </c>
      <c r="G326" s="825" t="s">
        <v>3102</v>
      </c>
      <c r="H326" s="825" t="s">
        <v>3103</v>
      </c>
      <c r="I326" s="831">
        <v>154</v>
      </c>
      <c r="J326" s="831">
        <v>40</v>
      </c>
      <c r="K326" s="832">
        <v>6159.85986328125</v>
      </c>
    </row>
    <row r="327" spans="1:11" ht="14.45" customHeight="1" x14ac:dyDescent="0.2">
      <c r="A327" s="821" t="s">
        <v>605</v>
      </c>
      <c r="B327" s="822" t="s">
        <v>606</v>
      </c>
      <c r="C327" s="825" t="s">
        <v>629</v>
      </c>
      <c r="D327" s="839" t="s">
        <v>630</v>
      </c>
      <c r="E327" s="825" t="s">
        <v>2760</v>
      </c>
      <c r="F327" s="839" t="s">
        <v>2761</v>
      </c>
      <c r="G327" s="825" t="s">
        <v>3104</v>
      </c>
      <c r="H327" s="825" t="s">
        <v>3105</v>
      </c>
      <c r="I327" s="831">
        <v>154</v>
      </c>
      <c r="J327" s="831">
        <v>60</v>
      </c>
      <c r="K327" s="832">
        <v>9239.789794921875</v>
      </c>
    </row>
    <row r="328" spans="1:11" ht="14.45" customHeight="1" x14ac:dyDescent="0.2">
      <c r="A328" s="821" t="s">
        <v>605</v>
      </c>
      <c r="B328" s="822" t="s">
        <v>606</v>
      </c>
      <c r="C328" s="825" t="s">
        <v>629</v>
      </c>
      <c r="D328" s="839" t="s">
        <v>630</v>
      </c>
      <c r="E328" s="825" t="s">
        <v>2760</v>
      </c>
      <c r="F328" s="839" t="s">
        <v>2761</v>
      </c>
      <c r="G328" s="825" t="s">
        <v>3106</v>
      </c>
      <c r="H328" s="825" t="s">
        <v>3107</v>
      </c>
      <c r="I328" s="831">
        <v>154</v>
      </c>
      <c r="J328" s="831">
        <v>10</v>
      </c>
      <c r="K328" s="832">
        <v>1539.969970703125</v>
      </c>
    </row>
    <row r="329" spans="1:11" ht="14.45" customHeight="1" x14ac:dyDescent="0.2">
      <c r="A329" s="821" t="s">
        <v>605</v>
      </c>
      <c r="B329" s="822" t="s">
        <v>606</v>
      </c>
      <c r="C329" s="825" t="s">
        <v>629</v>
      </c>
      <c r="D329" s="839" t="s">
        <v>630</v>
      </c>
      <c r="E329" s="825" t="s">
        <v>2760</v>
      </c>
      <c r="F329" s="839" t="s">
        <v>2761</v>
      </c>
      <c r="G329" s="825" t="s">
        <v>3108</v>
      </c>
      <c r="H329" s="825" t="s">
        <v>3109</v>
      </c>
      <c r="I329" s="831">
        <v>133.10000610351563</v>
      </c>
      <c r="J329" s="831">
        <v>10</v>
      </c>
      <c r="K329" s="832">
        <v>1331</v>
      </c>
    </row>
    <row r="330" spans="1:11" ht="14.45" customHeight="1" x14ac:dyDescent="0.2">
      <c r="A330" s="821" t="s">
        <v>605</v>
      </c>
      <c r="B330" s="822" t="s">
        <v>606</v>
      </c>
      <c r="C330" s="825" t="s">
        <v>629</v>
      </c>
      <c r="D330" s="839" t="s">
        <v>630</v>
      </c>
      <c r="E330" s="825" t="s">
        <v>2760</v>
      </c>
      <c r="F330" s="839" t="s">
        <v>2761</v>
      </c>
      <c r="G330" s="825" t="s">
        <v>3110</v>
      </c>
      <c r="H330" s="825" t="s">
        <v>3111</v>
      </c>
      <c r="I330" s="831">
        <v>385.989990234375</v>
      </c>
      <c r="J330" s="831">
        <v>15</v>
      </c>
      <c r="K330" s="832">
        <v>5789.849853515625</v>
      </c>
    </row>
    <row r="331" spans="1:11" ht="14.45" customHeight="1" x14ac:dyDescent="0.2">
      <c r="A331" s="821" t="s">
        <v>605</v>
      </c>
      <c r="B331" s="822" t="s">
        <v>606</v>
      </c>
      <c r="C331" s="825" t="s">
        <v>629</v>
      </c>
      <c r="D331" s="839" t="s">
        <v>630</v>
      </c>
      <c r="E331" s="825" t="s">
        <v>2760</v>
      </c>
      <c r="F331" s="839" t="s">
        <v>2761</v>
      </c>
      <c r="G331" s="825" t="s">
        <v>3112</v>
      </c>
      <c r="H331" s="825" t="s">
        <v>3113</v>
      </c>
      <c r="I331" s="831">
        <v>384.17500305175781</v>
      </c>
      <c r="J331" s="831">
        <v>16</v>
      </c>
      <c r="K331" s="832">
        <v>6158.89990234375</v>
      </c>
    </row>
    <row r="332" spans="1:11" ht="14.45" customHeight="1" x14ac:dyDescent="0.2">
      <c r="A332" s="821" t="s">
        <v>605</v>
      </c>
      <c r="B332" s="822" t="s">
        <v>606</v>
      </c>
      <c r="C332" s="825" t="s">
        <v>629</v>
      </c>
      <c r="D332" s="839" t="s">
        <v>630</v>
      </c>
      <c r="E332" s="825" t="s">
        <v>2760</v>
      </c>
      <c r="F332" s="839" t="s">
        <v>2761</v>
      </c>
      <c r="G332" s="825" t="s">
        <v>3114</v>
      </c>
      <c r="H332" s="825" t="s">
        <v>3115</v>
      </c>
      <c r="I332" s="831">
        <v>261.3599853515625</v>
      </c>
      <c r="J332" s="831">
        <v>3</v>
      </c>
      <c r="K332" s="832">
        <v>784.08001708984375</v>
      </c>
    </row>
    <row r="333" spans="1:11" ht="14.45" customHeight="1" x14ac:dyDescent="0.2">
      <c r="A333" s="821" t="s">
        <v>605</v>
      </c>
      <c r="B333" s="822" t="s">
        <v>606</v>
      </c>
      <c r="C333" s="825" t="s">
        <v>629</v>
      </c>
      <c r="D333" s="839" t="s">
        <v>630</v>
      </c>
      <c r="E333" s="825" t="s">
        <v>2760</v>
      </c>
      <c r="F333" s="839" t="s">
        <v>2761</v>
      </c>
      <c r="G333" s="825" t="s">
        <v>3116</v>
      </c>
      <c r="H333" s="825" t="s">
        <v>3117</v>
      </c>
      <c r="I333" s="831">
        <v>58.909999847412109</v>
      </c>
      <c r="J333" s="831">
        <v>150</v>
      </c>
      <c r="K333" s="832">
        <v>8837.230224609375</v>
      </c>
    </row>
    <row r="334" spans="1:11" ht="14.45" customHeight="1" x14ac:dyDescent="0.2">
      <c r="A334" s="821" t="s">
        <v>605</v>
      </c>
      <c r="B334" s="822" t="s">
        <v>606</v>
      </c>
      <c r="C334" s="825" t="s">
        <v>629</v>
      </c>
      <c r="D334" s="839" t="s">
        <v>630</v>
      </c>
      <c r="E334" s="825" t="s">
        <v>2760</v>
      </c>
      <c r="F334" s="839" t="s">
        <v>2761</v>
      </c>
      <c r="G334" s="825" t="s">
        <v>2800</v>
      </c>
      <c r="H334" s="825" t="s">
        <v>2801</v>
      </c>
      <c r="I334" s="831">
        <v>13.310000419616699</v>
      </c>
      <c r="J334" s="831">
        <v>220</v>
      </c>
      <c r="K334" s="832">
        <v>2928.199951171875</v>
      </c>
    </row>
    <row r="335" spans="1:11" ht="14.45" customHeight="1" x14ac:dyDescent="0.2">
      <c r="A335" s="821" t="s">
        <v>605</v>
      </c>
      <c r="B335" s="822" t="s">
        <v>606</v>
      </c>
      <c r="C335" s="825" t="s">
        <v>629</v>
      </c>
      <c r="D335" s="839" t="s">
        <v>630</v>
      </c>
      <c r="E335" s="825" t="s">
        <v>2760</v>
      </c>
      <c r="F335" s="839" t="s">
        <v>2761</v>
      </c>
      <c r="G335" s="825" t="s">
        <v>3118</v>
      </c>
      <c r="H335" s="825" t="s">
        <v>3119</v>
      </c>
      <c r="I335" s="831">
        <v>25.530000686645508</v>
      </c>
      <c r="J335" s="831">
        <v>240</v>
      </c>
      <c r="K335" s="832">
        <v>6127.2001342773438</v>
      </c>
    </row>
    <row r="336" spans="1:11" ht="14.45" customHeight="1" x14ac:dyDescent="0.2">
      <c r="A336" s="821" t="s">
        <v>605</v>
      </c>
      <c r="B336" s="822" t="s">
        <v>606</v>
      </c>
      <c r="C336" s="825" t="s">
        <v>629</v>
      </c>
      <c r="D336" s="839" t="s">
        <v>630</v>
      </c>
      <c r="E336" s="825" t="s">
        <v>2760</v>
      </c>
      <c r="F336" s="839" t="s">
        <v>2761</v>
      </c>
      <c r="G336" s="825" t="s">
        <v>3120</v>
      </c>
      <c r="H336" s="825" t="s">
        <v>3121</v>
      </c>
      <c r="I336" s="831">
        <v>7.9899997711181641</v>
      </c>
      <c r="J336" s="831">
        <v>300</v>
      </c>
      <c r="K336" s="832">
        <v>2395.7999267578125</v>
      </c>
    </row>
    <row r="337" spans="1:11" ht="14.45" customHeight="1" x14ac:dyDescent="0.2">
      <c r="A337" s="821" t="s">
        <v>605</v>
      </c>
      <c r="B337" s="822" t="s">
        <v>606</v>
      </c>
      <c r="C337" s="825" t="s">
        <v>629</v>
      </c>
      <c r="D337" s="839" t="s">
        <v>630</v>
      </c>
      <c r="E337" s="825" t="s">
        <v>2760</v>
      </c>
      <c r="F337" s="839" t="s">
        <v>2761</v>
      </c>
      <c r="G337" s="825" t="s">
        <v>3122</v>
      </c>
      <c r="H337" s="825" t="s">
        <v>3123</v>
      </c>
      <c r="I337" s="831">
        <v>58.230000813802086</v>
      </c>
      <c r="J337" s="831">
        <v>300</v>
      </c>
      <c r="K337" s="832">
        <v>17468.5</v>
      </c>
    </row>
    <row r="338" spans="1:11" ht="14.45" customHeight="1" x14ac:dyDescent="0.2">
      <c r="A338" s="821" t="s">
        <v>605</v>
      </c>
      <c r="B338" s="822" t="s">
        <v>606</v>
      </c>
      <c r="C338" s="825" t="s">
        <v>629</v>
      </c>
      <c r="D338" s="839" t="s">
        <v>630</v>
      </c>
      <c r="E338" s="825" t="s">
        <v>2760</v>
      </c>
      <c r="F338" s="839" t="s">
        <v>2761</v>
      </c>
      <c r="G338" s="825" t="s">
        <v>2808</v>
      </c>
      <c r="H338" s="825" t="s">
        <v>2809</v>
      </c>
      <c r="I338" s="831">
        <v>9.1999998092651367</v>
      </c>
      <c r="J338" s="831">
        <v>2000</v>
      </c>
      <c r="K338" s="832">
        <v>18400</v>
      </c>
    </row>
    <row r="339" spans="1:11" ht="14.45" customHeight="1" x14ac:dyDescent="0.2">
      <c r="A339" s="821" t="s">
        <v>605</v>
      </c>
      <c r="B339" s="822" t="s">
        <v>606</v>
      </c>
      <c r="C339" s="825" t="s">
        <v>629</v>
      </c>
      <c r="D339" s="839" t="s">
        <v>630</v>
      </c>
      <c r="E339" s="825" t="s">
        <v>2760</v>
      </c>
      <c r="F339" s="839" t="s">
        <v>2761</v>
      </c>
      <c r="G339" s="825" t="s">
        <v>3124</v>
      </c>
      <c r="H339" s="825" t="s">
        <v>3125</v>
      </c>
      <c r="I339" s="831">
        <v>58.375</v>
      </c>
      <c r="J339" s="831">
        <v>500</v>
      </c>
      <c r="K339" s="832">
        <v>29186</v>
      </c>
    </row>
    <row r="340" spans="1:11" ht="14.45" customHeight="1" x14ac:dyDescent="0.2">
      <c r="A340" s="821" t="s">
        <v>605</v>
      </c>
      <c r="B340" s="822" t="s">
        <v>606</v>
      </c>
      <c r="C340" s="825" t="s">
        <v>629</v>
      </c>
      <c r="D340" s="839" t="s">
        <v>630</v>
      </c>
      <c r="E340" s="825" t="s">
        <v>2760</v>
      </c>
      <c r="F340" s="839" t="s">
        <v>2761</v>
      </c>
      <c r="G340" s="825" t="s">
        <v>2812</v>
      </c>
      <c r="H340" s="825" t="s">
        <v>2813</v>
      </c>
      <c r="I340" s="831">
        <v>172.5</v>
      </c>
      <c r="J340" s="831">
        <v>3</v>
      </c>
      <c r="K340" s="832">
        <v>517.5</v>
      </c>
    </row>
    <row r="341" spans="1:11" ht="14.45" customHeight="1" x14ac:dyDescent="0.2">
      <c r="A341" s="821" t="s">
        <v>605</v>
      </c>
      <c r="B341" s="822" t="s">
        <v>606</v>
      </c>
      <c r="C341" s="825" t="s">
        <v>629</v>
      </c>
      <c r="D341" s="839" t="s">
        <v>630</v>
      </c>
      <c r="E341" s="825" t="s">
        <v>2760</v>
      </c>
      <c r="F341" s="839" t="s">
        <v>2761</v>
      </c>
      <c r="G341" s="825" t="s">
        <v>3126</v>
      </c>
      <c r="H341" s="825" t="s">
        <v>3127</v>
      </c>
      <c r="I341" s="831">
        <v>149.7709976196289</v>
      </c>
      <c r="J341" s="831">
        <v>440</v>
      </c>
      <c r="K341" s="832">
        <v>65890.37939453125</v>
      </c>
    </row>
    <row r="342" spans="1:11" ht="14.45" customHeight="1" x14ac:dyDescent="0.2">
      <c r="A342" s="821" t="s">
        <v>605</v>
      </c>
      <c r="B342" s="822" t="s">
        <v>606</v>
      </c>
      <c r="C342" s="825" t="s">
        <v>629</v>
      </c>
      <c r="D342" s="839" t="s">
        <v>630</v>
      </c>
      <c r="E342" s="825" t="s">
        <v>2760</v>
      </c>
      <c r="F342" s="839" t="s">
        <v>2761</v>
      </c>
      <c r="G342" s="825" t="s">
        <v>2816</v>
      </c>
      <c r="H342" s="825" t="s">
        <v>2817</v>
      </c>
      <c r="I342" s="831">
        <v>6.5837500691413879</v>
      </c>
      <c r="J342" s="831">
        <v>210</v>
      </c>
      <c r="K342" s="832">
        <v>1382.900016784668</v>
      </c>
    </row>
    <row r="343" spans="1:11" ht="14.45" customHeight="1" x14ac:dyDescent="0.2">
      <c r="A343" s="821" t="s">
        <v>605</v>
      </c>
      <c r="B343" s="822" t="s">
        <v>606</v>
      </c>
      <c r="C343" s="825" t="s">
        <v>629</v>
      </c>
      <c r="D343" s="839" t="s">
        <v>630</v>
      </c>
      <c r="E343" s="825" t="s">
        <v>2760</v>
      </c>
      <c r="F343" s="839" t="s">
        <v>2761</v>
      </c>
      <c r="G343" s="825" t="s">
        <v>3128</v>
      </c>
      <c r="H343" s="825" t="s">
        <v>3129</v>
      </c>
      <c r="I343" s="831">
        <v>5374.93994140625</v>
      </c>
      <c r="J343" s="831">
        <v>1</v>
      </c>
      <c r="K343" s="832">
        <v>5374.93994140625</v>
      </c>
    </row>
    <row r="344" spans="1:11" ht="14.45" customHeight="1" x14ac:dyDescent="0.2">
      <c r="A344" s="821" t="s">
        <v>605</v>
      </c>
      <c r="B344" s="822" t="s">
        <v>606</v>
      </c>
      <c r="C344" s="825" t="s">
        <v>629</v>
      </c>
      <c r="D344" s="839" t="s">
        <v>630</v>
      </c>
      <c r="E344" s="825" t="s">
        <v>2760</v>
      </c>
      <c r="F344" s="839" t="s">
        <v>2761</v>
      </c>
      <c r="G344" s="825" t="s">
        <v>3130</v>
      </c>
      <c r="H344" s="825" t="s">
        <v>3131</v>
      </c>
      <c r="I344" s="831">
        <v>14.159999847412109</v>
      </c>
      <c r="J344" s="831">
        <v>60</v>
      </c>
      <c r="K344" s="832">
        <v>849.5400390625</v>
      </c>
    </row>
    <row r="345" spans="1:11" ht="14.45" customHeight="1" x14ac:dyDescent="0.2">
      <c r="A345" s="821" t="s">
        <v>605</v>
      </c>
      <c r="B345" s="822" t="s">
        <v>606</v>
      </c>
      <c r="C345" s="825" t="s">
        <v>629</v>
      </c>
      <c r="D345" s="839" t="s">
        <v>630</v>
      </c>
      <c r="E345" s="825" t="s">
        <v>2760</v>
      </c>
      <c r="F345" s="839" t="s">
        <v>2761</v>
      </c>
      <c r="G345" s="825" t="s">
        <v>3132</v>
      </c>
      <c r="H345" s="825" t="s">
        <v>3133</v>
      </c>
      <c r="I345" s="831">
        <v>13.310000419616699</v>
      </c>
      <c r="J345" s="831">
        <v>50</v>
      </c>
      <c r="K345" s="832">
        <v>665.5</v>
      </c>
    </row>
    <row r="346" spans="1:11" ht="14.45" customHeight="1" x14ac:dyDescent="0.2">
      <c r="A346" s="821" t="s">
        <v>605</v>
      </c>
      <c r="B346" s="822" t="s">
        <v>606</v>
      </c>
      <c r="C346" s="825" t="s">
        <v>629</v>
      </c>
      <c r="D346" s="839" t="s">
        <v>630</v>
      </c>
      <c r="E346" s="825" t="s">
        <v>2760</v>
      </c>
      <c r="F346" s="839" t="s">
        <v>2761</v>
      </c>
      <c r="G346" s="825" t="s">
        <v>3134</v>
      </c>
      <c r="H346" s="825" t="s">
        <v>3135</v>
      </c>
      <c r="I346" s="831">
        <v>13.310000419616699</v>
      </c>
      <c r="J346" s="831">
        <v>150</v>
      </c>
      <c r="K346" s="832">
        <v>1996.5</v>
      </c>
    </row>
    <row r="347" spans="1:11" ht="14.45" customHeight="1" x14ac:dyDescent="0.2">
      <c r="A347" s="821" t="s">
        <v>605</v>
      </c>
      <c r="B347" s="822" t="s">
        <v>606</v>
      </c>
      <c r="C347" s="825" t="s">
        <v>629</v>
      </c>
      <c r="D347" s="839" t="s">
        <v>630</v>
      </c>
      <c r="E347" s="825" t="s">
        <v>2760</v>
      </c>
      <c r="F347" s="839" t="s">
        <v>2761</v>
      </c>
      <c r="G347" s="825" t="s">
        <v>3136</v>
      </c>
      <c r="H347" s="825" t="s">
        <v>3137</v>
      </c>
      <c r="I347" s="831">
        <v>16.457142693655832</v>
      </c>
      <c r="J347" s="831">
        <v>300</v>
      </c>
      <c r="K347" s="832">
        <v>4936.7999877929688</v>
      </c>
    </row>
    <row r="348" spans="1:11" ht="14.45" customHeight="1" x14ac:dyDescent="0.2">
      <c r="A348" s="821" t="s">
        <v>605</v>
      </c>
      <c r="B348" s="822" t="s">
        <v>606</v>
      </c>
      <c r="C348" s="825" t="s">
        <v>629</v>
      </c>
      <c r="D348" s="839" t="s">
        <v>630</v>
      </c>
      <c r="E348" s="825" t="s">
        <v>2760</v>
      </c>
      <c r="F348" s="839" t="s">
        <v>2761</v>
      </c>
      <c r="G348" s="825" t="s">
        <v>3138</v>
      </c>
      <c r="H348" s="825" t="s">
        <v>3139</v>
      </c>
      <c r="I348" s="831">
        <v>23.311249732971191</v>
      </c>
      <c r="J348" s="831">
        <v>650</v>
      </c>
      <c r="K348" s="832">
        <v>15130.530151367188</v>
      </c>
    </row>
    <row r="349" spans="1:11" ht="14.45" customHeight="1" x14ac:dyDescent="0.2">
      <c r="A349" s="821" t="s">
        <v>605</v>
      </c>
      <c r="B349" s="822" t="s">
        <v>606</v>
      </c>
      <c r="C349" s="825" t="s">
        <v>629</v>
      </c>
      <c r="D349" s="839" t="s">
        <v>630</v>
      </c>
      <c r="E349" s="825" t="s">
        <v>2760</v>
      </c>
      <c r="F349" s="839" t="s">
        <v>2761</v>
      </c>
      <c r="G349" s="825" t="s">
        <v>3140</v>
      </c>
      <c r="H349" s="825" t="s">
        <v>3141</v>
      </c>
      <c r="I349" s="831">
        <v>198.60714285714286</v>
      </c>
      <c r="J349" s="831">
        <v>104</v>
      </c>
      <c r="K349" s="832">
        <v>20660.159912109375</v>
      </c>
    </row>
    <row r="350" spans="1:11" ht="14.45" customHeight="1" x14ac:dyDescent="0.2">
      <c r="A350" s="821" t="s">
        <v>605</v>
      </c>
      <c r="B350" s="822" t="s">
        <v>606</v>
      </c>
      <c r="C350" s="825" t="s">
        <v>629</v>
      </c>
      <c r="D350" s="839" t="s">
        <v>630</v>
      </c>
      <c r="E350" s="825" t="s">
        <v>2760</v>
      </c>
      <c r="F350" s="839" t="s">
        <v>2761</v>
      </c>
      <c r="G350" s="825" t="s">
        <v>2818</v>
      </c>
      <c r="H350" s="825" t="s">
        <v>2819</v>
      </c>
      <c r="I350" s="831">
        <v>0.82299998998641966</v>
      </c>
      <c r="J350" s="831">
        <v>7900</v>
      </c>
      <c r="K350" s="832">
        <v>6501</v>
      </c>
    </row>
    <row r="351" spans="1:11" ht="14.45" customHeight="1" x14ac:dyDescent="0.2">
      <c r="A351" s="821" t="s">
        <v>605</v>
      </c>
      <c r="B351" s="822" t="s">
        <v>606</v>
      </c>
      <c r="C351" s="825" t="s">
        <v>629</v>
      </c>
      <c r="D351" s="839" t="s">
        <v>630</v>
      </c>
      <c r="E351" s="825" t="s">
        <v>2760</v>
      </c>
      <c r="F351" s="839" t="s">
        <v>2761</v>
      </c>
      <c r="G351" s="825" t="s">
        <v>2820</v>
      </c>
      <c r="H351" s="825" t="s">
        <v>2821</v>
      </c>
      <c r="I351" s="831">
        <v>0.4362500011920929</v>
      </c>
      <c r="J351" s="831">
        <v>3800</v>
      </c>
      <c r="K351" s="832">
        <v>1656</v>
      </c>
    </row>
    <row r="352" spans="1:11" ht="14.45" customHeight="1" x14ac:dyDescent="0.2">
      <c r="A352" s="821" t="s">
        <v>605</v>
      </c>
      <c r="B352" s="822" t="s">
        <v>606</v>
      </c>
      <c r="C352" s="825" t="s">
        <v>629</v>
      </c>
      <c r="D352" s="839" t="s">
        <v>630</v>
      </c>
      <c r="E352" s="825" t="s">
        <v>2760</v>
      </c>
      <c r="F352" s="839" t="s">
        <v>2761</v>
      </c>
      <c r="G352" s="825" t="s">
        <v>2822</v>
      </c>
      <c r="H352" s="825" t="s">
        <v>2823</v>
      </c>
      <c r="I352" s="831">
        <v>1.137999987602234</v>
      </c>
      <c r="J352" s="831">
        <v>4400</v>
      </c>
      <c r="K352" s="832">
        <v>5004.7999877929688</v>
      </c>
    </row>
    <row r="353" spans="1:11" ht="14.45" customHeight="1" x14ac:dyDescent="0.2">
      <c r="A353" s="821" t="s">
        <v>605</v>
      </c>
      <c r="B353" s="822" t="s">
        <v>606</v>
      </c>
      <c r="C353" s="825" t="s">
        <v>629</v>
      </c>
      <c r="D353" s="839" t="s">
        <v>630</v>
      </c>
      <c r="E353" s="825" t="s">
        <v>2760</v>
      </c>
      <c r="F353" s="839" t="s">
        <v>2761</v>
      </c>
      <c r="G353" s="825" t="s">
        <v>2824</v>
      </c>
      <c r="H353" s="825" t="s">
        <v>2825</v>
      </c>
      <c r="I353" s="831">
        <v>0.57999998331069946</v>
      </c>
      <c r="J353" s="831">
        <v>1600</v>
      </c>
      <c r="K353" s="832">
        <v>928</v>
      </c>
    </row>
    <row r="354" spans="1:11" ht="14.45" customHeight="1" x14ac:dyDescent="0.2">
      <c r="A354" s="821" t="s">
        <v>605</v>
      </c>
      <c r="B354" s="822" t="s">
        <v>606</v>
      </c>
      <c r="C354" s="825" t="s">
        <v>629</v>
      </c>
      <c r="D354" s="839" t="s">
        <v>630</v>
      </c>
      <c r="E354" s="825" t="s">
        <v>2760</v>
      </c>
      <c r="F354" s="839" t="s">
        <v>2761</v>
      </c>
      <c r="G354" s="825" t="s">
        <v>3142</v>
      </c>
      <c r="H354" s="825" t="s">
        <v>3143</v>
      </c>
      <c r="I354" s="831">
        <v>7.4287498593330383</v>
      </c>
      <c r="J354" s="831">
        <v>4200</v>
      </c>
      <c r="K354" s="832">
        <v>31202</v>
      </c>
    </row>
    <row r="355" spans="1:11" ht="14.45" customHeight="1" x14ac:dyDescent="0.2">
      <c r="A355" s="821" t="s">
        <v>605</v>
      </c>
      <c r="B355" s="822" t="s">
        <v>606</v>
      </c>
      <c r="C355" s="825" t="s">
        <v>629</v>
      </c>
      <c r="D355" s="839" t="s">
        <v>630</v>
      </c>
      <c r="E355" s="825" t="s">
        <v>2760</v>
      </c>
      <c r="F355" s="839" t="s">
        <v>2761</v>
      </c>
      <c r="G355" s="825" t="s">
        <v>3144</v>
      </c>
      <c r="H355" s="825" t="s">
        <v>3145</v>
      </c>
      <c r="I355" s="831">
        <v>8.8299999237060547</v>
      </c>
      <c r="J355" s="831">
        <v>100</v>
      </c>
      <c r="K355" s="832">
        <v>883</v>
      </c>
    </row>
    <row r="356" spans="1:11" ht="14.45" customHeight="1" x14ac:dyDescent="0.2">
      <c r="A356" s="821" t="s">
        <v>605</v>
      </c>
      <c r="B356" s="822" t="s">
        <v>606</v>
      </c>
      <c r="C356" s="825" t="s">
        <v>629</v>
      </c>
      <c r="D356" s="839" t="s">
        <v>630</v>
      </c>
      <c r="E356" s="825" t="s">
        <v>2760</v>
      </c>
      <c r="F356" s="839" t="s">
        <v>2761</v>
      </c>
      <c r="G356" s="825" t="s">
        <v>3146</v>
      </c>
      <c r="H356" s="825" t="s">
        <v>3147</v>
      </c>
      <c r="I356" s="831">
        <v>8.4700002670288086</v>
      </c>
      <c r="J356" s="831">
        <v>1710</v>
      </c>
      <c r="K356" s="832">
        <v>14483.699920654297</v>
      </c>
    </row>
    <row r="357" spans="1:11" ht="14.45" customHeight="1" x14ac:dyDescent="0.2">
      <c r="A357" s="821" t="s">
        <v>605</v>
      </c>
      <c r="B357" s="822" t="s">
        <v>606</v>
      </c>
      <c r="C357" s="825" t="s">
        <v>629</v>
      </c>
      <c r="D357" s="839" t="s">
        <v>630</v>
      </c>
      <c r="E357" s="825" t="s">
        <v>2760</v>
      </c>
      <c r="F357" s="839" t="s">
        <v>2761</v>
      </c>
      <c r="G357" s="825" t="s">
        <v>2826</v>
      </c>
      <c r="H357" s="825" t="s">
        <v>2827</v>
      </c>
      <c r="I357" s="831">
        <v>1.5528570924486433</v>
      </c>
      <c r="J357" s="831">
        <v>1700</v>
      </c>
      <c r="K357" s="832">
        <v>2640</v>
      </c>
    </row>
    <row r="358" spans="1:11" ht="14.45" customHeight="1" x14ac:dyDescent="0.2">
      <c r="A358" s="821" t="s">
        <v>605</v>
      </c>
      <c r="B358" s="822" t="s">
        <v>606</v>
      </c>
      <c r="C358" s="825" t="s">
        <v>629</v>
      </c>
      <c r="D358" s="839" t="s">
        <v>630</v>
      </c>
      <c r="E358" s="825" t="s">
        <v>2760</v>
      </c>
      <c r="F358" s="839" t="s">
        <v>2761</v>
      </c>
      <c r="G358" s="825" t="s">
        <v>2828</v>
      </c>
      <c r="H358" s="825" t="s">
        <v>2829</v>
      </c>
      <c r="I358" s="831">
        <v>1.5524999499320984</v>
      </c>
      <c r="J358" s="831">
        <v>1900</v>
      </c>
      <c r="K358" s="832">
        <v>2949.75</v>
      </c>
    </row>
    <row r="359" spans="1:11" ht="14.45" customHeight="1" x14ac:dyDescent="0.2">
      <c r="A359" s="821" t="s">
        <v>605</v>
      </c>
      <c r="B359" s="822" t="s">
        <v>606</v>
      </c>
      <c r="C359" s="825" t="s">
        <v>629</v>
      </c>
      <c r="D359" s="839" t="s">
        <v>630</v>
      </c>
      <c r="E359" s="825" t="s">
        <v>2760</v>
      </c>
      <c r="F359" s="839" t="s">
        <v>2761</v>
      </c>
      <c r="G359" s="825" t="s">
        <v>2945</v>
      </c>
      <c r="H359" s="825" t="s">
        <v>2946</v>
      </c>
      <c r="I359" s="831">
        <v>15.039999961853027</v>
      </c>
      <c r="J359" s="831">
        <v>900</v>
      </c>
      <c r="K359" s="832">
        <v>13536</v>
      </c>
    </row>
    <row r="360" spans="1:11" ht="14.45" customHeight="1" x14ac:dyDescent="0.2">
      <c r="A360" s="821" t="s">
        <v>605</v>
      </c>
      <c r="B360" s="822" t="s">
        <v>606</v>
      </c>
      <c r="C360" s="825" t="s">
        <v>629</v>
      </c>
      <c r="D360" s="839" t="s">
        <v>630</v>
      </c>
      <c r="E360" s="825" t="s">
        <v>2760</v>
      </c>
      <c r="F360" s="839" t="s">
        <v>2761</v>
      </c>
      <c r="G360" s="825" t="s">
        <v>3148</v>
      </c>
      <c r="H360" s="825" t="s">
        <v>3149</v>
      </c>
      <c r="I360" s="831">
        <v>1174.608378092448</v>
      </c>
      <c r="J360" s="831">
        <v>15</v>
      </c>
      <c r="K360" s="832">
        <v>17516.54052734375</v>
      </c>
    </row>
    <row r="361" spans="1:11" ht="14.45" customHeight="1" x14ac:dyDescent="0.2">
      <c r="A361" s="821" t="s">
        <v>605</v>
      </c>
      <c r="B361" s="822" t="s">
        <v>606</v>
      </c>
      <c r="C361" s="825" t="s">
        <v>629</v>
      </c>
      <c r="D361" s="839" t="s">
        <v>630</v>
      </c>
      <c r="E361" s="825" t="s">
        <v>2760</v>
      </c>
      <c r="F361" s="839" t="s">
        <v>2761</v>
      </c>
      <c r="G361" s="825" t="s">
        <v>3150</v>
      </c>
      <c r="H361" s="825" t="s">
        <v>3151</v>
      </c>
      <c r="I361" s="831">
        <v>299</v>
      </c>
      <c r="J361" s="831">
        <v>220</v>
      </c>
      <c r="K361" s="832">
        <v>65780.669189453125</v>
      </c>
    </row>
    <row r="362" spans="1:11" ht="14.45" customHeight="1" x14ac:dyDescent="0.2">
      <c r="A362" s="821" t="s">
        <v>605</v>
      </c>
      <c r="B362" s="822" t="s">
        <v>606</v>
      </c>
      <c r="C362" s="825" t="s">
        <v>629</v>
      </c>
      <c r="D362" s="839" t="s">
        <v>630</v>
      </c>
      <c r="E362" s="825" t="s">
        <v>2760</v>
      </c>
      <c r="F362" s="839" t="s">
        <v>2761</v>
      </c>
      <c r="G362" s="825" t="s">
        <v>3152</v>
      </c>
      <c r="H362" s="825" t="s">
        <v>3153</v>
      </c>
      <c r="I362" s="831">
        <v>299</v>
      </c>
      <c r="J362" s="831">
        <v>36</v>
      </c>
      <c r="K362" s="832">
        <v>10764.10986328125</v>
      </c>
    </row>
    <row r="363" spans="1:11" ht="14.45" customHeight="1" x14ac:dyDescent="0.2">
      <c r="A363" s="821" t="s">
        <v>605</v>
      </c>
      <c r="B363" s="822" t="s">
        <v>606</v>
      </c>
      <c r="C363" s="825" t="s">
        <v>629</v>
      </c>
      <c r="D363" s="839" t="s">
        <v>630</v>
      </c>
      <c r="E363" s="825" t="s">
        <v>2760</v>
      </c>
      <c r="F363" s="839" t="s">
        <v>2761</v>
      </c>
      <c r="G363" s="825" t="s">
        <v>2949</v>
      </c>
      <c r="H363" s="825" t="s">
        <v>2950</v>
      </c>
      <c r="I363" s="831">
        <v>6.1700000762939453</v>
      </c>
      <c r="J363" s="831">
        <v>30</v>
      </c>
      <c r="K363" s="832">
        <v>185.10000610351563</v>
      </c>
    </row>
    <row r="364" spans="1:11" ht="14.45" customHeight="1" x14ac:dyDescent="0.2">
      <c r="A364" s="821" t="s">
        <v>605</v>
      </c>
      <c r="B364" s="822" t="s">
        <v>606</v>
      </c>
      <c r="C364" s="825" t="s">
        <v>629</v>
      </c>
      <c r="D364" s="839" t="s">
        <v>630</v>
      </c>
      <c r="E364" s="825" t="s">
        <v>2760</v>
      </c>
      <c r="F364" s="839" t="s">
        <v>2761</v>
      </c>
      <c r="G364" s="825" t="s">
        <v>3154</v>
      </c>
      <c r="H364" s="825" t="s">
        <v>3155</v>
      </c>
      <c r="I364" s="831">
        <v>43.430000305175781</v>
      </c>
      <c r="J364" s="831">
        <v>5</v>
      </c>
      <c r="K364" s="832">
        <v>217.14999389648438</v>
      </c>
    </row>
    <row r="365" spans="1:11" ht="14.45" customHeight="1" x14ac:dyDescent="0.2">
      <c r="A365" s="821" t="s">
        <v>605</v>
      </c>
      <c r="B365" s="822" t="s">
        <v>606</v>
      </c>
      <c r="C365" s="825" t="s">
        <v>629</v>
      </c>
      <c r="D365" s="839" t="s">
        <v>630</v>
      </c>
      <c r="E365" s="825" t="s">
        <v>2760</v>
      </c>
      <c r="F365" s="839" t="s">
        <v>2761</v>
      </c>
      <c r="G365" s="825" t="s">
        <v>3156</v>
      </c>
      <c r="H365" s="825" t="s">
        <v>3157</v>
      </c>
      <c r="I365" s="831">
        <v>8.7600002288818359</v>
      </c>
      <c r="J365" s="831">
        <v>2050</v>
      </c>
      <c r="K365" s="832">
        <v>17958.64013671875</v>
      </c>
    </row>
    <row r="366" spans="1:11" ht="14.45" customHeight="1" x14ac:dyDescent="0.2">
      <c r="A366" s="821" t="s">
        <v>605</v>
      </c>
      <c r="B366" s="822" t="s">
        <v>606</v>
      </c>
      <c r="C366" s="825" t="s">
        <v>629</v>
      </c>
      <c r="D366" s="839" t="s">
        <v>630</v>
      </c>
      <c r="E366" s="825" t="s">
        <v>2760</v>
      </c>
      <c r="F366" s="839" t="s">
        <v>2761</v>
      </c>
      <c r="G366" s="825" t="s">
        <v>2830</v>
      </c>
      <c r="H366" s="825" t="s">
        <v>2831</v>
      </c>
      <c r="I366" s="831">
        <v>1.2100000381469727</v>
      </c>
      <c r="J366" s="831">
        <v>1500</v>
      </c>
      <c r="K366" s="832">
        <v>1815</v>
      </c>
    </row>
    <row r="367" spans="1:11" ht="14.45" customHeight="1" x14ac:dyDescent="0.2">
      <c r="A367" s="821" t="s">
        <v>605</v>
      </c>
      <c r="B367" s="822" t="s">
        <v>606</v>
      </c>
      <c r="C367" s="825" t="s">
        <v>629</v>
      </c>
      <c r="D367" s="839" t="s">
        <v>630</v>
      </c>
      <c r="E367" s="825" t="s">
        <v>2760</v>
      </c>
      <c r="F367" s="839" t="s">
        <v>2761</v>
      </c>
      <c r="G367" s="825" t="s">
        <v>3158</v>
      </c>
      <c r="H367" s="825" t="s">
        <v>3159</v>
      </c>
      <c r="I367" s="831">
        <v>373.8900146484375</v>
      </c>
      <c r="J367" s="831">
        <v>10</v>
      </c>
      <c r="K367" s="832">
        <v>3738.89990234375</v>
      </c>
    </row>
    <row r="368" spans="1:11" ht="14.45" customHeight="1" x14ac:dyDescent="0.2">
      <c r="A368" s="821" t="s">
        <v>605</v>
      </c>
      <c r="B368" s="822" t="s">
        <v>606</v>
      </c>
      <c r="C368" s="825" t="s">
        <v>629</v>
      </c>
      <c r="D368" s="839" t="s">
        <v>630</v>
      </c>
      <c r="E368" s="825" t="s">
        <v>2760</v>
      </c>
      <c r="F368" s="839" t="s">
        <v>2761</v>
      </c>
      <c r="G368" s="825" t="s">
        <v>2832</v>
      </c>
      <c r="H368" s="825" t="s">
        <v>2833</v>
      </c>
      <c r="I368" s="831">
        <v>0.47599999308586122</v>
      </c>
      <c r="J368" s="831">
        <v>6500</v>
      </c>
      <c r="K368" s="832">
        <v>3100</v>
      </c>
    </row>
    <row r="369" spans="1:11" ht="14.45" customHeight="1" x14ac:dyDescent="0.2">
      <c r="A369" s="821" t="s">
        <v>605</v>
      </c>
      <c r="B369" s="822" t="s">
        <v>606</v>
      </c>
      <c r="C369" s="825" t="s">
        <v>629</v>
      </c>
      <c r="D369" s="839" t="s">
        <v>630</v>
      </c>
      <c r="E369" s="825" t="s">
        <v>2760</v>
      </c>
      <c r="F369" s="839" t="s">
        <v>2761</v>
      </c>
      <c r="G369" s="825" t="s">
        <v>3160</v>
      </c>
      <c r="H369" s="825" t="s">
        <v>3161</v>
      </c>
      <c r="I369" s="831">
        <v>72.150001525878906</v>
      </c>
      <c r="J369" s="831">
        <v>25</v>
      </c>
      <c r="K369" s="832">
        <v>1803.75</v>
      </c>
    </row>
    <row r="370" spans="1:11" ht="14.45" customHeight="1" x14ac:dyDescent="0.2">
      <c r="A370" s="821" t="s">
        <v>605</v>
      </c>
      <c r="B370" s="822" t="s">
        <v>606</v>
      </c>
      <c r="C370" s="825" t="s">
        <v>629</v>
      </c>
      <c r="D370" s="839" t="s">
        <v>630</v>
      </c>
      <c r="E370" s="825" t="s">
        <v>2760</v>
      </c>
      <c r="F370" s="839" t="s">
        <v>2761</v>
      </c>
      <c r="G370" s="825" t="s">
        <v>3162</v>
      </c>
      <c r="H370" s="825" t="s">
        <v>3163</v>
      </c>
      <c r="I370" s="831">
        <v>3.75</v>
      </c>
      <c r="J370" s="831">
        <v>150</v>
      </c>
      <c r="K370" s="832">
        <v>562.5</v>
      </c>
    </row>
    <row r="371" spans="1:11" ht="14.45" customHeight="1" x14ac:dyDescent="0.2">
      <c r="A371" s="821" t="s">
        <v>605</v>
      </c>
      <c r="B371" s="822" t="s">
        <v>606</v>
      </c>
      <c r="C371" s="825" t="s">
        <v>629</v>
      </c>
      <c r="D371" s="839" t="s">
        <v>630</v>
      </c>
      <c r="E371" s="825" t="s">
        <v>2760</v>
      </c>
      <c r="F371" s="839" t="s">
        <v>2761</v>
      </c>
      <c r="G371" s="825" t="s">
        <v>2834</v>
      </c>
      <c r="H371" s="825" t="s">
        <v>2835</v>
      </c>
      <c r="I371" s="831">
        <v>1.9854545593261719</v>
      </c>
      <c r="J371" s="831">
        <v>1300</v>
      </c>
      <c r="K371" s="832">
        <v>2582</v>
      </c>
    </row>
    <row r="372" spans="1:11" ht="14.45" customHeight="1" x14ac:dyDescent="0.2">
      <c r="A372" s="821" t="s">
        <v>605</v>
      </c>
      <c r="B372" s="822" t="s">
        <v>606</v>
      </c>
      <c r="C372" s="825" t="s">
        <v>629</v>
      </c>
      <c r="D372" s="839" t="s">
        <v>630</v>
      </c>
      <c r="E372" s="825" t="s">
        <v>2760</v>
      </c>
      <c r="F372" s="839" t="s">
        <v>2761</v>
      </c>
      <c r="G372" s="825" t="s">
        <v>2836</v>
      </c>
      <c r="H372" s="825" t="s">
        <v>2837</v>
      </c>
      <c r="I372" s="831">
        <v>2.0466666221618652</v>
      </c>
      <c r="J372" s="831">
        <v>500</v>
      </c>
      <c r="K372" s="832">
        <v>1024</v>
      </c>
    </row>
    <row r="373" spans="1:11" ht="14.45" customHeight="1" x14ac:dyDescent="0.2">
      <c r="A373" s="821" t="s">
        <v>605</v>
      </c>
      <c r="B373" s="822" t="s">
        <v>606</v>
      </c>
      <c r="C373" s="825" t="s">
        <v>629</v>
      </c>
      <c r="D373" s="839" t="s">
        <v>630</v>
      </c>
      <c r="E373" s="825" t="s">
        <v>2760</v>
      </c>
      <c r="F373" s="839" t="s">
        <v>2761</v>
      </c>
      <c r="G373" s="825" t="s">
        <v>2840</v>
      </c>
      <c r="H373" s="825" t="s">
        <v>2841</v>
      </c>
      <c r="I373" s="831">
        <v>3.0739999294281004</v>
      </c>
      <c r="J373" s="831">
        <v>1900</v>
      </c>
      <c r="K373" s="832">
        <v>5839</v>
      </c>
    </row>
    <row r="374" spans="1:11" ht="14.45" customHeight="1" x14ac:dyDescent="0.2">
      <c r="A374" s="821" t="s">
        <v>605</v>
      </c>
      <c r="B374" s="822" t="s">
        <v>606</v>
      </c>
      <c r="C374" s="825" t="s">
        <v>629</v>
      </c>
      <c r="D374" s="839" t="s">
        <v>630</v>
      </c>
      <c r="E374" s="825" t="s">
        <v>2760</v>
      </c>
      <c r="F374" s="839" t="s">
        <v>2761</v>
      </c>
      <c r="G374" s="825" t="s">
        <v>2979</v>
      </c>
      <c r="H374" s="825" t="s">
        <v>2980</v>
      </c>
      <c r="I374" s="831">
        <v>1.9199999570846558</v>
      </c>
      <c r="J374" s="831">
        <v>100</v>
      </c>
      <c r="K374" s="832">
        <v>192</v>
      </c>
    </row>
    <row r="375" spans="1:11" ht="14.45" customHeight="1" x14ac:dyDescent="0.2">
      <c r="A375" s="821" t="s">
        <v>605</v>
      </c>
      <c r="B375" s="822" t="s">
        <v>606</v>
      </c>
      <c r="C375" s="825" t="s">
        <v>629</v>
      </c>
      <c r="D375" s="839" t="s">
        <v>630</v>
      </c>
      <c r="E375" s="825" t="s">
        <v>2760</v>
      </c>
      <c r="F375" s="839" t="s">
        <v>2761</v>
      </c>
      <c r="G375" s="825" t="s">
        <v>3164</v>
      </c>
      <c r="H375" s="825" t="s">
        <v>3165</v>
      </c>
      <c r="I375" s="831">
        <v>3.0959999084472658</v>
      </c>
      <c r="J375" s="831">
        <v>600</v>
      </c>
      <c r="K375" s="832">
        <v>1857</v>
      </c>
    </row>
    <row r="376" spans="1:11" ht="14.45" customHeight="1" x14ac:dyDescent="0.2">
      <c r="A376" s="821" t="s">
        <v>605</v>
      </c>
      <c r="B376" s="822" t="s">
        <v>606</v>
      </c>
      <c r="C376" s="825" t="s">
        <v>629</v>
      </c>
      <c r="D376" s="839" t="s">
        <v>630</v>
      </c>
      <c r="E376" s="825" t="s">
        <v>2760</v>
      </c>
      <c r="F376" s="839" t="s">
        <v>2761</v>
      </c>
      <c r="G376" s="825" t="s">
        <v>2846</v>
      </c>
      <c r="H376" s="825" t="s">
        <v>2847</v>
      </c>
      <c r="I376" s="831">
        <v>2.1677778561909995</v>
      </c>
      <c r="J376" s="831">
        <v>1200</v>
      </c>
      <c r="K376" s="832">
        <v>2600</v>
      </c>
    </row>
    <row r="377" spans="1:11" ht="14.45" customHeight="1" x14ac:dyDescent="0.2">
      <c r="A377" s="821" t="s">
        <v>605</v>
      </c>
      <c r="B377" s="822" t="s">
        <v>606</v>
      </c>
      <c r="C377" s="825" t="s">
        <v>629</v>
      </c>
      <c r="D377" s="839" t="s">
        <v>630</v>
      </c>
      <c r="E377" s="825" t="s">
        <v>2760</v>
      </c>
      <c r="F377" s="839" t="s">
        <v>2761</v>
      </c>
      <c r="G377" s="825" t="s">
        <v>3166</v>
      </c>
      <c r="H377" s="825" t="s">
        <v>3167</v>
      </c>
      <c r="I377" s="831">
        <v>2</v>
      </c>
      <c r="J377" s="831">
        <v>200</v>
      </c>
      <c r="K377" s="832">
        <v>400</v>
      </c>
    </row>
    <row r="378" spans="1:11" ht="14.45" customHeight="1" x14ac:dyDescent="0.2">
      <c r="A378" s="821" t="s">
        <v>605</v>
      </c>
      <c r="B378" s="822" t="s">
        <v>606</v>
      </c>
      <c r="C378" s="825" t="s">
        <v>629</v>
      </c>
      <c r="D378" s="839" t="s">
        <v>630</v>
      </c>
      <c r="E378" s="825" t="s">
        <v>2760</v>
      </c>
      <c r="F378" s="839" t="s">
        <v>2761</v>
      </c>
      <c r="G378" s="825" t="s">
        <v>2848</v>
      </c>
      <c r="H378" s="825" t="s">
        <v>2849</v>
      </c>
      <c r="I378" s="831">
        <v>4.7800002098083496</v>
      </c>
      <c r="J378" s="831">
        <v>500</v>
      </c>
      <c r="K378" s="832">
        <v>2390</v>
      </c>
    </row>
    <row r="379" spans="1:11" ht="14.45" customHeight="1" x14ac:dyDescent="0.2">
      <c r="A379" s="821" t="s">
        <v>605</v>
      </c>
      <c r="B379" s="822" t="s">
        <v>606</v>
      </c>
      <c r="C379" s="825" t="s">
        <v>629</v>
      </c>
      <c r="D379" s="839" t="s">
        <v>630</v>
      </c>
      <c r="E379" s="825" t="s">
        <v>2760</v>
      </c>
      <c r="F379" s="839" t="s">
        <v>2761</v>
      </c>
      <c r="G379" s="825" t="s">
        <v>2850</v>
      </c>
      <c r="H379" s="825" t="s">
        <v>2851</v>
      </c>
      <c r="I379" s="831">
        <v>22.059999465942383</v>
      </c>
      <c r="J379" s="831">
        <v>150</v>
      </c>
      <c r="K379" s="832">
        <v>3309</v>
      </c>
    </row>
    <row r="380" spans="1:11" ht="14.45" customHeight="1" x14ac:dyDescent="0.2">
      <c r="A380" s="821" t="s">
        <v>605</v>
      </c>
      <c r="B380" s="822" t="s">
        <v>606</v>
      </c>
      <c r="C380" s="825" t="s">
        <v>629</v>
      </c>
      <c r="D380" s="839" t="s">
        <v>630</v>
      </c>
      <c r="E380" s="825" t="s">
        <v>2760</v>
      </c>
      <c r="F380" s="839" t="s">
        <v>2761</v>
      </c>
      <c r="G380" s="825" t="s">
        <v>2852</v>
      </c>
      <c r="H380" s="825" t="s">
        <v>2853</v>
      </c>
      <c r="I380" s="831">
        <v>2.5171428407941545</v>
      </c>
      <c r="J380" s="831">
        <v>400</v>
      </c>
      <c r="K380" s="832">
        <v>1007</v>
      </c>
    </row>
    <row r="381" spans="1:11" ht="14.45" customHeight="1" x14ac:dyDescent="0.2">
      <c r="A381" s="821" t="s">
        <v>605</v>
      </c>
      <c r="B381" s="822" t="s">
        <v>606</v>
      </c>
      <c r="C381" s="825" t="s">
        <v>629</v>
      </c>
      <c r="D381" s="839" t="s">
        <v>630</v>
      </c>
      <c r="E381" s="825" t="s">
        <v>2760</v>
      </c>
      <c r="F381" s="839" t="s">
        <v>2761</v>
      </c>
      <c r="G381" s="825" t="s">
        <v>2854</v>
      </c>
      <c r="H381" s="825" t="s">
        <v>2955</v>
      </c>
      <c r="I381" s="831">
        <v>23.714999198913574</v>
      </c>
      <c r="J381" s="831">
        <v>60</v>
      </c>
      <c r="K381" s="832">
        <v>1422.8999633789063</v>
      </c>
    </row>
    <row r="382" spans="1:11" ht="14.45" customHeight="1" x14ac:dyDescent="0.2">
      <c r="A382" s="821" t="s">
        <v>605</v>
      </c>
      <c r="B382" s="822" t="s">
        <v>606</v>
      </c>
      <c r="C382" s="825" t="s">
        <v>629</v>
      </c>
      <c r="D382" s="839" t="s">
        <v>630</v>
      </c>
      <c r="E382" s="825" t="s">
        <v>2760</v>
      </c>
      <c r="F382" s="839" t="s">
        <v>2761</v>
      </c>
      <c r="G382" s="825" t="s">
        <v>3168</v>
      </c>
      <c r="H382" s="825" t="s">
        <v>3169</v>
      </c>
      <c r="I382" s="831">
        <v>21.229999542236328</v>
      </c>
      <c r="J382" s="831">
        <v>50</v>
      </c>
      <c r="K382" s="832">
        <v>1061.5000152587891</v>
      </c>
    </row>
    <row r="383" spans="1:11" ht="14.45" customHeight="1" x14ac:dyDescent="0.2">
      <c r="A383" s="821" t="s">
        <v>605</v>
      </c>
      <c r="B383" s="822" t="s">
        <v>606</v>
      </c>
      <c r="C383" s="825" t="s">
        <v>629</v>
      </c>
      <c r="D383" s="839" t="s">
        <v>630</v>
      </c>
      <c r="E383" s="825" t="s">
        <v>2760</v>
      </c>
      <c r="F383" s="839" t="s">
        <v>2761</v>
      </c>
      <c r="G383" s="825" t="s">
        <v>2854</v>
      </c>
      <c r="H383" s="825" t="s">
        <v>2855</v>
      </c>
      <c r="I383" s="831">
        <v>21.944285256522043</v>
      </c>
      <c r="J383" s="831">
        <v>160</v>
      </c>
      <c r="K383" s="832">
        <v>3596.5</v>
      </c>
    </row>
    <row r="384" spans="1:11" ht="14.45" customHeight="1" x14ac:dyDescent="0.2">
      <c r="A384" s="821" t="s">
        <v>605</v>
      </c>
      <c r="B384" s="822" t="s">
        <v>606</v>
      </c>
      <c r="C384" s="825" t="s">
        <v>629</v>
      </c>
      <c r="D384" s="839" t="s">
        <v>630</v>
      </c>
      <c r="E384" s="825" t="s">
        <v>2856</v>
      </c>
      <c r="F384" s="839" t="s">
        <v>2857</v>
      </c>
      <c r="G384" s="825" t="s">
        <v>2858</v>
      </c>
      <c r="H384" s="825" t="s">
        <v>2859</v>
      </c>
      <c r="I384" s="831">
        <v>10.163999938964844</v>
      </c>
      <c r="J384" s="831">
        <v>4200</v>
      </c>
      <c r="K384" s="832">
        <v>42688</v>
      </c>
    </row>
    <row r="385" spans="1:11" ht="14.45" customHeight="1" x14ac:dyDescent="0.2">
      <c r="A385" s="821" t="s">
        <v>605</v>
      </c>
      <c r="B385" s="822" t="s">
        <v>606</v>
      </c>
      <c r="C385" s="825" t="s">
        <v>629</v>
      </c>
      <c r="D385" s="839" t="s">
        <v>630</v>
      </c>
      <c r="E385" s="825" t="s">
        <v>2856</v>
      </c>
      <c r="F385" s="839" t="s">
        <v>2857</v>
      </c>
      <c r="G385" s="825" t="s">
        <v>3170</v>
      </c>
      <c r="H385" s="825" t="s">
        <v>3171</v>
      </c>
      <c r="I385" s="831">
        <v>62.651112450493706</v>
      </c>
      <c r="J385" s="831">
        <v>792</v>
      </c>
      <c r="K385" s="832">
        <v>49621.619140625</v>
      </c>
    </row>
    <row r="386" spans="1:11" ht="14.45" customHeight="1" x14ac:dyDescent="0.2">
      <c r="A386" s="821" t="s">
        <v>605</v>
      </c>
      <c r="B386" s="822" t="s">
        <v>606</v>
      </c>
      <c r="C386" s="825" t="s">
        <v>629</v>
      </c>
      <c r="D386" s="839" t="s">
        <v>630</v>
      </c>
      <c r="E386" s="825" t="s">
        <v>2856</v>
      </c>
      <c r="F386" s="839" t="s">
        <v>2857</v>
      </c>
      <c r="G386" s="825" t="s">
        <v>3172</v>
      </c>
      <c r="H386" s="825" t="s">
        <v>3173</v>
      </c>
      <c r="I386" s="831">
        <v>7.4966665903727217</v>
      </c>
      <c r="J386" s="831">
        <v>300</v>
      </c>
      <c r="K386" s="832">
        <v>2249</v>
      </c>
    </row>
    <row r="387" spans="1:11" ht="14.45" customHeight="1" x14ac:dyDescent="0.2">
      <c r="A387" s="821" t="s">
        <v>605</v>
      </c>
      <c r="B387" s="822" t="s">
        <v>606</v>
      </c>
      <c r="C387" s="825" t="s">
        <v>629</v>
      </c>
      <c r="D387" s="839" t="s">
        <v>630</v>
      </c>
      <c r="E387" s="825" t="s">
        <v>2860</v>
      </c>
      <c r="F387" s="839" t="s">
        <v>2861</v>
      </c>
      <c r="G387" s="825" t="s">
        <v>2864</v>
      </c>
      <c r="H387" s="825" t="s">
        <v>2865</v>
      </c>
      <c r="I387" s="831">
        <v>0.30750000476837158</v>
      </c>
      <c r="J387" s="831">
        <v>1400</v>
      </c>
      <c r="K387" s="832">
        <v>431</v>
      </c>
    </row>
    <row r="388" spans="1:11" ht="14.45" customHeight="1" x14ac:dyDescent="0.2">
      <c r="A388" s="821" t="s">
        <v>605</v>
      </c>
      <c r="B388" s="822" t="s">
        <v>606</v>
      </c>
      <c r="C388" s="825" t="s">
        <v>629</v>
      </c>
      <c r="D388" s="839" t="s">
        <v>630</v>
      </c>
      <c r="E388" s="825" t="s">
        <v>2860</v>
      </c>
      <c r="F388" s="839" t="s">
        <v>2861</v>
      </c>
      <c r="G388" s="825" t="s">
        <v>2866</v>
      </c>
      <c r="H388" s="825" t="s">
        <v>2867</v>
      </c>
      <c r="I388" s="831">
        <v>0.30500000715255737</v>
      </c>
      <c r="J388" s="831">
        <v>2400</v>
      </c>
      <c r="K388" s="832">
        <v>731</v>
      </c>
    </row>
    <row r="389" spans="1:11" ht="14.45" customHeight="1" x14ac:dyDescent="0.2">
      <c r="A389" s="821" t="s">
        <v>605</v>
      </c>
      <c r="B389" s="822" t="s">
        <v>606</v>
      </c>
      <c r="C389" s="825" t="s">
        <v>629</v>
      </c>
      <c r="D389" s="839" t="s">
        <v>630</v>
      </c>
      <c r="E389" s="825" t="s">
        <v>2860</v>
      </c>
      <c r="F389" s="839" t="s">
        <v>2861</v>
      </c>
      <c r="G389" s="825" t="s">
        <v>2868</v>
      </c>
      <c r="H389" s="825" t="s">
        <v>2869</v>
      </c>
      <c r="I389" s="831">
        <v>0.54500001668930054</v>
      </c>
      <c r="J389" s="831">
        <v>9500</v>
      </c>
      <c r="K389" s="832">
        <v>5180</v>
      </c>
    </row>
    <row r="390" spans="1:11" ht="14.45" customHeight="1" x14ac:dyDescent="0.2">
      <c r="A390" s="821" t="s">
        <v>605</v>
      </c>
      <c r="B390" s="822" t="s">
        <v>606</v>
      </c>
      <c r="C390" s="825" t="s">
        <v>629</v>
      </c>
      <c r="D390" s="839" t="s">
        <v>630</v>
      </c>
      <c r="E390" s="825" t="s">
        <v>2860</v>
      </c>
      <c r="F390" s="839" t="s">
        <v>2861</v>
      </c>
      <c r="G390" s="825" t="s">
        <v>3174</v>
      </c>
      <c r="H390" s="825" t="s">
        <v>3175</v>
      </c>
      <c r="I390" s="831">
        <v>48.824000549316409</v>
      </c>
      <c r="J390" s="831">
        <v>275</v>
      </c>
      <c r="K390" s="832">
        <v>13426.600036621094</v>
      </c>
    </row>
    <row r="391" spans="1:11" ht="14.45" customHeight="1" x14ac:dyDescent="0.2">
      <c r="A391" s="821" t="s">
        <v>605</v>
      </c>
      <c r="B391" s="822" t="s">
        <v>606</v>
      </c>
      <c r="C391" s="825" t="s">
        <v>629</v>
      </c>
      <c r="D391" s="839" t="s">
        <v>630</v>
      </c>
      <c r="E391" s="825" t="s">
        <v>2860</v>
      </c>
      <c r="F391" s="839" t="s">
        <v>2861</v>
      </c>
      <c r="G391" s="825" t="s">
        <v>2872</v>
      </c>
      <c r="H391" s="825" t="s">
        <v>2873</v>
      </c>
      <c r="I391" s="831">
        <v>1.8024999499320984</v>
      </c>
      <c r="J391" s="831">
        <v>2000</v>
      </c>
      <c r="K391" s="832">
        <v>3605</v>
      </c>
    </row>
    <row r="392" spans="1:11" ht="14.45" customHeight="1" x14ac:dyDescent="0.2">
      <c r="A392" s="821" t="s">
        <v>605</v>
      </c>
      <c r="B392" s="822" t="s">
        <v>606</v>
      </c>
      <c r="C392" s="825" t="s">
        <v>629</v>
      </c>
      <c r="D392" s="839" t="s">
        <v>630</v>
      </c>
      <c r="E392" s="825" t="s">
        <v>2874</v>
      </c>
      <c r="F392" s="839" t="s">
        <v>2875</v>
      </c>
      <c r="G392" s="825" t="s">
        <v>3176</v>
      </c>
      <c r="H392" s="825" t="s">
        <v>3177</v>
      </c>
      <c r="I392" s="831">
        <v>16.940000534057617</v>
      </c>
      <c r="J392" s="831">
        <v>100</v>
      </c>
      <c r="K392" s="832">
        <v>1694</v>
      </c>
    </row>
    <row r="393" spans="1:11" ht="14.45" customHeight="1" x14ac:dyDescent="0.2">
      <c r="A393" s="821" t="s">
        <v>605</v>
      </c>
      <c r="B393" s="822" t="s">
        <v>606</v>
      </c>
      <c r="C393" s="825" t="s">
        <v>629</v>
      </c>
      <c r="D393" s="839" t="s">
        <v>630</v>
      </c>
      <c r="E393" s="825" t="s">
        <v>2874</v>
      </c>
      <c r="F393" s="839" t="s">
        <v>2875</v>
      </c>
      <c r="G393" s="825" t="s">
        <v>3178</v>
      </c>
      <c r="H393" s="825" t="s">
        <v>3179</v>
      </c>
      <c r="I393" s="831">
        <v>16.940000534057617</v>
      </c>
      <c r="J393" s="831">
        <v>100</v>
      </c>
      <c r="K393" s="832">
        <v>1694</v>
      </c>
    </row>
    <row r="394" spans="1:11" ht="14.45" customHeight="1" x14ac:dyDescent="0.2">
      <c r="A394" s="821" t="s">
        <v>605</v>
      </c>
      <c r="B394" s="822" t="s">
        <v>606</v>
      </c>
      <c r="C394" s="825" t="s">
        <v>629</v>
      </c>
      <c r="D394" s="839" t="s">
        <v>630</v>
      </c>
      <c r="E394" s="825" t="s">
        <v>2874</v>
      </c>
      <c r="F394" s="839" t="s">
        <v>2875</v>
      </c>
      <c r="G394" s="825" t="s">
        <v>3180</v>
      </c>
      <c r="H394" s="825" t="s">
        <v>3181</v>
      </c>
      <c r="I394" s="831">
        <v>16.940000534057617</v>
      </c>
      <c r="J394" s="831">
        <v>100</v>
      </c>
      <c r="K394" s="832">
        <v>1694</v>
      </c>
    </row>
    <row r="395" spans="1:11" ht="14.45" customHeight="1" x14ac:dyDescent="0.2">
      <c r="A395" s="821" t="s">
        <v>605</v>
      </c>
      <c r="B395" s="822" t="s">
        <v>606</v>
      </c>
      <c r="C395" s="825" t="s">
        <v>629</v>
      </c>
      <c r="D395" s="839" t="s">
        <v>630</v>
      </c>
      <c r="E395" s="825" t="s">
        <v>2874</v>
      </c>
      <c r="F395" s="839" t="s">
        <v>2875</v>
      </c>
      <c r="G395" s="825" t="s">
        <v>2880</v>
      </c>
      <c r="H395" s="825" t="s">
        <v>2881</v>
      </c>
      <c r="I395" s="831">
        <v>15.729999542236328</v>
      </c>
      <c r="J395" s="831">
        <v>400</v>
      </c>
      <c r="K395" s="832">
        <v>6292</v>
      </c>
    </row>
    <row r="396" spans="1:11" ht="14.45" customHeight="1" x14ac:dyDescent="0.2">
      <c r="A396" s="821" t="s">
        <v>605</v>
      </c>
      <c r="B396" s="822" t="s">
        <v>606</v>
      </c>
      <c r="C396" s="825" t="s">
        <v>629</v>
      </c>
      <c r="D396" s="839" t="s">
        <v>630</v>
      </c>
      <c r="E396" s="825" t="s">
        <v>2874</v>
      </c>
      <c r="F396" s="839" t="s">
        <v>2875</v>
      </c>
      <c r="G396" s="825" t="s">
        <v>3182</v>
      </c>
      <c r="H396" s="825" t="s">
        <v>3183</v>
      </c>
      <c r="I396" s="831">
        <v>15.729999542236328</v>
      </c>
      <c r="J396" s="831">
        <v>200</v>
      </c>
      <c r="K396" s="832">
        <v>3146</v>
      </c>
    </row>
    <row r="397" spans="1:11" ht="14.45" customHeight="1" x14ac:dyDescent="0.2">
      <c r="A397" s="821" t="s">
        <v>605</v>
      </c>
      <c r="B397" s="822" t="s">
        <v>606</v>
      </c>
      <c r="C397" s="825" t="s">
        <v>629</v>
      </c>
      <c r="D397" s="839" t="s">
        <v>630</v>
      </c>
      <c r="E397" s="825" t="s">
        <v>2874</v>
      </c>
      <c r="F397" s="839" t="s">
        <v>2875</v>
      </c>
      <c r="G397" s="825" t="s">
        <v>3184</v>
      </c>
      <c r="H397" s="825" t="s">
        <v>3185</v>
      </c>
      <c r="I397" s="831">
        <v>15.729999542236328</v>
      </c>
      <c r="J397" s="831">
        <v>100</v>
      </c>
      <c r="K397" s="832">
        <v>1573</v>
      </c>
    </row>
    <row r="398" spans="1:11" ht="14.45" customHeight="1" x14ac:dyDescent="0.2">
      <c r="A398" s="821" t="s">
        <v>605</v>
      </c>
      <c r="B398" s="822" t="s">
        <v>606</v>
      </c>
      <c r="C398" s="825" t="s">
        <v>629</v>
      </c>
      <c r="D398" s="839" t="s">
        <v>630</v>
      </c>
      <c r="E398" s="825" t="s">
        <v>2874</v>
      </c>
      <c r="F398" s="839" t="s">
        <v>2875</v>
      </c>
      <c r="G398" s="825" t="s">
        <v>3186</v>
      </c>
      <c r="H398" s="825" t="s">
        <v>3187</v>
      </c>
      <c r="I398" s="831">
        <v>7.0199999809265137</v>
      </c>
      <c r="J398" s="831">
        <v>100</v>
      </c>
      <c r="K398" s="832">
        <v>702</v>
      </c>
    </row>
    <row r="399" spans="1:11" ht="14.45" customHeight="1" x14ac:dyDescent="0.2">
      <c r="A399" s="821" t="s">
        <v>605</v>
      </c>
      <c r="B399" s="822" t="s">
        <v>606</v>
      </c>
      <c r="C399" s="825" t="s">
        <v>629</v>
      </c>
      <c r="D399" s="839" t="s">
        <v>630</v>
      </c>
      <c r="E399" s="825" t="s">
        <v>2874</v>
      </c>
      <c r="F399" s="839" t="s">
        <v>2875</v>
      </c>
      <c r="G399" s="825" t="s">
        <v>2882</v>
      </c>
      <c r="H399" s="825" t="s">
        <v>2883</v>
      </c>
      <c r="I399" s="831">
        <v>0.72833333412806189</v>
      </c>
      <c r="J399" s="831">
        <v>42000</v>
      </c>
      <c r="K399" s="832">
        <v>31960</v>
      </c>
    </row>
    <row r="400" spans="1:11" ht="14.45" customHeight="1" x14ac:dyDescent="0.2">
      <c r="A400" s="821" t="s">
        <v>605</v>
      </c>
      <c r="B400" s="822" t="s">
        <v>606</v>
      </c>
      <c r="C400" s="825" t="s">
        <v>629</v>
      </c>
      <c r="D400" s="839" t="s">
        <v>630</v>
      </c>
      <c r="E400" s="825" t="s">
        <v>2874</v>
      </c>
      <c r="F400" s="839" t="s">
        <v>2875</v>
      </c>
      <c r="G400" s="825" t="s">
        <v>2884</v>
      </c>
      <c r="H400" s="825" t="s">
        <v>2885</v>
      </c>
      <c r="I400" s="831">
        <v>0.73142857210976742</v>
      </c>
      <c r="J400" s="831">
        <v>88000</v>
      </c>
      <c r="K400" s="832">
        <v>64670</v>
      </c>
    </row>
    <row r="401" spans="1:11" ht="14.45" customHeight="1" x14ac:dyDescent="0.2">
      <c r="A401" s="821" t="s">
        <v>605</v>
      </c>
      <c r="B401" s="822" t="s">
        <v>606</v>
      </c>
      <c r="C401" s="825" t="s">
        <v>629</v>
      </c>
      <c r="D401" s="839" t="s">
        <v>630</v>
      </c>
      <c r="E401" s="825" t="s">
        <v>2874</v>
      </c>
      <c r="F401" s="839" t="s">
        <v>2875</v>
      </c>
      <c r="G401" s="825" t="s">
        <v>2960</v>
      </c>
      <c r="H401" s="825" t="s">
        <v>2961</v>
      </c>
      <c r="I401" s="831">
        <v>0.73333332935969031</v>
      </c>
      <c r="J401" s="831">
        <v>24000</v>
      </c>
      <c r="K401" s="832">
        <v>18220</v>
      </c>
    </row>
    <row r="402" spans="1:11" ht="14.45" customHeight="1" x14ac:dyDescent="0.2">
      <c r="A402" s="821" t="s">
        <v>605</v>
      </c>
      <c r="B402" s="822" t="s">
        <v>606</v>
      </c>
      <c r="C402" s="825" t="s">
        <v>629</v>
      </c>
      <c r="D402" s="839" t="s">
        <v>630</v>
      </c>
      <c r="E402" s="825" t="s">
        <v>2874</v>
      </c>
      <c r="F402" s="839" t="s">
        <v>2875</v>
      </c>
      <c r="G402" s="825" t="s">
        <v>3188</v>
      </c>
      <c r="H402" s="825" t="s">
        <v>3189</v>
      </c>
      <c r="I402" s="831">
        <v>0.86000001430511475</v>
      </c>
      <c r="J402" s="831">
        <v>3740</v>
      </c>
      <c r="K402" s="832">
        <v>3216.39990234375</v>
      </c>
    </row>
    <row r="403" spans="1:11" ht="14.45" customHeight="1" x14ac:dyDescent="0.2">
      <c r="A403" s="821" t="s">
        <v>605</v>
      </c>
      <c r="B403" s="822" t="s">
        <v>606</v>
      </c>
      <c r="C403" s="825" t="s">
        <v>629</v>
      </c>
      <c r="D403" s="839" t="s">
        <v>630</v>
      </c>
      <c r="E403" s="825" t="s">
        <v>2874</v>
      </c>
      <c r="F403" s="839" t="s">
        <v>2875</v>
      </c>
      <c r="G403" s="825" t="s">
        <v>2882</v>
      </c>
      <c r="H403" s="825" t="s">
        <v>2886</v>
      </c>
      <c r="I403" s="831">
        <v>0.85000002384185791</v>
      </c>
      <c r="J403" s="831">
        <v>5000</v>
      </c>
      <c r="K403" s="832">
        <v>4250</v>
      </c>
    </row>
    <row r="404" spans="1:11" ht="14.45" customHeight="1" x14ac:dyDescent="0.2">
      <c r="A404" s="821" t="s">
        <v>605</v>
      </c>
      <c r="B404" s="822" t="s">
        <v>606</v>
      </c>
      <c r="C404" s="825" t="s">
        <v>629</v>
      </c>
      <c r="D404" s="839" t="s">
        <v>630</v>
      </c>
      <c r="E404" s="825" t="s">
        <v>2874</v>
      </c>
      <c r="F404" s="839" t="s">
        <v>2875</v>
      </c>
      <c r="G404" s="825" t="s">
        <v>2884</v>
      </c>
      <c r="H404" s="825" t="s">
        <v>2887</v>
      </c>
      <c r="I404" s="831">
        <v>1.1333333253860474</v>
      </c>
      <c r="J404" s="831">
        <v>23000</v>
      </c>
      <c r="K404" s="832">
        <v>27610</v>
      </c>
    </row>
    <row r="405" spans="1:11" ht="14.45" customHeight="1" x14ac:dyDescent="0.2">
      <c r="A405" s="821" t="s">
        <v>605</v>
      </c>
      <c r="B405" s="822" t="s">
        <v>606</v>
      </c>
      <c r="C405" s="825" t="s">
        <v>629</v>
      </c>
      <c r="D405" s="839" t="s">
        <v>630</v>
      </c>
      <c r="E405" s="825" t="s">
        <v>2874</v>
      </c>
      <c r="F405" s="839" t="s">
        <v>2875</v>
      </c>
      <c r="G405" s="825" t="s">
        <v>2960</v>
      </c>
      <c r="H405" s="825" t="s">
        <v>3190</v>
      </c>
      <c r="I405" s="831">
        <v>0.85000002384185791</v>
      </c>
      <c r="J405" s="831">
        <v>2000</v>
      </c>
      <c r="K405" s="832">
        <v>1700</v>
      </c>
    </row>
    <row r="406" spans="1:11" ht="14.45" customHeight="1" x14ac:dyDescent="0.2">
      <c r="A406" s="821" t="s">
        <v>605</v>
      </c>
      <c r="B406" s="822" t="s">
        <v>606</v>
      </c>
      <c r="C406" s="825" t="s">
        <v>629</v>
      </c>
      <c r="D406" s="839" t="s">
        <v>630</v>
      </c>
      <c r="E406" s="825" t="s">
        <v>2874</v>
      </c>
      <c r="F406" s="839" t="s">
        <v>2875</v>
      </c>
      <c r="G406" s="825" t="s">
        <v>3188</v>
      </c>
      <c r="H406" s="825" t="s">
        <v>3191</v>
      </c>
      <c r="I406" s="831">
        <v>1.3400000333786011</v>
      </c>
      <c r="J406" s="831">
        <v>1020</v>
      </c>
      <c r="K406" s="832">
        <v>1366.800048828125</v>
      </c>
    </row>
    <row r="407" spans="1:11" ht="14.45" customHeight="1" x14ac:dyDescent="0.2">
      <c r="A407" s="821" t="s">
        <v>605</v>
      </c>
      <c r="B407" s="822" t="s">
        <v>606</v>
      </c>
      <c r="C407" s="825" t="s">
        <v>629</v>
      </c>
      <c r="D407" s="839" t="s">
        <v>630</v>
      </c>
      <c r="E407" s="825" t="s">
        <v>3192</v>
      </c>
      <c r="F407" s="839" t="s">
        <v>3193</v>
      </c>
      <c r="G407" s="825" t="s">
        <v>3194</v>
      </c>
      <c r="H407" s="825" t="s">
        <v>3195</v>
      </c>
      <c r="I407" s="831">
        <v>16033</v>
      </c>
      <c r="J407" s="831">
        <v>9</v>
      </c>
      <c r="K407" s="832">
        <v>144296.96484375</v>
      </c>
    </row>
    <row r="408" spans="1:11" ht="14.45" customHeight="1" x14ac:dyDescent="0.2">
      <c r="A408" s="821" t="s">
        <v>605</v>
      </c>
      <c r="B408" s="822" t="s">
        <v>606</v>
      </c>
      <c r="C408" s="825" t="s">
        <v>629</v>
      </c>
      <c r="D408" s="839" t="s">
        <v>630</v>
      </c>
      <c r="E408" s="825" t="s">
        <v>3192</v>
      </c>
      <c r="F408" s="839" t="s">
        <v>3193</v>
      </c>
      <c r="G408" s="825" t="s">
        <v>3196</v>
      </c>
      <c r="H408" s="825" t="s">
        <v>3197</v>
      </c>
      <c r="I408" s="831">
        <v>47652.98828125</v>
      </c>
      <c r="J408" s="831">
        <v>1</v>
      </c>
      <c r="K408" s="832">
        <v>47652.98828125</v>
      </c>
    </row>
    <row r="409" spans="1:11" ht="14.45" customHeight="1" x14ac:dyDescent="0.2">
      <c r="A409" s="821" t="s">
        <v>605</v>
      </c>
      <c r="B409" s="822" t="s">
        <v>606</v>
      </c>
      <c r="C409" s="825" t="s">
        <v>629</v>
      </c>
      <c r="D409" s="839" t="s">
        <v>630</v>
      </c>
      <c r="E409" s="825" t="s">
        <v>3192</v>
      </c>
      <c r="F409" s="839" t="s">
        <v>3193</v>
      </c>
      <c r="G409" s="825" t="s">
        <v>3198</v>
      </c>
      <c r="H409" s="825" t="s">
        <v>3199</v>
      </c>
      <c r="I409" s="831">
        <v>5251.39990234375</v>
      </c>
      <c r="J409" s="831">
        <v>7</v>
      </c>
      <c r="K409" s="832">
        <v>36759.7998046875</v>
      </c>
    </row>
    <row r="410" spans="1:11" ht="14.45" customHeight="1" x14ac:dyDescent="0.2">
      <c r="A410" s="821" t="s">
        <v>605</v>
      </c>
      <c r="B410" s="822" t="s">
        <v>606</v>
      </c>
      <c r="C410" s="825" t="s">
        <v>629</v>
      </c>
      <c r="D410" s="839" t="s">
        <v>630</v>
      </c>
      <c r="E410" s="825" t="s">
        <v>3200</v>
      </c>
      <c r="F410" s="839" t="s">
        <v>3201</v>
      </c>
      <c r="G410" s="825" t="s">
        <v>3202</v>
      </c>
      <c r="H410" s="825" t="s">
        <v>3203</v>
      </c>
      <c r="I410" s="831">
        <v>319.91000366210938</v>
      </c>
      <c r="J410" s="831">
        <v>440</v>
      </c>
      <c r="K410" s="832">
        <v>140761.23583984375</v>
      </c>
    </row>
    <row r="411" spans="1:11" ht="14.45" customHeight="1" x14ac:dyDescent="0.2">
      <c r="A411" s="821" t="s">
        <v>605</v>
      </c>
      <c r="B411" s="822" t="s">
        <v>606</v>
      </c>
      <c r="C411" s="825" t="s">
        <v>629</v>
      </c>
      <c r="D411" s="839" t="s">
        <v>630</v>
      </c>
      <c r="E411" s="825" t="s">
        <v>3200</v>
      </c>
      <c r="F411" s="839" t="s">
        <v>3201</v>
      </c>
      <c r="G411" s="825" t="s">
        <v>3204</v>
      </c>
      <c r="H411" s="825" t="s">
        <v>3205</v>
      </c>
      <c r="I411" s="831">
        <v>928.20001220703125</v>
      </c>
      <c r="J411" s="831">
        <v>90</v>
      </c>
      <c r="K411" s="832">
        <v>83538.2724609375</v>
      </c>
    </row>
    <row r="412" spans="1:11" ht="14.45" customHeight="1" x14ac:dyDescent="0.2">
      <c r="A412" s="821" t="s">
        <v>605</v>
      </c>
      <c r="B412" s="822" t="s">
        <v>606</v>
      </c>
      <c r="C412" s="825" t="s">
        <v>629</v>
      </c>
      <c r="D412" s="839" t="s">
        <v>630</v>
      </c>
      <c r="E412" s="825" t="s">
        <v>2888</v>
      </c>
      <c r="F412" s="839" t="s">
        <v>2889</v>
      </c>
      <c r="G412" s="825" t="s">
        <v>3206</v>
      </c>
      <c r="H412" s="825" t="s">
        <v>3207</v>
      </c>
      <c r="I412" s="831">
        <v>169.88400573730468</v>
      </c>
      <c r="J412" s="831">
        <v>360</v>
      </c>
      <c r="K412" s="832">
        <v>60984.000610351563</v>
      </c>
    </row>
    <row r="413" spans="1:11" ht="14.45" customHeight="1" x14ac:dyDescent="0.2">
      <c r="A413" s="821" t="s">
        <v>605</v>
      </c>
      <c r="B413" s="822" t="s">
        <v>606</v>
      </c>
      <c r="C413" s="825" t="s">
        <v>629</v>
      </c>
      <c r="D413" s="839" t="s">
        <v>630</v>
      </c>
      <c r="E413" s="825" t="s">
        <v>2888</v>
      </c>
      <c r="F413" s="839" t="s">
        <v>2889</v>
      </c>
      <c r="G413" s="825" t="s">
        <v>3208</v>
      </c>
      <c r="H413" s="825" t="s">
        <v>3209</v>
      </c>
      <c r="I413" s="831">
        <v>35.090000152587891</v>
      </c>
      <c r="J413" s="831">
        <v>45</v>
      </c>
      <c r="K413" s="832">
        <v>1579.050048828125</v>
      </c>
    </row>
    <row r="414" spans="1:11" ht="14.45" customHeight="1" x14ac:dyDescent="0.2">
      <c r="A414" s="821" t="s">
        <v>605</v>
      </c>
      <c r="B414" s="822" t="s">
        <v>606</v>
      </c>
      <c r="C414" s="825" t="s">
        <v>629</v>
      </c>
      <c r="D414" s="839" t="s">
        <v>630</v>
      </c>
      <c r="E414" s="825" t="s">
        <v>2888</v>
      </c>
      <c r="F414" s="839" t="s">
        <v>2889</v>
      </c>
      <c r="G414" s="825" t="s">
        <v>2962</v>
      </c>
      <c r="H414" s="825" t="s">
        <v>2963</v>
      </c>
      <c r="I414" s="831">
        <v>15.967999649047851</v>
      </c>
      <c r="J414" s="831">
        <v>500</v>
      </c>
      <c r="K414" s="832">
        <v>7984</v>
      </c>
    </row>
    <row r="415" spans="1:11" ht="14.45" customHeight="1" x14ac:dyDescent="0.2">
      <c r="A415" s="821" t="s">
        <v>605</v>
      </c>
      <c r="B415" s="822" t="s">
        <v>606</v>
      </c>
      <c r="C415" s="825" t="s">
        <v>629</v>
      </c>
      <c r="D415" s="839" t="s">
        <v>630</v>
      </c>
      <c r="E415" s="825" t="s">
        <v>2888</v>
      </c>
      <c r="F415" s="839" t="s">
        <v>2889</v>
      </c>
      <c r="G415" s="825" t="s">
        <v>3210</v>
      </c>
      <c r="H415" s="825" t="s">
        <v>3211</v>
      </c>
      <c r="I415" s="831">
        <v>15.239999771118164</v>
      </c>
      <c r="J415" s="831">
        <v>390</v>
      </c>
      <c r="K415" s="832">
        <v>5942.679931640625</v>
      </c>
    </row>
    <row r="416" spans="1:11" ht="14.45" customHeight="1" x14ac:dyDescent="0.2">
      <c r="A416" s="821" t="s">
        <v>605</v>
      </c>
      <c r="B416" s="822" t="s">
        <v>606</v>
      </c>
      <c r="C416" s="825" t="s">
        <v>629</v>
      </c>
      <c r="D416" s="839" t="s">
        <v>630</v>
      </c>
      <c r="E416" s="825" t="s">
        <v>2888</v>
      </c>
      <c r="F416" s="839" t="s">
        <v>2889</v>
      </c>
      <c r="G416" s="825" t="s">
        <v>3212</v>
      </c>
      <c r="H416" s="825" t="s">
        <v>3213</v>
      </c>
      <c r="I416" s="831">
        <v>128.03799972534179</v>
      </c>
      <c r="J416" s="831">
        <v>280</v>
      </c>
      <c r="K416" s="832">
        <v>35845.989990234375</v>
      </c>
    </row>
    <row r="417" spans="1:11" ht="14.45" customHeight="1" x14ac:dyDescent="0.2">
      <c r="A417" s="821" t="s">
        <v>605</v>
      </c>
      <c r="B417" s="822" t="s">
        <v>606</v>
      </c>
      <c r="C417" s="825" t="s">
        <v>629</v>
      </c>
      <c r="D417" s="839" t="s">
        <v>630</v>
      </c>
      <c r="E417" s="825" t="s">
        <v>2888</v>
      </c>
      <c r="F417" s="839" t="s">
        <v>2889</v>
      </c>
      <c r="G417" s="825" t="s">
        <v>3214</v>
      </c>
      <c r="H417" s="825" t="s">
        <v>3215</v>
      </c>
      <c r="I417" s="831">
        <v>302.5</v>
      </c>
      <c r="J417" s="831">
        <v>460</v>
      </c>
      <c r="K417" s="832">
        <v>139150</v>
      </c>
    </row>
    <row r="418" spans="1:11" ht="14.45" customHeight="1" x14ac:dyDescent="0.2">
      <c r="A418" s="821" t="s">
        <v>605</v>
      </c>
      <c r="B418" s="822" t="s">
        <v>606</v>
      </c>
      <c r="C418" s="825" t="s">
        <v>629</v>
      </c>
      <c r="D418" s="839" t="s">
        <v>630</v>
      </c>
      <c r="E418" s="825" t="s">
        <v>2888</v>
      </c>
      <c r="F418" s="839" t="s">
        <v>2889</v>
      </c>
      <c r="G418" s="825" t="s">
        <v>3214</v>
      </c>
      <c r="H418" s="825" t="s">
        <v>3216</v>
      </c>
      <c r="I418" s="831">
        <v>302.5</v>
      </c>
      <c r="J418" s="831">
        <v>60</v>
      </c>
      <c r="K418" s="832">
        <v>18150</v>
      </c>
    </row>
    <row r="419" spans="1:11" ht="14.45" customHeight="1" x14ac:dyDescent="0.2">
      <c r="A419" s="821" t="s">
        <v>605</v>
      </c>
      <c r="B419" s="822" t="s">
        <v>606</v>
      </c>
      <c r="C419" s="825" t="s">
        <v>629</v>
      </c>
      <c r="D419" s="839" t="s">
        <v>630</v>
      </c>
      <c r="E419" s="825" t="s">
        <v>2888</v>
      </c>
      <c r="F419" s="839" t="s">
        <v>2889</v>
      </c>
      <c r="G419" s="825" t="s">
        <v>3217</v>
      </c>
      <c r="H419" s="825" t="s">
        <v>3218</v>
      </c>
      <c r="I419" s="831">
        <v>511.82998657226563</v>
      </c>
      <c r="J419" s="831">
        <v>90</v>
      </c>
      <c r="K419" s="832">
        <v>46064.6982421875</v>
      </c>
    </row>
    <row r="420" spans="1:11" ht="14.45" customHeight="1" x14ac:dyDescent="0.2">
      <c r="A420" s="821" t="s">
        <v>605</v>
      </c>
      <c r="B420" s="822" t="s">
        <v>606</v>
      </c>
      <c r="C420" s="825" t="s">
        <v>629</v>
      </c>
      <c r="D420" s="839" t="s">
        <v>630</v>
      </c>
      <c r="E420" s="825" t="s">
        <v>2888</v>
      </c>
      <c r="F420" s="839" t="s">
        <v>2889</v>
      </c>
      <c r="G420" s="825" t="s">
        <v>3219</v>
      </c>
      <c r="H420" s="825" t="s">
        <v>3220</v>
      </c>
      <c r="I420" s="831">
        <v>2.1800000667572021</v>
      </c>
      <c r="J420" s="831">
        <v>1000</v>
      </c>
      <c r="K420" s="832">
        <v>2178.0000305175781</v>
      </c>
    </row>
    <row r="421" spans="1:11" ht="14.45" customHeight="1" x14ac:dyDescent="0.2">
      <c r="A421" s="821" t="s">
        <v>605</v>
      </c>
      <c r="B421" s="822" t="s">
        <v>606</v>
      </c>
      <c r="C421" s="825" t="s">
        <v>632</v>
      </c>
      <c r="D421" s="839" t="s">
        <v>633</v>
      </c>
      <c r="E421" s="825" t="s">
        <v>3221</v>
      </c>
      <c r="F421" s="839" t="s">
        <v>3222</v>
      </c>
      <c r="G421" s="825" t="s">
        <v>3223</v>
      </c>
      <c r="H421" s="825" t="s">
        <v>3224</v>
      </c>
      <c r="I421" s="831">
        <v>1.1499999761581421</v>
      </c>
      <c r="J421" s="831">
        <v>107</v>
      </c>
      <c r="K421" s="832">
        <v>123.04999876022339</v>
      </c>
    </row>
    <row r="422" spans="1:11" ht="14.45" customHeight="1" x14ac:dyDescent="0.2">
      <c r="A422" s="821" t="s">
        <v>605</v>
      </c>
      <c r="B422" s="822" t="s">
        <v>606</v>
      </c>
      <c r="C422" s="825" t="s">
        <v>632</v>
      </c>
      <c r="D422" s="839" t="s">
        <v>633</v>
      </c>
      <c r="E422" s="825" t="s">
        <v>3221</v>
      </c>
      <c r="F422" s="839" t="s">
        <v>3222</v>
      </c>
      <c r="G422" s="825" t="s">
        <v>3225</v>
      </c>
      <c r="H422" s="825" t="s">
        <v>3226</v>
      </c>
      <c r="I422" s="831">
        <v>555.489990234375</v>
      </c>
      <c r="J422" s="831">
        <v>60</v>
      </c>
      <c r="K422" s="832">
        <v>33329.39990234375</v>
      </c>
    </row>
    <row r="423" spans="1:11" ht="14.45" customHeight="1" x14ac:dyDescent="0.2">
      <c r="A423" s="821" t="s">
        <v>605</v>
      </c>
      <c r="B423" s="822" t="s">
        <v>606</v>
      </c>
      <c r="C423" s="825" t="s">
        <v>632</v>
      </c>
      <c r="D423" s="839" t="s">
        <v>633</v>
      </c>
      <c r="E423" s="825" t="s">
        <v>3221</v>
      </c>
      <c r="F423" s="839" t="s">
        <v>3222</v>
      </c>
      <c r="G423" s="825" t="s">
        <v>3227</v>
      </c>
      <c r="H423" s="825" t="s">
        <v>3228</v>
      </c>
      <c r="I423" s="831">
        <v>1349.6686139787946</v>
      </c>
      <c r="J423" s="831">
        <v>94</v>
      </c>
      <c r="K423" s="832">
        <v>126868.96276855469</v>
      </c>
    </row>
    <row r="424" spans="1:11" ht="14.45" customHeight="1" x14ac:dyDescent="0.2">
      <c r="A424" s="821" t="s">
        <v>605</v>
      </c>
      <c r="B424" s="822" t="s">
        <v>606</v>
      </c>
      <c r="C424" s="825" t="s">
        <v>632</v>
      </c>
      <c r="D424" s="839" t="s">
        <v>633</v>
      </c>
      <c r="E424" s="825" t="s">
        <v>3221</v>
      </c>
      <c r="F424" s="839" t="s">
        <v>3222</v>
      </c>
      <c r="G424" s="825" t="s">
        <v>3229</v>
      </c>
      <c r="H424" s="825" t="s">
        <v>3230</v>
      </c>
      <c r="I424" s="831">
        <v>1964.6300048828125</v>
      </c>
      <c r="J424" s="831">
        <v>1</v>
      </c>
      <c r="K424" s="832">
        <v>1964.6300048828125</v>
      </c>
    </row>
    <row r="425" spans="1:11" ht="14.45" customHeight="1" x14ac:dyDescent="0.2">
      <c r="A425" s="821" t="s">
        <v>605</v>
      </c>
      <c r="B425" s="822" t="s">
        <v>606</v>
      </c>
      <c r="C425" s="825" t="s">
        <v>632</v>
      </c>
      <c r="D425" s="839" t="s">
        <v>633</v>
      </c>
      <c r="E425" s="825" t="s">
        <v>3221</v>
      </c>
      <c r="F425" s="839" t="s">
        <v>3222</v>
      </c>
      <c r="G425" s="825" t="s">
        <v>3231</v>
      </c>
      <c r="H425" s="825" t="s">
        <v>3232</v>
      </c>
      <c r="I425" s="831">
        <v>15420.3701171875</v>
      </c>
      <c r="J425" s="831">
        <v>1</v>
      </c>
      <c r="K425" s="832">
        <v>15420.3701171875</v>
      </c>
    </row>
    <row r="426" spans="1:11" ht="14.45" customHeight="1" x14ac:dyDescent="0.2">
      <c r="A426" s="821" t="s">
        <v>605</v>
      </c>
      <c r="B426" s="822" t="s">
        <v>606</v>
      </c>
      <c r="C426" s="825" t="s">
        <v>632</v>
      </c>
      <c r="D426" s="839" t="s">
        <v>633</v>
      </c>
      <c r="E426" s="825" t="s">
        <v>3221</v>
      </c>
      <c r="F426" s="839" t="s">
        <v>3222</v>
      </c>
      <c r="G426" s="825" t="s">
        <v>3233</v>
      </c>
      <c r="H426" s="825" t="s">
        <v>3234</v>
      </c>
      <c r="I426" s="831">
        <v>15420.349609375</v>
      </c>
      <c r="J426" s="831">
        <v>1</v>
      </c>
      <c r="K426" s="832">
        <v>15420.349609375</v>
      </c>
    </row>
    <row r="427" spans="1:11" ht="14.45" customHeight="1" x14ac:dyDescent="0.2">
      <c r="A427" s="821" t="s">
        <v>605</v>
      </c>
      <c r="B427" s="822" t="s">
        <v>606</v>
      </c>
      <c r="C427" s="825" t="s">
        <v>632</v>
      </c>
      <c r="D427" s="839" t="s">
        <v>633</v>
      </c>
      <c r="E427" s="825" t="s">
        <v>3221</v>
      </c>
      <c r="F427" s="839" t="s">
        <v>3222</v>
      </c>
      <c r="G427" s="825" t="s">
        <v>3235</v>
      </c>
      <c r="H427" s="825" t="s">
        <v>3236</v>
      </c>
      <c r="I427" s="831">
        <v>2167.97998046875</v>
      </c>
      <c r="J427" s="831">
        <v>8</v>
      </c>
      <c r="K427" s="832">
        <v>17343.83984375</v>
      </c>
    </row>
    <row r="428" spans="1:11" ht="14.45" customHeight="1" x14ac:dyDescent="0.2">
      <c r="A428" s="821" t="s">
        <v>605</v>
      </c>
      <c r="B428" s="822" t="s">
        <v>606</v>
      </c>
      <c r="C428" s="825" t="s">
        <v>632</v>
      </c>
      <c r="D428" s="839" t="s">
        <v>633</v>
      </c>
      <c r="E428" s="825" t="s">
        <v>3221</v>
      </c>
      <c r="F428" s="839" t="s">
        <v>3222</v>
      </c>
      <c r="G428" s="825" t="s">
        <v>3237</v>
      </c>
      <c r="H428" s="825" t="s">
        <v>3236</v>
      </c>
      <c r="I428" s="831">
        <v>2010.4450073242188</v>
      </c>
      <c r="J428" s="831">
        <v>6</v>
      </c>
      <c r="K428" s="832">
        <v>11747.60009765625</v>
      </c>
    </row>
    <row r="429" spans="1:11" ht="14.45" customHeight="1" x14ac:dyDescent="0.2">
      <c r="A429" s="821" t="s">
        <v>605</v>
      </c>
      <c r="B429" s="822" t="s">
        <v>606</v>
      </c>
      <c r="C429" s="825" t="s">
        <v>632</v>
      </c>
      <c r="D429" s="839" t="s">
        <v>633</v>
      </c>
      <c r="E429" s="825" t="s">
        <v>3221</v>
      </c>
      <c r="F429" s="839" t="s">
        <v>3222</v>
      </c>
      <c r="G429" s="825" t="s">
        <v>3238</v>
      </c>
      <c r="H429" s="825" t="s">
        <v>3239</v>
      </c>
      <c r="I429" s="831">
        <v>2614.639892578125</v>
      </c>
      <c r="J429" s="831">
        <v>1</v>
      </c>
      <c r="K429" s="832">
        <v>2614.639892578125</v>
      </c>
    </row>
    <row r="430" spans="1:11" ht="14.45" customHeight="1" x14ac:dyDescent="0.2">
      <c r="A430" s="821" t="s">
        <v>605</v>
      </c>
      <c r="B430" s="822" t="s">
        <v>606</v>
      </c>
      <c r="C430" s="825" t="s">
        <v>632</v>
      </c>
      <c r="D430" s="839" t="s">
        <v>633</v>
      </c>
      <c r="E430" s="825" t="s">
        <v>3221</v>
      </c>
      <c r="F430" s="839" t="s">
        <v>3222</v>
      </c>
      <c r="G430" s="825" t="s">
        <v>3240</v>
      </c>
      <c r="H430" s="825" t="s">
        <v>3241</v>
      </c>
      <c r="I430" s="831">
        <v>4260.41015625</v>
      </c>
      <c r="J430" s="831">
        <v>1</v>
      </c>
      <c r="K430" s="832">
        <v>4260.41015625</v>
      </c>
    </row>
    <row r="431" spans="1:11" ht="14.45" customHeight="1" x14ac:dyDescent="0.2">
      <c r="A431" s="821" t="s">
        <v>605</v>
      </c>
      <c r="B431" s="822" t="s">
        <v>606</v>
      </c>
      <c r="C431" s="825" t="s">
        <v>632</v>
      </c>
      <c r="D431" s="839" t="s">
        <v>633</v>
      </c>
      <c r="E431" s="825" t="s">
        <v>3221</v>
      </c>
      <c r="F431" s="839" t="s">
        <v>3222</v>
      </c>
      <c r="G431" s="825" t="s">
        <v>3242</v>
      </c>
      <c r="H431" s="825" t="s">
        <v>3243</v>
      </c>
      <c r="I431" s="831">
        <v>4260.4599609375</v>
      </c>
      <c r="J431" s="831">
        <v>1</v>
      </c>
      <c r="K431" s="832">
        <v>4260.4599609375</v>
      </c>
    </row>
    <row r="432" spans="1:11" ht="14.45" customHeight="1" x14ac:dyDescent="0.2">
      <c r="A432" s="821" t="s">
        <v>605</v>
      </c>
      <c r="B432" s="822" t="s">
        <v>606</v>
      </c>
      <c r="C432" s="825" t="s">
        <v>632</v>
      </c>
      <c r="D432" s="839" t="s">
        <v>633</v>
      </c>
      <c r="E432" s="825" t="s">
        <v>3221</v>
      </c>
      <c r="F432" s="839" t="s">
        <v>3222</v>
      </c>
      <c r="G432" s="825" t="s">
        <v>3244</v>
      </c>
      <c r="H432" s="825" t="s">
        <v>3245</v>
      </c>
      <c r="I432" s="831">
        <v>5964.47998046875</v>
      </c>
      <c r="J432" s="831">
        <v>1</v>
      </c>
      <c r="K432" s="832">
        <v>5964.47998046875</v>
      </c>
    </row>
    <row r="433" spans="1:11" ht="14.45" customHeight="1" x14ac:dyDescent="0.2">
      <c r="A433" s="821" t="s">
        <v>605</v>
      </c>
      <c r="B433" s="822" t="s">
        <v>606</v>
      </c>
      <c r="C433" s="825" t="s">
        <v>632</v>
      </c>
      <c r="D433" s="839" t="s">
        <v>633</v>
      </c>
      <c r="E433" s="825" t="s">
        <v>3221</v>
      </c>
      <c r="F433" s="839" t="s">
        <v>3222</v>
      </c>
      <c r="G433" s="825" t="s">
        <v>3246</v>
      </c>
      <c r="H433" s="825" t="s">
        <v>3247</v>
      </c>
      <c r="I433" s="831">
        <v>5964.47998046875</v>
      </c>
      <c r="J433" s="831">
        <v>1</v>
      </c>
      <c r="K433" s="832">
        <v>5964.47998046875</v>
      </c>
    </row>
    <row r="434" spans="1:11" ht="14.45" customHeight="1" x14ac:dyDescent="0.2">
      <c r="A434" s="821" t="s">
        <v>605</v>
      </c>
      <c r="B434" s="822" t="s">
        <v>606</v>
      </c>
      <c r="C434" s="825" t="s">
        <v>632</v>
      </c>
      <c r="D434" s="839" t="s">
        <v>633</v>
      </c>
      <c r="E434" s="825" t="s">
        <v>3221</v>
      </c>
      <c r="F434" s="839" t="s">
        <v>3222</v>
      </c>
      <c r="G434" s="825" t="s">
        <v>3248</v>
      </c>
      <c r="H434" s="825" t="s">
        <v>3249</v>
      </c>
      <c r="I434" s="831">
        <v>5964.47998046875</v>
      </c>
      <c r="J434" s="831">
        <v>1</v>
      </c>
      <c r="K434" s="832">
        <v>5964.47998046875</v>
      </c>
    </row>
    <row r="435" spans="1:11" ht="14.45" customHeight="1" x14ac:dyDescent="0.2">
      <c r="A435" s="821" t="s">
        <v>605</v>
      </c>
      <c r="B435" s="822" t="s">
        <v>606</v>
      </c>
      <c r="C435" s="825" t="s">
        <v>632</v>
      </c>
      <c r="D435" s="839" t="s">
        <v>633</v>
      </c>
      <c r="E435" s="825" t="s">
        <v>3221</v>
      </c>
      <c r="F435" s="839" t="s">
        <v>3222</v>
      </c>
      <c r="G435" s="825" t="s">
        <v>3250</v>
      </c>
      <c r="H435" s="825" t="s">
        <v>3251</v>
      </c>
      <c r="I435" s="831">
        <v>5964.47998046875</v>
      </c>
      <c r="J435" s="831">
        <v>1</v>
      </c>
      <c r="K435" s="832">
        <v>5964.47998046875</v>
      </c>
    </row>
    <row r="436" spans="1:11" ht="14.45" customHeight="1" x14ac:dyDescent="0.2">
      <c r="A436" s="821" t="s">
        <v>605</v>
      </c>
      <c r="B436" s="822" t="s">
        <v>606</v>
      </c>
      <c r="C436" s="825" t="s">
        <v>632</v>
      </c>
      <c r="D436" s="839" t="s">
        <v>633</v>
      </c>
      <c r="E436" s="825" t="s">
        <v>3221</v>
      </c>
      <c r="F436" s="839" t="s">
        <v>3222</v>
      </c>
      <c r="G436" s="825" t="s">
        <v>3252</v>
      </c>
      <c r="H436" s="825" t="s">
        <v>3253</v>
      </c>
      <c r="I436" s="831">
        <v>22885</v>
      </c>
      <c r="J436" s="831">
        <v>7</v>
      </c>
      <c r="K436" s="832">
        <v>160195</v>
      </c>
    </row>
    <row r="437" spans="1:11" ht="14.45" customHeight="1" x14ac:dyDescent="0.2">
      <c r="A437" s="821" t="s">
        <v>605</v>
      </c>
      <c r="B437" s="822" t="s">
        <v>606</v>
      </c>
      <c r="C437" s="825" t="s">
        <v>632</v>
      </c>
      <c r="D437" s="839" t="s">
        <v>633</v>
      </c>
      <c r="E437" s="825" t="s">
        <v>3221</v>
      </c>
      <c r="F437" s="839" t="s">
        <v>3222</v>
      </c>
      <c r="G437" s="825" t="s">
        <v>3254</v>
      </c>
      <c r="H437" s="825" t="s">
        <v>3255</v>
      </c>
      <c r="I437" s="831">
        <v>22885</v>
      </c>
      <c r="J437" s="831">
        <v>4</v>
      </c>
      <c r="K437" s="832">
        <v>91540</v>
      </c>
    </row>
    <row r="438" spans="1:11" ht="14.45" customHeight="1" x14ac:dyDescent="0.2">
      <c r="A438" s="821" t="s">
        <v>605</v>
      </c>
      <c r="B438" s="822" t="s">
        <v>606</v>
      </c>
      <c r="C438" s="825" t="s">
        <v>632</v>
      </c>
      <c r="D438" s="839" t="s">
        <v>633</v>
      </c>
      <c r="E438" s="825" t="s">
        <v>3221</v>
      </c>
      <c r="F438" s="839" t="s">
        <v>3222</v>
      </c>
      <c r="G438" s="825" t="s">
        <v>3256</v>
      </c>
      <c r="H438" s="825" t="s">
        <v>3257</v>
      </c>
      <c r="I438" s="831">
        <v>22885</v>
      </c>
      <c r="J438" s="831">
        <v>1</v>
      </c>
      <c r="K438" s="832">
        <v>22885</v>
      </c>
    </row>
    <row r="439" spans="1:11" ht="14.45" customHeight="1" x14ac:dyDescent="0.2">
      <c r="A439" s="821" t="s">
        <v>605</v>
      </c>
      <c r="B439" s="822" t="s">
        <v>606</v>
      </c>
      <c r="C439" s="825" t="s">
        <v>632</v>
      </c>
      <c r="D439" s="839" t="s">
        <v>633</v>
      </c>
      <c r="E439" s="825" t="s">
        <v>3221</v>
      </c>
      <c r="F439" s="839" t="s">
        <v>3222</v>
      </c>
      <c r="G439" s="825" t="s">
        <v>3258</v>
      </c>
      <c r="H439" s="825" t="s">
        <v>3259</v>
      </c>
      <c r="I439" s="831">
        <v>12420</v>
      </c>
      <c r="J439" s="831">
        <v>10</v>
      </c>
      <c r="K439" s="832">
        <v>124200</v>
      </c>
    </row>
    <row r="440" spans="1:11" ht="14.45" customHeight="1" x14ac:dyDescent="0.2">
      <c r="A440" s="821" t="s">
        <v>605</v>
      </c>
      <c r="B440" s="822" t="s">
        <v>606</v>
      </c>
      <c r="C440" s="825" t="s">
        <v>632</v>
      </c>
      <c r="D440" s="839" t="s">
        <v>633</v>
      </c>
      <c r="E440" s="825" t="s">
        <v>3221</v>
      </c>
      <c r="F440" s="839" t="s">
        <v>3222</v>
      </c>
      <c r="G440" s="825" t="s">
        <v>3260</v>
      </c>
      <c r="H440" s="825" t="s">
        <v>3261</v>
      </c>
      <c r="I440" s="831">
        <v>12420</v>
      </c>
      <c r="J440" s="831">
        <v>103</v>
      </c>
      <c r="K440" s="832">
        <v>1279260</v>
      </c>
    </row>
    <row r="441" spans="1:11" ht="14.45" customHeight="1" x14ac:dyDescent="0.2">
      <c r="A441" s="821" t="s">
        <v>605</v>
      </c>
      <c r="B441" s="822" t="s">
        <v>606</v>
      </c>
      <c r="C441" s="825" t="s">
        <v>632</v>
      </c>
      <c r="D441" s="839" t="s">
        <v>633</v>
      </c>
      <c r="E441" s="825" t="s">
        <v>3221</v>
      </c>
      <c r="F441" s="839" t="s">
        <v>3222</v>
      </c>
      <c r="G441" s="825" t="s">
        <v>3262</v>
      </c>
      <c r="H441" s="825" t="s">
        <v>3263</v>
      </c>
      <c r="I441" s="831">
        <v>12420</v>
      </c>
      <c r="J441" s="831">
        <v>57</v>
      </c>
      <c r="K441" s="832">
        <v>707940</v>
      </c>
    </row>
    <row r="442" spans="1:11" ht="14.45" customHeight="1" x14ac:dyDescent="0.2">
      <c r="A442" s="821" t="s">
        <v>605</v>
      </c>
      <c r="B442" s="822" t="s">
        <v>606</v>
      </c>
      <c r="C442" s="825" t="s">
        <v>632</v>
      </c>
      <c r="D442" s="839" t="s">
        <v>633</v>
      </c>
      <c r="E442" s="825" t="s">
        <v>3221</v>
      </c>
      <c r="F442" s="839" t="s">
        <v>3222</v>
      </c>
      <c r="G442" s="825" t="s">
        <v>3264</v>
      </c>
      <c r="H442" s="825" t="s">
        <v>3265</v>
      </c>
      <c r="I442" s="831">
        <v>12420</v>
      </c>
      <c r="J442" s="831">
        <v>16</v>
      </c>
      <c r="K442" s="832">
        <v>198720</v>
      </c>
    </row>
    <row r="443" spans="1:11" ht="14.45" customHeight="1" x14ac:dyDescent="0.2">
      <c r="A443" s="821" t="s">
        <v>605</v>
      </c>
      <c r="B443" s="822" t="s">
        <v>606</v>
      </c>
      <c r="C443" s="825" t="s">
        <v>632</v>
      </c>
      <c r="D443" s="839" t="s">
        <v>633</v>
      </c>
      <c r="E443" s="825" t="s">
        <v>3221</v>
      </c>
      <c r="F443" s="839" t="s">
        <v>3222</v>
      </c>
      <c r="G443" s="825" t="s">
        <v>3266</v>
      </c>
      <c r="H443" s="825" t="s">
        <v>3267</v>
      </c>
      <c r="I443" s="831">
        <v>12420</v>
      </c>
      <c r="J443" s="831">
        <v>5</v>
      </c>
      <c r="K443" s="832">
        <v>62100</v>
      </c>
    </row>
    <row r="444" spans="1:11" ht="14.45" customHeight="1" x14ac:dyDescent="0.2">
      <c r="A444" s="821" t="s">
        <v>605</v>
      </c>
      <c r="B444" s="822" t="s">
        <v>606</v>
      </c>
      <c r="C444" s="825" t="s">
        <v>632</v>
      </c>
      <c r="D444" s="839" t="s">
        <v>633</v>
      </c>
      <c r="E444" s="825" t="s">
        <v>3221</v>
      </c>
      <c r="F444" s="839" t="s">
        <v>3222</v>
      </c>
      <c r="G444" s="825" t="s">
        <v>3268</v>
      </c>
      <c r="H444" s="825" t="s">
        <v>3269</v>
      </c>
      <c r="I444" s="831">
        <v>12420</v>
      </c>
      <c r="J444" s="831">
        <v>3</v>
      </c>
      <c r="K444" s="832">
        <v>37260</v>
      </c>
    </row>
    <row r="445" spans="1:11" ht="14.45" customHeight="1" x14ac:dyDescent="0.2">
      <c r="A445" s="821" t="s">
        <v>605</v>
      </c>
      <c r="B445" s="822" t="s">
        <v>606</v>
      </c>
      <c r="C445" s="825" t="s">
        <v>632</v>
      </c>
      <c r="D445" s="839" t="s">
        <v>633</v>
      </c>
      <c r="E445" s="825" t="s">
        <v>3221</v>
      </c>
      <c r="F445" s="839" t="s">
        <v>3222</v>
      </c>
      <c r="G445" s="825" t="s">
        <v>3270</v>
      </c>
      <c r="H445" s="825" t="s">
        <v>3271</v>
      </c>
      <c r="I445" s="831">
        <v>12420</v>
      </c>
      <c r="J445" s="831">
        <v>2</v>
      </c>
      <c r="K445" s="832">
        <v>24840</v>
      </c>
    </row>
    <row r="446" spans="1:11" ht="14.45" customHeight="1" x14ac:dyDescent="0.2">
      <c r="A446" s="821" t="s">
        <v>605</v>
      </c>
      <c r="B446" s="822" t="s">
        <v>606</v>
      </c>
      <c r="C446" s="825" t="s">
        <v>632</v>
      </c>
      <c r="D446" s="839" t="s">
        <v>633</v>
      </c>
      <c r="E446" s="825" t="s">
        <v>3221</v>
      </c>
      <c r="F446" s="839" t="s">
        <v>3222</v>
      </c>
      <c r="G446" s="825" t="s">
        <v>3272</v>
      </c>
      <c r="H446" s="825" t="s">
        <v>3273</v>
      </c>
      <c r="I446" s="831">
        <v>12420</v>
      </c>
      <c r="J446" s="831">
        <v>15</v>
      </c>
      <c r="K446" s="832">
        <v>186300</v>
      </c>
    </row>
    <row r="447" spans="1:11" ht="14.45" customHeight="1" x14ac:dyDescent="0.2">
      <c r="A447" s="821" t="s">
        <v>605</v>
      </c>
      <c r="B447" s="822" t="s">
        <v>606</v>
      </c>
      <c r="C447" s="825" t="s">
        <v>632</v>
      </c>
      <c r="D447" s="839" t="s">
        <v>633</v>
      </c>
      <c r="E447" s="825" t="s">
        <v>3221</v>
      </c>
      <c r="F447" s="839" t="s">
        <v>3222</v>
      </c>
      <c r="G447" s="825" t="s">
        <v>3274</v>
      </c>
      <c r="H447" s="825" t="s">
        <v>3275</v>
      </c>
      <c r="I447" s="831">
        <v>12420</v>
      </c>
      <c r="J447" s="831">
        <v>14</v>
      </c>
      <c r="K447" s="832">
        <v>173880</v>
      </c>
    </row>
    <row r="448" spans="1:11" ht="14.45" customHeight="1" x14ac:dyDescent="0.2">
      <c r="A448" s="821" t="s">
        <v>605</v>
      </c>
      <c r="B448" s="822" t="s">
        <v>606</v>
      </c>
      <c r="C448" s="825" t="s">
        <v>632</v>
      </c>
      <c r="D448" s="839" t="s">
        <v>633</v>
      </c>
      <c r="E448" s="825" t="s">
        <v>3221</v>
      </c>
      <c r="F448" s="839" t="s">
        <v>3222</v>
      </c>
      <c r="G448" s="825" t="s">
        <v>3276</v>
      </c>
      <c r="H448" s="825" t="s">
        <v>3277</v>
      </c>
      <c r="I448" s="831">
        <v>15698</v>
      </c>
      <c r="J448" s="831">
        <v>1</v>
      </c>
      <c r="K448" s="832">
        <v>15698</v>
      </c>
    </row>
    <row r="449" spans="1:11" ht="14.45" customHeight="1" x14ac:dyDescent="0.2">
      <c r="A449" s="821" t="s">
        <v>605</v>
      </c>
      <c r="B449" s="822" t="s">
        <v>606</v>
      </c>
      <c r="C449" s="825" t="s">
        <v>632</v>
      </c>
      <c r="D449" s="839" t="s">
        <v>633</v>
      </c>
      <c r="E449" s="825" t="s">
        <v>3221</v>
      </c>
      <c r="F449" s="839" t="s">
        <v>3222</v>
      </c>
      <c r="G449" s="825" t="s">
        <v>3278</v>
      </c>
      <c r="H449" s="825" t="s">
        <v>3279</v>
      </c>
      <c r="I449" s="831">
        <v>15698</v>
      </c>
      <c r="J449" s="831">
        <v>6</v>
      </c>
      <c r="K449" s="832">
        <v>94188</v>
      </c>
    </row>
    <row r="450" spans="1:11" ht="14.45" customHeight="1" x14ac:dyDescent="0.2">
      <c r="A450" s="821" t="s">
        <v>605</v>
      </c>
      <c r="B450" s="822" t="s">
        <v>606</v>
      </c>
      <c r="C450" s="825" t="s">
        <v>632</v>
      </c>
      <c r="D450" s="839" t="s">
        <v>633</v>
      </c>
      <c r="E450" s="825" t="s">
        <v>3221</v>
      </c>
      <c r="F450" s="839" t="s">
        <v>3222</v>
      </c>
      <c r="G450" s="825" t="s">
        <v>3280</v>
      </c>
      <c r="H450" s="825" t="s">
        <v>3281</v>
      </c>
      <c r="I450" s="831">
        <v>2057</v>
      </c>
      <c r="J450" s="831">
        <v>1</v>
      </c>
      <c r="K450" s="832">
        <v>2057</v>
      </c>
    </row>
    <row r="451" spans="1:11" ht="14.45" customHeight="1" x14ac:dyDescent="0.2">
      <c r="A451" s="821" t="s">
        <v>605</v>
      </c>
      <c r="B451" s="822" t="s">
        <v>606</v>
      </c>
      <c r="C451" s="825" t="s">
        <v>632</v>
      </c>
      <c r="D451" s="839" t="s">
        <v>633</v>
      </c>
      <c r="E451" s="825" t="s">
        <v>3221</v>
      </c>
      <c r="F451" s="839" t="s">
        <v>3222</v>
      </c>
      <c r="G451" s="825" t="s">
        <v>3282</v>
      </c>
      <c r="H451" s="825" t="s">
        <v>3283</v>
      </c>
      <c r="I451" s="831">
        <v>2057</v>
      </c>
      <c r="J451" s="831">
        <v>3</v>
      </c>
      <c r="K451" s="832">
        <v>6171</v>
      </c>
    </row>
    <row r="452" spans="1:11" ht="14.45" customHeight="1" x14ac:dyDescent="0.2">
      <c r="A452" s="821" t="s">
        <v>605</v>
      </c>
      <c r="B452" s="822" t="s">
        <v>606</v>
      </c>
      <c r="C452" s="825" t="s">
        <v>632</v>
      </c>
      <c r="D452" s="839" t="s">
        <v>633</v>
      </c>
      <c r="E452" s="825" t="s">
        <v>3221</v>
      </c>
      <c r="F452" s="839" t="s">
        <v>3222</v>
      </c>
      <c r="G452" s="825" t="s">
        <v>3284</v>
      </c>
      <c r="H452" s="825" t="s">
        <v>3285</v>
      </c>
      <c r="I452" s="831">
        <v>650</v>
      </c>
      <c r="J452" s="831">
        <v>70</v>
      </c>
      <c r="K452" s="832">
        <v>45500</v>
      </c>
    </row>
    <row r="453" spans="1:11" ht="14.45" customHeight="1" x14ac:dyDescent="0.2">
      <c r="A453" s="821" t="s">
        <v>605</v>
      </c>
      <c r="B453" s="822" t="s">
        <v>606</v>
      </c>
      <c r="C453" s="825" t="s">
        <v>632</v>
      </c>
      <c r="D453" s="839" t="s">
        <v>633</v>
      </c>
      <c r="E453" s="825" t="s">
        <v>3221</v>
      </c>
      <c r="F453" s="839" t="s">
        <v>3222</v>
      </c>
      <c r="G453" s="825" t="s">
        <v>3286</v>
      </c>
      <c r="H453" s="825" t="s">
        <v>3287</v>
      </c>
      <c r="I453" s="831">
        <v>650</v>
      </c>
      <c r="J453" s="831">
        <v>50</v>
      </c>
      <c r="K453" s="832">
        <v>32499.98046875</v>
      </c>
    </row>
    <row r="454" spans="1:11" ht="14.45" customHeight="1" x14ac:dyDescent="0.2">
      <c r="A454" s="821" t="s">
        <v>605</v>
      </c>
      <c r="B454" s="822" t="s">
        <v>606</v>
      </c>
      <c r="C454" s="825" t="s">
        <v>632</v>
      </c>
      <c r="D454" s="839" t="s">
        <v>633</v>
      </c>
      <c r="E454" s="825" t="s">
        <v>3221</v>
      </c>
      <c r="F454" s="839" t="s">
        <v>3222</v>
      </c>
      <c r="G454" s="825" t="s">
        <v>3288</v>
      </c>
      <c r="H454" s="825" t="s">
        <v>3289</v>
      </c>
      <c r="I454" s="831">
        <v>474.6099853515625</v>
      </c>
      <c r="J454" s="831">
        <v>2</v>
      </c>
      <c r="K454" s="832">
        <v>949.21002197265625</v>
      </c>
    </row>
    <row r="455" spans="1:11" ht="14.45" customHeight="1" x14ac:dyDescent="0.2">
      <c r="A455" s="821" t="s">
        <v>605</v>
      </c>
      <c r="B455" s="822" t="s">
        <v>606</v>
      </c>
      <c r="C455" s="825" t="s">
        <v>632</v>
      </c>
      <c r="D455" s="839" t="s">
        <v>633</v>
      </c>
      <c r="E455" s="825" t="s">
        <v>3221</v>
      </c>
      <c r="F455" s="839" t="s">
        <v>3222</v>
      </c>
      <c r="G455" s="825" t="s">
        <v>3290</v>
      </c>
      <c r="H455" s="825" t="s">
        <v>3291</v>
      </c>
      <c r="I455" s="831">
        <v>7199.580078125</v>
      </c>
      <c r="J455" s="831">
        <v>1</v>
      </c>
      <c r="K455" s="832">
        <v>7199.580078125</v>
      </c>
    </row>
    <row r="456" spans="1:11" ht="14.45" customHeight="1" x14ac:dyDescent="0.2">
      <c r="A456" s="821" t="s">
        <v>605</v>
      </c>
      <c r="B456" s="822" t="s">
        <v>606</v>
      </c>
      <c r="C456" s="825" t="s">
        <v>632</v>
      </c>
      <c r="D456" s="839" t="s">
        <v>633</v>
      </c>
      <c r="E456" s="825" t="s">
        <v>3221</v>
      </c>
      <c r="F456" s="839" t="s">
        <v>3222</v>
      </c>
      <c r="G456" s="825" t="s">
        <v>3292</v>
      </c>
      <c r="H456" s="825" t="s">
        <v>3293</v>
      </c>
      <c r="I456" s="831">
        <v>3999.090087890625</v>
      </c>
      <c r="J456" s="831">
        <v>9</v>
      </c>
      <c r="K456" s="832">
        <v>35991.80859375</v>
      </c>
    </row>
    <row r="457" spans="1:11" ht="14.45" customHeight="1" x14ac:dyDescent="0.2">
      <c r="A457" s="821" t="s">
        <v>605</v>
      </c>
      <c r="B457" s="822" t="s">
        <v>606</v>
      </c>
      <c r="C457" s="825" t="s">
        <v>632</v>
      </c>
      <c r="D457" s="839" t="s">
        <v>633</v>
      </c>
      <c r="E457" s="825" t="s">
        <v>3221</v>
      </c>
      <c r="F457" s="839" t="s">
        <v>3222</v>
      </c>
      <c r="G457" s="825" t="s">
        <v>3294</v>
      </c>
      <c r="H457" s="825" t="s">
        <v>3295</v>
      </c>
      <c r="I457" s="831">
        <v>3999.090087890625</v>
      </c>
      <c r="J457" s="831">
        <v>2</v>
      </c>
      <c r="K457" s="832">
        <v>7998.18017578125</v>
      </c>
    </row>
    <row r="458" spans="1:11" ht="14.45" customHeight="1" x14ac:dyDescent="0.2">
      <c r="A458" s="821" t="s">
        <v>605</v>
      </c>
      <c r="B458" s="822" t="s">
        <v>606</v>
      </c>
      <c r="C458" s="825" t="s">
        <v>632</v>
      </c>
      <c r="D458" s="839" t="s">
        <v>633</v>
      </c>
      <c r="E458" s="825" t="s">
        <v>3221</v>
      </c>
      <c r="F458" s="839" t="s">
        <v>3222</v>
      </c>
      <c r="G458" s="825" t="s">
        <v>3296</v>
      </c>
      <c r="H458" s="825" t="s">
        <v>3297</v>
      </c>
      <c r="I458" s="831">
        <v>3999.090087890625</v>
      </c>
      <c r="J458" s="831">
        <v>1</v>
      </c>
      <c r="K458" s="832">
        <v>3999.090087890625</v>
      </c>
    </row>
    <row r="459" spans="1:11" ht="14.45" customHeight="1" x14ac:dyDescent="0.2">
      <c r="A459" s="821" t="s">
        <v>605</v>
      </c>
      <c r="B459" s="822" t="s">
        <v>606</v>
      </c>
      <c r="C459" s="825" t="s">
        <v>632</v>
      </c>
      <c r="D459" s="839" t="s">
        <v>633</v>
      </c>
      <c r="E459" s="825" t="s">
        <v>3221</v>
      </c>
      <c r="F459" s="839" t="s">
        <v>3222</v>
      </c>
      <c r="G459" s="825" t="s">
        <v>3298</v>
      </c>
      <c r="H459" s="825" t="s">
        <v>3299</v>
      </c>
      <c r="I459" s="831">
        <v>3999.10009765625</v>
      </c>
      <c r="J459" s="831">
        <v>1</v>
      </c>
      <c r="K459" s="832">
        <v>3999.10009765625</v>
      </c>
    </row>
    <row r="460" spans="1:11" ht="14.45" customHeight="1" x14ac:dyDescent="0.2">
      <c r="A460" s="821" t="s">
        <v>605</v>
      </c>
      <c r="B460" s="822" t="s">
        <v>606</v>
      </c>
      <c r="C460" s="825" t="s">
        <v>632</v>
      </c>
      <c r="D460" s="839" t="s">
        <v>633</v>
      </c>
      <c r="E460" s="825" t="s">
        <v>3221</v>
      </c>
      <c r="F460" s="839" t="s">
        <v>3222</v>
      </c>
      <c r="G460" s="825" t="s">
        <v>3300</v>
      </c>
      <c r="H460" s="825" t="s">
        <v>3301</v>
      </c>
      <c r="I460" s="831">
        <v>1037.300048828125</v>
      </c>
      <c r="J460" s="831">
        <v>4</v>
      </c>
      <c r="K460" s="832">
        <v>4149.2001953125</v>
      </c>
    </row>
    <row r="461" spans="1:11" ht="14.45" customHeight="1" x14ac:dyDescent="0.2">
      <c r="A461" s="821" t="s">
        <v>605</v>
      </c>
      <c r="B461" s="822" t="s">
        <v>606</v>
      </c>
      <c r="C461" s="825" t="s">
        <v>632</v>
      </c>
      <c r="D461" s="839" t="s">
        <v>633</v>
      </c>
      <c r="E461" s="825" t="s">
        <v>3221</v>
      </c>
      <c r="F461" s="839" t="s">
        <v>3222</v>
      </c>
      <c r="G461" s="825" t="s">
        <v>3302</v>
      </c>
      <c r="H461" s="825" t="s">
        <v>3303</v>
      </c>
      <c r="I461" s="831">
        <v>5238.22998046875</v>
      </c>
      <c r="J461" s="831">
        <v>1</v>
      </c>
      <c r="K461" s="832">
        <v>5238.22998046875</v>
      </c>
    </row>
    <row r="462" spans="1:11" ht="14.45" customHeight="1" x14ac:dyDescent="0.2">
      <c r="A462" s="821" t="s">
        <v>605</v>
      </c>
      <c r="B462" s="822" t="s">
        <v>606</v>
      </c>
      <c r="C462" s="825" t="s">
        <v>632</v>
      </c>
      <c r="D462" s="839" t="s">
        <v>633</v>
      </c>
      <c r="E462" s="825" t="s">
        <v>3221</v>
      </c>
      <c r="F462" s="839" t="s">
        <v>3222</v>
      </c>
      <c r="G462" s="825" t="s">
        <v>3304</v>
      </c>
      <c r="H462" s="825" t="s">
        <v>3305</v>
      </c>
      <c r="I462" s="831">
        <v>4141.993489583333</v>
      </c>
      <c r="J462" s="831">
        <v>2</v>
      </c>
      <c r="K462" s="832">
        <v>12425.970468750224</v>
      </c>
    </row>
    <row r="463" spans="1:11" ht="14.45" customHeight="1" x14ac:dyDescent="0.2">
      <c r="A463" s="821" t="s">
        <v>605</v>
      </c>
      <c r="B463" s="822" t="s">
        <v>606</v>
      </c>
      <c r="C463" s="825" t="s">
        <v>632</v>
      </c>
      <c r="D463" s="839" t="s">
        <v>633</v>
      </c>
      <c r="E463" s="825" t="s">
        <v>3221</v>
      </c>
      <c r="F463" s="839" t="s">
        <v>3222</v>
      </c>
      <c r="G463" s="825" t="s">
        <v>3306</v>
      </c>
      <c r="H463" s="825" t="s">
        <v>3307</v>
      </c>
      <c r="I463" s="831">
        <v>5648.183430989583</v>
      </c>
      <c r="J463" s="831">
        <v>3</v>
      </c>
      <c r="K463" s="832">
        <v>16944.55029296875</v>
      </c>
    </row>
    <row r="464" spans="1:11" ht="14.45" customHeight="1" x14ac:dyDescent="0.2">
      <c r="A464" s="821" t="s">
        <v>605</v>
      </c>
      <c r="B464" s="822" t="s">
        <v>606</v>
      </c>
      <c r="C464" s="825" t="s">
        <v>632</v>
      </c>
      <c r="D464" s="839" t="s">
        <v>633</v>
      </c>
      <c r="E464" s="825" t="s">
        <v>3221</v>
      </c>
      <c r="F464" s="839" t="s">
        <v>3222</v>
      </c>
      <c r="G464" s="825" t="s">
        <v>3308</v>
      </c>
      <c r="H464" s="825" t="s">
        <v>3309</v>
      </c>
      <c r="I464" s="831">
        <v>4125.60986328125</v>
      </c>
      <c r="J464" s="831">
        <v>1</v>
      </c>
      <c r="K464" s="832">
        <v>4125.60986328125</v>
      </c>
    </row>
    <row r="465" spans="1:11" ht="14.45" customHeight="1" x14ac:dyDescent="0.2">
      <c r="A465" s="821" t="s">
        <v>605</v>
      </c>
      <c r="B465" s="822" t="s">
        <v>606</v>
      </c>
      <c r="C465" s="825" t="s">
        <v>632</v>
      </c>
      <c r="D465" s="839" t="s">
        <v>633</v>
      </c>
      <c r="E465" s="825" t="s">
        <v>3221</v>
      </c>
      <c r="F465" s="839" t="s">
        <v>3222</v>
      </c>
      <c r="G465" s="825" t="s">
        <v>3310</v>
      </c>
      <c r="H465" s="825" t="s">
        <v>3311</v>
      </c>
      <c r="I465" s="831">
        <v>4125.6201171875</v>
      </c>
      <c r="J465" s="831">
        <v>1</v>
      </c>
      <c r="K465" s="832">
        <v>4125.6201171875</v>
      </c>
    </row>
    <row r="466" spans="1:11" ht="14.45" customHeight="1" x14ac:dyDescent="0.2">
      <c r="A466" s="821" t="s">
        <v>605</v>
      </c>
      <c r="B466" s="822" t="s">
        <v>606</v>
      </c>
      <c r="C466" s="825" t="s">
        <v>632</v>
      </c>
      <c r="D466" s="839" t="s">
        <v>633</v>
      </c>
      <c r="E466" s="825" t="s">
        <v>3221</v>
      </c>
      <c r="F466" s="839" t="s">
        <v>3222</v>
      </c>
      <c r="G466" s="825" t="s">
        <v>3312</v>
      </c>
      <c r="H466" s="825" t="s">
        <v>3313</v>
      </c>
      <c r="I466" s="831">
        <v>4125.625</v>
      </c>
      <c r="J466" s="831">
        <v>4</v>
      </c>
      <c r="K466" s="832">
        <v>16502.5</v>
      </c>
    </row>
    <row r="467" spans="1:11" ht="14.45" customHeight="1" x14ac:dyDescent="0.2">
      <c r="A467" s="821" t="s">
        <v>605</v>
      </c>
      <c r="B467" s="822" t="s">
        <v>606</v>
      </c>
      <c r="C467" s="825" t="s">
        <v>632</v>
      </c>
      <c r="D467" s="839" t="s">
        <v>633</v>
      </c>
      <c r="E467" s="825" t="s">
        <v>3221</v>
      </c>
      <c r="F467" s="839" t="s">
        <v>3222</v>
      </c>
      <c r="G467" s="825" t="s">
        <v>3314</v>
      </c>
      <c r="H467" s="825" t="s">
        <v>3315</v>
      </c>
      <c r="I467" s="831">
        <v>4125.60986328125</v>
      </c>
      <c r="J467" s="831">
        <v>2</v>
      </c>
      <c r="K467" s="832">
        <v>8251.2197265625</v>
      </c>
    </row>
    <row r="468" spans="1:11" ht="14.45" customHeight="1" x14ac:dyDescent="0.2">
      <c r="A468" s="821" t="s">
        <v>605</v>
      </c>
      <c r="B468" s="822" t="s">
        <v>606</v>
      </c>
      <c r="C468" s="825" t="s">
        <v>632</v>
      </c>
      <c r="D468" s="839" t="s">
        <v>633</v>
      </c>
      <c r="E468" s="825" t="s">
        <v>3221</v>
      </c>
      <c r="F468" s="839" t="s">
        <v>3222</v>
      </c>
      <c r="G468" s="825" t="s">
        <v>3316</v>
      </c>
      <c r="H468" s="825" t="s">
        <v>3317</v>
      </c>
      <c r="I468" s="831">
        <v>5238.239990234375</v>
      </c>
      <c r="J468" s="831">
        <v>2</v>
      </c>
      <c r="K468" s="832">
        <v>10476.47998046875</v>
      </c>
    </row>
    <row r="469" spans="1:11" ht="14.45" customHeight="1" x14ac:dyDescent="0.2">
      <c r="A469" s="821" t="s">
        <v>605</v>
      </c>
      <c r="B469" s="822" t="s">
        <v>606</v>
      </c>
      <c r="C469" s="825" t="s">
        <v>632</v>
      </c>
      <c r="D469" s="839" t="s">
        <v>633</v>
      </c>
      <c r="E469" s="825" t="s">
        <v>3221</v>
      </c>
      <c r="F469" s="839" t="s">
        <v>3222</v>
      </c>
      <c r="G469" s="825" t="s">
        <v>3318</v>
      </c>
      <c r="H469" s="825" t="s">
        <v>3319</v>
      </c>
      <c r="I469" s="831">
        <v>5648.1801215277774</v>
      </c>
      <c r="J469" s="831">
        <v>9</v>
      </c>
      <c r="K469" s="832">
        <v>50833.62109375</v>
      </c>
    </row>
    <row r="470" spans="1:11" ht="14.45" customHeight="1" x14ac:dyDescent="0.2">
      <c r="A470" s="821" t="s">
        <v>605</v>
      </c>
      <c r="B470" s="822" t="s">
        <v>606</v>
      </c>
      <c r="C470" s="825" t="s">
        <v>632</v>
      </c>
      <c r="D470" s="839" t="s">
        <v>633</v>
      </c>
      <c r="E470" s="825" t="s">
        <v>3221</v>
      </c>
      <c r="F470" s="839" t="s">
        <v>3222</v>
      </c>
      <c r="G470" s="825" t="s">
        <v>3320</v>
      </c>
      <c r="H470" s="825" t="s">
        <v>3321</v>
      </c>
      <c r="I470" s="831">
        <v>5648.169921875</v>
      </c>
      <c r="J470" s="831">
        <v>1</v>
      </c>
      <c r="K470" s="832">
        <v>5648.169921875</v>
      </c>
    </row>
    <row r="471" spans="1:11" ht="14.45" customHeight="1" x14ac:dyDescent="0.2">
      <c r="A471" s="821" t="s">
        <v>605</v>
      </c>
      <c r="B471" s="822" t="s">
        <v>606</v>
      </c>
      <c r="C471" s="825" t="s">
        <v>632</v>
      </c>
      <c r="D471" s="839" t="s">
        <v>633</v>
      </c>
      <c r="E471" s="825" t="s">
        <v>3221</v>
      </c>
      <c r="F471" s="839" t="s">
        <v>3222</v>
      </c>
      <c r="G471" s="825" t="s">
        <v>3322</v>
      </c>
      <c r="H471" s="825" t="s">
        <v>3323</v>
      </c>
      <c r="I471" s="831">
        <v>6212.97998046875</v>
      </c>
      <c r="J471" s="831">
        <v>1</v>
      </c>
      <c r="K471" s="832">
        <v>6212.97998046875</v>
      </c>
    </row>
    <row r="472" spans="1:11" ht="14.45" customHeight="1" x14ac:dyDescent="0.2">
      <c r="A472" s="821" t="s">
        <v>605</v>
      </c>
      <c r="B472" s="822" t="s">
        <v>606</v>
      </c>
      <c r="C472" s="825" t="s">
        <v>632</v>
      </c>
      <c r="D472" s="839" t="s">
        <v>633</v>
      </c>
      <c r="E472" s="825" t="s">
        <v>3221</v>
      </c>
      <c r="F472" s="839" t="s">
        <v>3222</v>
      </c>
      <c r="G472" s="825" t="s">
        <v>3324</v>
      </c>
      <c r="H472" s="825" t="s">
        <v>3325</v>
      </c>
      <c r="I472" s="831">
        <v>6858.816569010417</v>
      </c>
      <c r="J472" s="831">
        <v>3</v>
      </c>
      <c r="K472" s="832">
        <v>20576.44970703125</v>
      </c>
    </row>
    <row r="473" spans="1:11" ht="14.45" customHeight="1" x14ac:dyDescent="0.2">
      <c r="A473" s="821" t="s">
        <v>605</v>
      </c>
      <c r="B473" s="822" t="s">
        <v>606</v>
      </c>
      <c r="C473" s="825" t="s">
        <v>632</v>
      </c>
      <c r="D473" s="839" t="s">
        <v>633</v>
      </c>
      <c r="E473" s="825" t="s">
        <v>3221</v>
      </c>
      <c r="F473" s="839" t="s">
        <v>3222</v>
      </c>
      <c r="G473" s="825" t="s">
        <v>3326</v>
      </c>
      <c r="H473" s="825" t="s">
        <v>3327</v>
      </c>
      <c r="I473" s="831">
        <v>1.1499999761581421</v>
      </c>
      <c r="J473" s="831">
        <v>4</v>
      </c>
      <c r="K473" s="832">
        <v>4.5999999046325684</v>
      </c>
    </row>
    <row r="474" spans="1:11" ht="14.45" customHeight="1" x14ac:dyDescent="0.2">
      <c r="A474" s="821" t="s">
        <v>605</v>
      </c>
      <c r="B474" s="822" t="s">
        <v>606</v>
      </c>
      <c r="C474" s="825" t="s">
        <v>632</v>
      </c>
      <c r="D474" s="839" t="s">
        <v>633</v>
      </c>
      <c r="E474" s="825" t="s">
        <v>3221</v>
      </c>
      <c r="F474" s="839" t="s">
        <v>3222</v>
      </c>
      <c r="G474" s="825" t="s">
        <v>3328</v>
      </c>
      <c r="H474" s="825" t="s">
        <v>3329</v>
      </c>
      <c r="I474" s="831">
        <v>1.1499999761581421</v>
      </c>
      <c r="J474" s="831">
        <v>4</v>
      </c>
      <c r="K474" s="832">
        <v>4.5999999046325684</v>
      </c>
    </row>
    <row r="475" spans="1:11" ht="14.45" customHeight="1" x14ac:dyDescent="0.2">
      <c r="A475" s="821" t="s">
        <v>605</v>
      </c>
      <c r="B475" s="822" t="s">
        <v>606</v>
      </c>
      <c r="C475" s="825" t="s">
        <v>632</v>
      </c>
      <c r="D475" s="839" t="s">
        <v>633</v>
      </c>
      <c r="E475" s="825" t="s">
        <v>3221</v>
      </c>
      <c r="F475" s="839" t="s">
        <v>3222</v>
      </c>
      <c r="G475" s="825" t="s">
        <v>3330</v>
      </c>
      <c r="H475" s="825" t="s">
        <v>3331</v>
      </c>
      <c r="I475" s="831">
        <v>1.1499999761581421</v>
      </c>
      <c r="J475" s="831">
        <v>2</v>
      </c>
      <c r="K475" s="832">
        <v>2.2999999523162842</v>
      </c>
    </row>
    <row r="476" spans="1:11" ht="14.45" customHeight="1" x14ac:dyDescent="0.2">
      <c r="A476" s="821" t="s">
        <v>605</v>
      </c>
      <c r="B476" s="822" t="s">
        <v>606</v>
      </c>
      <c r="C476" s="825" t="s">
        <v>632</v>
      </c>
      <c r="D476" s="839" t="s">
        <v>633</v>
      </c>
      <c r="E476" s="825" t="s">
        <v>3221</v>
      </c>
      <c r="F476" s="839" t="s">
        <v>3222</v>
      </c>
      <c r="G476" s="825" t="s">
        <v>3332</v>
      </c>
      <c r="H476" s="825" t="s">
        <v>3333</v>
      </c>
      <c r="I476" s="831">
        <v>1.1499999761581421</v>
      </c>
      <c r="J476" s="831">
        <v>2</v>
      </c>
      <c r="K476" s="832">
        <v>2.2999999523162842</v>
      </c>
    </row>
    <row r="477" spans="1:11" ht="14.45" customHeight="1" x14ac:dyDescent="0.2">
      <c r="A477" s="821" t="s">
        <v>605</v>
      </c>
      <c r="B477" s="822" t="s">
        <v>606</v>
      </c>
      <c r="C477" s="825" t="s">
        <v>632</v>
      </c>
      <c r="D477" s="839" t="s">
        <v>633</v>
      </c>
      <c r="E477" s="825" t="s">
        <v>3221</v>
      </c>
      <c r="F477" s="839" t="s">
        <v>3222</v>
      </c>
      <c r="G477" s="825" t="s">
        <v>3334</v>
      </c>
      <c r="H477" s="825" t="s">
        <v>3335</v>
      </c>
      <c r="I477" s="831">
        <v>1.1499999761581421</v>
      </c>
      <c r="J477" s="831">
        <v>1</v>
      </c>
      <c r="K477" s="832">
        <v>1.1499999761581421</v>
      </c>
    </row>
    <row r="478" spans="1:11" ht="14.45" customHeight="1" x14ac:dyDescent="0.2">
      <c r="A478" s="821" t="s">
        <v>605</v>
      </c>
      <c r="B478" s="822" t="s">
        <v>606</v>
      </c>
      <c r="C478" s="825" t="s">
        <v>632</v>
      </c>
      <c r="D478" s="839" t="s">
        <v>633</v>
      </c>
      <c r="E478" s="825" t="s">
        <v>3221</v>
      </c>
      <c r="F478" s="839" t="s">
        <v>3222</v>
      </c>
      <c r="G478" s="825" t="s">
        <v>3336</v>
      </c>
      <c r="H478" s="825" t="s">
        <v>3337</v>
      </c>
      <c r="I478" s="831">
        <v>2564.5</v>
      </c>
      <c r="J478" s="831">
        <v>10</v>
      </c>
      <c r="K478" s="832">
        <v>25645</v>
      </c>
    </row>
    <row r="479" spans="1:11" ht="14.45" customHeight="1" x14ac:dyDescent="0.2">
      <c r="A479" s="821" t="s">
        <v>605</v>
      </c>
      <c r="B479" s="822" t="s">
        <v>606</v>
      </c>
      <c r="C479" s="825" t="s">
        <v>632</v>
      </c>
      <c r="D479" s="839" t="s">
        <v>633</v>
      </c>
      <c r="E479" s="825" t="s">
        <v>3221</v>
      </c>
      <c r="F479" s="839" t="s">
        <v>3222</v>
      </c>
      <c r="G479" s="825" t="s">
        <v>3338</v>
      </c>
      <c r="H479" s="825" t="s">
        <v>3339</v>
      </c>
      <c r="I479" s="831">
        <v>2419.2459960937499</v>
      </c>
      <c r="J479" s="831">
        <v>20</v>
      </c>
      <c r="K479" s="832">
        <v>48384.919921875</v>
      </c>
    </row>
    <row r="480" spans="1:11" ht="14.45" customHeight="1" x14ac:dyDescent="0.2">
      <c r="A480" s="821" t="s">
        <v>605</v>
      </c>
      <c r="B480" s="822" t="s">
        <v>606</v>
      </c>
      <c r="C480" s="825" t="s">
        <v>632</v>
      </c>
      <c r="D480" s="839" t="s">
        <v>633</v>
      </c>
      <c r="E480" s="825" t="s">
        <v>3221</v>
      </c>
      <c r="F480" s="839" t="s">
        <v>3222</v>
      </c>
      <c r="G480" s="825" t="s">
        <v>3340</v>
      </c>
      <c r="H480" s="825" t="s">
        <v>3341</v>
      </c>
      <c r="I480" s="831">
        <v>2564.5150146484375</v>
      </c>
      <c r="J480" s="831">
        <v>5</v>
      </c>
      <c r="K480" s="832">
        <v>12822.530029296875</v>
      </c>
    </row>
    <row r="481" spans="1:11" ht="14.45" customHeight="1" x14ac:dyDescent="0.2">
      <c r="A481" s="821" t="s">
        <v>605</v>
      </c>
      <c r="B481" s="822" t="s">
        <v>606</v>
      </c>
      <c r="C481" s="825" t="s">
        <v>632</v>
      </c>
      <c r="D481" s="839" t="s">
        <v>633</v>
      </c>
      <c r="E481" s="825" t="s">
        <v>3221</v>
      </c>
      <c r="F481" s="839" t="s">
        <v>3222</v>
      </c>
      <c r="G481" s="825" t="s">
        <v>3342</v>
      </c>
      <c r="H481" s="825" t="s">
        <v>3343</v>
      </c>
      <c r="I481" s="831">
        <v>7308.22998046875</v>
      </c>
      <c r="J481" s="831">
        <v>32</v>
      </c>
      <c r="K481" s="832">
        <v>233863.33984375</v>
      </c>
    </row>
    <row r="482" spans="1:11" ht="14.45" customHeight="1" x14ac:dyDescent="0.2">
      <c r="A482" s="821" t="s">
        <v>605</v>
      </c>
      <c r="B482" s="822" t="s">
        <v>606</v>
      </c>
      <c r="C482" s="825" t="s">
        <v>632</v>
      </c>
      <c r="D482" s="839" t="s">
        <v>633</v>
      </c>
      <c r="E482" s="825" t="s">
        <v>3221</v>
      </c>
      <c r="F482" s="839" t="s">
        <v>3222</v>
      </c>
      <c r="G482" s="825" t="s">
        <v>3344</v>
      </c>
      <c r="H482" s="825" t="s">
        <v>3345</v>
      </c>
      <c r="I482" s="831">
        <v>552</v>
      </c>
      <c r="J482" s="831">
        <v>2</v>
      </c>
      <c r="K482" s="832">
        <v>1104</v>
      </c>
    </row>
    <row r="483" spans="1:11" ht="14.45" customHeight="1" x14ac:dyDescent="0.2">
      <c r="A483" s="821" t="s">
        <v>605</v>
      </c>
      <c r="B483" s="822" t="s">
        <v>606</v>
      </c>
      <c r="C483" s="825" t="s">
        <v>632</v>
      </c>
      <c r="D483" s="839" t="s">
        <v>633</v>
      </c>
      <c r="E483" s="825" t="s">
        <v>3221</v>
      </c>
      <c r="F483" s="839" t="s">
        <v>3222</v>
      </c>
      <c r="G483" s="825" t="s">
        <v>3346</v>
      </c>
      <c r="H483" s="825" t="s">
        <v>3347</v>
      </c>
      <c r="I483" s="831">
        <v>552.0050048828125</v>
      </c>
      <c r="J483" s="831">
        <v>4</v>
      </c>
      <c r="K483" s="832">
        <v>2208.010009765625</v>
      </c>
    </row>
    <row r="484" spans="1:11" ht="14.45" customHeight="1" x14ac:dyDescent="0.2">
      <c r="A484" s="821" t="s">
        <v>605</v>
      </c>
      <c r="B484" s="822" t="s">
        <v>606</v>
      </c>
      <c r="C484" s="825" t="s">
        <v>632</v>
      </c>
      <c r="D484" s="839" t="s">
        <v>633</v>
      </c>
      <c r="E484" s="825" t="s">
        <v>3221</v>
      </c>
      <c r="F484" s="839" t="s">
        <v>3222</v>
      </c>
      <c r="G484" s="825" t="s">
        <v>3348</v>
      </c>
      <c r="H484" s="825" t="s">
        <v>3349</v>
      </c>
      <c r="I484" s="831">
        <v>552</v>
      </c>
      <c r="J484" s="831">
        <v>10</v>
      </c>
      <c r="K484" s="832">
        <v>5520</v>
      </c>
    </row>
    <row r="485" spans="1:11" ht="14.45" customHeight="1" x14ac:dyDescent="0.2">
      <c r="A485" s="821" t="s">
        <v>605</v>
      </c>
      <c r="B485" s="822" t="s">
        <v>606</v>
      </c>
      <c r="C485" s="825" t="s">
        <v>632</v>
      </c>
      <c r="D485" s="839" t="s">
        <v>633</v>
      </c>
      <c r="E485" s="825" t="s">
        <v>3221</v>
      </c>
      <c r="F485" s="839" t="s">
        <v>3222</v>
      </c>
      <c r="G485" s="825" t="s">
        <v>3350</v>
      </c>
      <c r="H485" s="825" t="s">
        <v>3351</v>
      </c>
      <c r="I485" s="831">
        <v>552</v>
      </c>
      <c r="J485" s="831">
        <v>68</v>
      </c>
      <c r="K485" s="832">
        <v>37536</v>
      </c>
    </row>
    <row r="486" spans="1:11" ht="14.45" customHeight="1" x14ac:dyDescent="0.2">
      <c r="A486" s="821" t="s">
        <v>605</v>
      </c>
      <c r="B486" s="822" t="s">
        <v>606</v>
      </c>
      <c r="C486" s="825" t="s">
        <v>632</v>
      </c>
      <c r="D486" s="839" t="s">
        <v>633</v>
      </c>
      <c r="E486" s="825" t="s">
        <v>3221</v>
      </c>
      <c r="F486" s="839" t="s">
        <v>3222</v>
      </c>
      <c r="G486" s="825" t="s">
        <v>3352</v>
      </c>
      <c r="H486" s="825" t="s">
        <v>3353</v>
      </c>
      <c r="I486" s="831">
        <v>552.00333658854163</v>
      </c>
      <c r="J486" s="831">
        <v>5</v>
      </c>
      <c r="K486" s="832">
        <v>2760.010009765625</v>
      </c>
    </row>
    <row r="487" spans="1:11" ht="14.45" customHeight="1" x14ac:dyDescent="0.2">
      <c r="A487" s="821" t="s">
        <v>605</v>
      </c>
      <c r="B487" s="822" t="s">
        <v>606</v>
      </c>
      <c r="C487" s="825" t="s">
        <v>632</v>
      </c>
      <c r="D487" s="839" t="s">
        <v>633</v>
      </c>
      <c r="E487" s="825" t="s">
        <v>3221</v>
      </c>
      <c r="F487" s="839" t="s">
        <v>3222</v>
      </c>
      <c r="G487" s="825" t="s">
        <v>3354</v>
      </c>
      <c r="H487" s="825" t="s">
        <v>3355</v>
      </c>
      <c r="I487" s="831">
        <v>552</v>
      </c>
      <c r="J487" s="831">
        <v>18</v>
      </c>
      <c r="K487" s="832">
        <v>9936</v>
      </c>
    </row>
    <row r="488" spans="1:11" ht="14.45" customHeight="1" x14ac:dyDescent="0.2">
      <c r="A488" s="821" t="s">
        <v>605</v>
      </c>
      <c r="B488" s="822" t="s">
        <v>606</v>
      </c>
      <c r="C488" s="825" t="s">
        <v>632</v>
      </c>
      <c r="D488" s="839" t="s">
        <v>633</v>
      </c>
      <c r="E488" s="825" t="s">
        <v>3221</v>
      </c>
      <c r="F488" s="839" t="s">
        <v>3222</v>
      </c>
      <c r="G488" s="825" t="s">
        <v>3356</v>
      </c>
      <c r="H488" s="825" t="s">
        <v>3357</v>
      </c>
      <c r="I488" s="831">
        <v>552</v>
      </c>
      <c r="J488" s="831">
        <v>109</v>
      </c>
      <c r="K488" s="832">
        <v>60168</v>
      </c>
    </row>
    <row r="489" spans="1:11" ht="14.45" customHeight="1" x14ac:dyDescent="0.2">
      <c r="A489" s="821" t="s">
        <v>605</v>
      </c>
      <c r="B489" s="822" t="s">
        <v>606</v>
      </c>
      <c r="C489" s="825" t="s">
        <v>632</v>
      </c>
      <c r="D489" s="839" t="s">
        <v>633</v>
      </c>
      <c r="E489" s="825" t="s">
        <v>3221</v>
      </c>
      <c r="F489" s="839" t="s">
        <v>3222</v>
      </c>
      <c r="G489" s="825" t="s">
        <v>3358</v>
      </c>
      <c r="H489" s="825" t="s">
        <v>3359</v>
      </c>
      <c r="I489" s="831">
        <v>552</v>
      </c>
      <c r="J489" s="831">
        <v>30</v>
      </c>
      <c r="K489" s="832">
        <v>16560</v>
      </c>
    </row>
    <row r="490" spans="1:11" ht="14.45" customHeight="1" x14ac:dyDescent="0.2">
      <c r="A490" s="821" t="s">
        <v>605</v>
      </c>
      <c r="B490" s="822" t="s">
        <v>606</v>
      </c>
      <c r="C490" s="825" t="s">
        <v>632</v>
      </c>
      <c r="D490" s="839" t="s">
        <v>633</v>
      </c>
      <c r="E490" s="825" t="s">
        <v>3221</v>
      </c>
      <c r="F490" s="839" t="s">
        <v>3222</v>
      </c>
      <c r="G490" s="825" t="s">
        <v>3360</v>
      </c>
      <c r="H490" s="825" t="s">
        <v>3361</v>
      </c>
      <c r="I490" s="831">
        <v>552.00166829427087</v>
      </c>
      <c r="J490" s="831">
        <v>21</v>
      </c>
      <c r="K490" s="832">
        <v>11592.02001953125</v>
      </c>
    </row>
    <row r="491" spans="1:11" ht="14.45" customHeight="1" x14ac:dyDescent="0.2">
      <c r="A491" s="821" t="s">
        <v>605</v>
      </c>
      <c r="B491" s="822" t="s">
        <v>606</v>
      </c>
      <c r="C491" s="825" t="s">
        <v>632</v>
      </c>
      <c r="D491" s="839" t="s">
        <v>633</v>
      </c>
      <c r="E491" s="825" t="s">
        <v>3221</v>
      </c>
      <c r="F491" s="839" t="s">
        <v>3222</v>
      </c>
      <c r="G491" s="825" t="s">
        <v>3362</v>
      </c>
      <c r="H491" s="825" t="s">
        <v>3363</v>
      </c>
      <c r="I491" s="831">
        <v>552.00080078124995</v>
      </c>
      <c r="J491" s="831">
        <v>46</v>
      </c>
      <c r="K491" s="832">
        <v>25392.02001953125</v>
      </c>
    </row>
    <row r="492" spans="1:11" ht="14.45" customHeight="1" x14ac:dyDescent="0.2">
      <c r="A492" s="821" t="s">
        <v>605</v>
      </c>
      <c r="B492" s="822" t="s">
        <v>606</v>
      </c>
      <c r="C492" s="825" t="s">
        <v>632</v>
      </c>
      <c r="D492" s="839" t="s">
        <v>633</v>
      </c>
      <c r="E492" s="825" t="s">
        <v>3221</v>
      </c>
      <c r="F492" s="839" t="s">
        <v>3222</v>
      </c>
      <c r="G492" s="825" t="s">
        <v>3364</v>
      </c>
      <c r="H492" s="825" t="s">
        <v>3365</v>
      </c>
      <c r="I492" s="831">
        <v>552</v>
      </c>
      <c r="J492" s="831">
        <v>18</v>
      </c>
      <c r="K492" s="832">
        <v>9936</v>
      </c>
    </row>
    <row r="493" spans="1:11" ht="14.45" customHeight="1" x14ac:dyDescent="0.2">
      <c r="A493" s="821" t="s">
        <v>605</v>
      </c>
      <c r="B493" s="822" t="s">
        <v>606</v>
      </c>
      <c r="C493" s="825" t="s">
        <v>632</v>
      </c>
      <c r="D493" s="839" t="s">
        <v>633</v>
      </c>
      <c r="E493" s="825" t="s">
        <v>3221</v>
      </c>
      <c r="F493" s="839" t="s">
        <v>3222</v>
      </c>
      <c r="G493" s="825" t="s">
        <v>3366</v>
      </c>
      <c r="H493" s="825" t="s">
        <v>3367</v>
      </c>
      <c r="I493" s="831">
        <v>4887.75</v>
      </c>
      <c r="J493" s="831">
        <v>2</v>
      </c>
      <c r="K493" s="832">
        <v>9775.5</v>
      </c>
    </row>
    <row r="494" spans="1:11" ht="14.45" customHeight="1" x14ac:dyDescent="0.2">
      <c r="A494" s="821" t="s">
        <v>605</v>
      </c>
      <c r="B494" s="822" t="s">
        <v>606</v>
      </c>
      <c r="C494" s="825" t="s">
        <v>632</v>
      </c>
      <c r="D494" s="839" t="s">
        <v>633</v>
      </c>
      <c r="E494" s="825" t="s">
        <v>3221</v>
      </c>
      <c r="F494" s="839" t="s">
        <v>3222</v>
      </c>
      <c r="G494" s="825" t="s">
        <v>3368</v>
      </c>
      <c r="H494" s="825" t="s">
        <v>3369</v>
      </c>
      <c r="I494" s="831">
        <v>552</v>
      </c>
      <c r="J494" s="831">
        <v>11</v>
      </c>
      <c r="K494" s="832">
        <v>6072</v>
      </c>
    </row>
    <row r="495" spans="1:11" ht="14.45" customHeight="1" x14ac:dyDescent="0.2">
      <c r="A495" s="821" t="s">
        <v>605</v>
      </c>
      <c r="B495" s="822" t="s">
        <v>606</v>
      </c>
      <c r="C495" s="825" t="s">
        <v>632</v>
      </c>
      <c r="D495" s="839" t="s">
        <v>633</v>
      </c>
      <c r="E495" s="825" t="s">
        <v>3221</v>
      </c>
      <c r="F495" s="839" t="s">
        <v>3222</v>
      </c>
      <c r="G495" s="825" t="s">
        <v>3370</v>
      </c>
      <c r="H495" s="825" t="s">
        <v>3371</v>
      </c>
      <c r="I495" s="831">
        <v>552</v>
      </c>
      <c r="J495" s="831">
        <v>13</v>
      </c>
      <c r="K495" s="832">
        <v>7176</v>
      </c>
    </row>
    <row r="496" spans="1:11" ht="14.45" customHeight="1" x14ac:dyDescent="0.2">
      <c r="A496" s="821" t="s">
        <v>605</v>
      </c>
      <c r="B496" s="822" t="s">
        <v>606</v>
      </c>
      <c r="C496" s="825" t="s">
        <v>632</v>
      </c>
      <c r="D496" s="839" t="s">
        <v>633</v>
      </c>
      <c r="E496" s="825" t="s">
        <v>3221</v>
      </c>
      <c r="F496" s="839" t="s">
        <v>3222</v>
      </c>
      <c r="G496" s="825" t="s">
        <v>3372</v>
      </c>
      <c r="H496" s="825" t="s">
        <v>3373</v>
      </c>
      <c r="I496" s="831">
        <v>552</v>
      </c>
      <c r="J496" s="831">
        <v>3</v>
      </c>
      <c r="K496" s="832">
        <v>1656</v>
      </c>
    </row>
    <row r="497" spans="1:11" ht="14.45" customHeight="1" x14ac:dyDescent="0.2">
      <c r="A497" s="821" t="s">
        <v>605</v>
      </c>
      <c r="B497" s="822" t="s">
        <v>606</v>
      </c>
      <c r="C497" s="825" t="s">
        <v>632</v>
      </c>
      <c r="D497" s="839" t="s">
        <v>633</v>
      </c>
      <c r="E497" s="825" t="s">
        <v>3221</v>
      </c>
      <c r="F497" s="839" t="s">
        <v>3222</v>
      </c>
      <c r="G497" s="825" t="s">
        <v>3374</v>
      </c>
      <c r="H497" s="825" t="s">
        <v>3375</v>
      </c>
      <c r="I497" s="831">
        <v>3473</v>
      </c>
      <c r="J497" s="831">
        <v>4</v>
      </c>
      <c r="K497" s="832">
        <v>13892</v>
      </c>
    </row>
    <row r="498" spans="1:11" ht="14.45" customHeight="1" x14ac:dyDescent="0.2">
      <c r="A498" s="821" t="s">
        <v>605</v>
      </c>
      <c r="B498" s="822" t="s">
        <v>606</v>
      </c>
      <c r="C498" s="825" t="s">
        <v>632</v>
      </c>
      <c r="D498" s="839" t="s">
        <v>633</v>
      </c>
      <c r="E498" s="825" t="s">
        <v>3221</v>
      </c>
      <c r="F498" s="839" t="s">
        <v>3222</v>
      </c>
      <c r="G498" s="825" t="s">
        <v>3376</v>
      </c>
      <c r="H498" s="825" t="s">
        <v>3377</v>
      </c>
      <c r="I498" s="831">
        <v>552</v>
      </c>
      <c r="J498" s="831">
        <v>2</v>
      </c>
      <c r="K498" s="832">
        <v>1104</v>
      </c>
    </row>
    <row r="499" spans="1:11" ht="14.45" customHeight="1" x14ac:dyDescent="0.2">
      <c r="A499" s="821" t="s">
        <v>605</v>
      </c>
      <c r="B499" s="822" t="s">
        <v>606</v>
      </c>
      <c r="C499" s="825" t="s">
        <v>632</v>
      </c>
      <c r="D499" s="839" t="s">
        <v>633</v>
      </c>
      <c r="E499" s="825" t="s">
        <v>3221</v>
      </c>
      <c r="F499" s="839" t="s">
        <v>3222</v>
      </c>
      <c r="G499" s="825" t="s">
        <v>3378</v>
      </c>
      <c r="H499" s="825" t="s">
        <v>3379</v>
      </c>
      <c r="I499" s="831">
        <v>1426</v>
      </c>
      <c r="J499" s="831">
        <v>4</v>
      </c>
      <c r="K499" s="832">
        <v>5704</v>
      </c>
    </row>
    <row r="500" spans="1:11" ht="14.45" customHeight="1" x14ac:dyDescent="0.2">
      <c r="A500" s="821" t="s">
        <v>605</v>
      </c>
      <c r="B500" s="822" t="s">
        <v>606</v>
      </c>
      <c r="C500" s="825" t="s">
        <v>632</v>
      </c>
      <c r="D500" s="839" t="s">
        <v>633</v>
      </c>
      <c r="E500" s="825" t="s">
        <v>3221</v>
      </c>
      <c r="F500" s="839" t="s">
        <v>3222</v>
      </c>
      <c r="G500" s="825" t="s">
        <v>3380</v>
      </c>
      <c r="H500" s="825" t="s">
        <v>3381</v>
      </c>
      <c r="I500" s="831">
        <v>8216.75</v>
      </c>
      <c r="J500" s="831">
        <v>2</v>
      </c>
      <c r="K500" s="832">
        <v>16433.5</v>
      </c>
    </row>
    <row r="501" spans="1:11" ht="14.45" customHeight="1" x14ac:dyDescent="0.2">
      <c r="A501" s="821" t="s">
        <v>605</v>
      </c>
      <c r="B501" s="822" t="s">
        <v>606</v>
      </c>
      <c r="C501" s="825" t="s">
        <v>632</v>
      </c>
      <c r="D501" s="839" t="s">
        <v>633</v>
      </c>
      <c r="E501" s="825" t="s">
        <v>3221</v>
      </c>
      <c r="F501" s="839" t="s">
        <v>3222</v>
      </c>
      <c r="G501" s="825" t="s">
        <v>3382</v>
      </c>
      <c r="H501" s="825" t="s">
        <v>3383</v>
      </c>
      <c r="I501" s="831">
        <v>8216.75</v>
      </c>
      <c r="J501" s="831">
        <v>8</v>
      </c>
      <c r="K501" s="832">
        <v>65734</v>
      </c>
    </row>
    <row r="502" spans="1:11" ht="14.45" customHeight="1" x14ac:dyDescent="0.2">
      <c r="A502" s="821" t="s">
        <v>605</v>
      </c>
      <c r="B502" s="822" t="s">
        <v>606</v>
      </c>
      <c r="C502" s="825" t="s">
        <v>632</v>
      </c>
      <c r="D502" s="839" t="s">
        <v>633</v>
      </c>
      <c r="E502" s="825" t="s">
        <v>3221</v>
      </c>
      <c r="F502" s="839" t="s">
        <v>3222</v>
      </c>
      <c r="G502" s="825" t="s">
        <v>3384</v>
      </c>
      <c r="H502" s="825" t="s">
        <v>3385</v>
      </c>
      <c r="I502" s="831">
        <v>8216.74609375</v>
      </c>
      <c r="J502" s="831">
        <v>12</v>
      </c>
      <c r="K502" s="832">
        <v>98600.9296875</v>
      </c>
    </row>
    <row r="503" spans="1:11" ht="14.45" customHeight="1" x14ac:dyDescent="0.2">
      <c r="A503" s="821" t="s">
        <v>605</v>
      </c>
      <c r="B503" s="822" t="s">
        <v>606</v>
      </c>
      <c r="C503" s="825" t="s">
        <v>632</v>
      </c>
      <c r="D503" s="839" t="s">
        <v>633</v>
      </c>
      <c r="E503" s="825" t="s">
        <v>3221</v>
      </c>
      <c r="F503" s="839" t="s">
        <v>3222</v>
      </c>
      <c r="G503" s="825" t="s">
        <v>3386</v>
      </c>
      <c r="H503" s="825" t="s">
        <v>3387</v>
      </c>
      <c r="I503" s="831">
        <v>8216.7610351562507</v>
      </c>
      <c r="J503" s="831">
        <v>35</v>
      </c>
      <c r="K503" s="832">
        <v>287586.6796875</v>
      </c>
    </row>
    <row r="504" spans="1:11" ht="14.45" customHeight="1" x14ac:dyDescent="0.2">
      <c r="A504" s="821" t="s">
        <v>605</v>
      </c>
      <c r="B504" s="822" t="s">
        <v>606</v>
      </c>
      <c r="C504" s="825" t="s">
        <v>632</v>
      </c>
      <c r="D504" s="839" t="s">
        <v>633</v>
      </c>
      <c r="E504" s="825" t="s">
        <v>3221</v>
      </c>
      <c r="F504" s="839" t="s">
        <v>3222</v>
      </c>
      <c r="G504" s="825" t="s">
        <v>3388</v>
      </c>
      <c r="H504" s="825" t="s">
        <v>3389</v>
      </c>
      <c r="I504" s="831">
        <v>8216.7650146484375</v>
      </c>
      <c r="J504" s="831">
        <v>26</v>
      </c>
      <c r="K504" s="832">
        <v>213635.708984375</v>
      </c>
    </row>
    <row r="505" spans="1:11" ht="14.45" customHeight="1" x14ac:dyDescent="0.2">
      <c r="A505" s="821" t="s">
        <v>605</v>
      </c>
      <c r="B505" s="822" t="s">
        <v>606</v>
      </c>
      <c r="C505" s="825" t="s">
        <v>632</v>
      </c>
      <c r="D505" s="839" t="s">
        <v>633</v>
      </c>
      <c r="E505" s="825" t="s">
        <v>3221</v>
      </c>
      <c r="F505" s="839" t="s">
        <v>3222</v>
      </c>
      <c r="G505" s="825" t="s">
        <v>3390</v>
      </c>
      <c r="H505" s="825" t="s">
        <v>3391</v>
      </c>
      <c r="I505" s="831">
        <v>8216.75</v>
      </c>
      <c r="J505" s="831">
        <v>2</v>
      </c>
      <c r="K505" s="832">
        <v>16433.5</v>
      </c>
    </row>
    <row r="506" spans="1:11" ht="14.45" customHeight="1" x14ac:dyDescent="0.2">
      <c r="A506" s="821" t="s">
        <v>605</v>
      </c>
      <c r="B506" s="822" t="s">
        <v>606</v>
      </c>
      <c r="C506" s="825" t="s">
        <v>632</v>
      </c>
      <c r="D506" s="839" t="s">
        <v>633</v>
      </c>
      <c r="E506" s="825" t="s">
        <v>3221</v>
      </c>
      <c r="F506" s="839" t="s">
        <v>3222</v>
      </c>
      <c r="G506" s="825" t="s">
        <v>3392</v>
      </c>
      <c r="H506" s="825" t="s">
        <v>3393</v>
      </c>
      <c r="I506" s="831">
        <v>8216.75</v>
      </c>
      <c r="J506" s="831">
        <v>4</v>
      </c>
      <c r="K506" s="832">
        <v>32867</v>
      </c>
    </row>
    <row r="507" spans="1:11" ht="14.45" customHeight="1" x14ac:dyDescent="0.2">
      <c r="A507" s="821" t="s">
        <v>605</v>
      </c>
      <c r="B507" s="822" t="s">
        <v>606</v>
      </c>
      <c r="C507" s="825" t="s">
        <v>632</v>
      </c>
      <c r="D507" s="839" t="s">
        <v>633</v>
      </c>
      <c r="E507" s="825" t="s">
        <v>3221</v>
      </c>
      <c r="F507" s="839" t="s">
        <v>3222</v>
      </c>
      <c r="G507" s="825" t="s">
        <v>3394</v>
      </c>
      <c r="H507" s="825" t="s">
        <v>3395</v>
      </c>
      <c r="I507" s="831">
        <v>8216.8125</v>
      </c>
      <c r="J507" s="831">
        <v>8</v>
      </c>
      <c r="K507" s="832">
        <v>65734.25</v>
      </c>
    </row>
    <row r="508" spans="1:11" ht="14.45" customHeight="1" x14ac:dyDescent="0.2">
      <c r="A508" s="821" t="s">
        <v>605</v>
      </c>
      <c r="B508" s="822" t="s">
        <v>606</v>
      </c>
      <c r="C508" s="825" t="s">
        <v>632</v>
      </c>
      <c r="D508" s="839" t="s">
        <v>633</v>
      </c>
      <c r="E508" s="825" t="s">
        <v>3221</v>
      </c>
      <c r="F508" s="839" t="s">
        <v>3222</v>
      </c>
      <c r="G508" s="825" t="s">
        <v>3396</v>
      </c>
      <c r="H508" s="825" t="s">
        <v>3397</v>
      </c>
      <c r="I508" s="831">
        <v>8216.75</v>
      </c>
      <c r="J508" s="831">
        <v>8</v>
      </c>
      <c r="K508" s="832">
        <v>65734</v>
      </c>
    </row>
    <row r="509" spans="1:11" ht="14.45" customHeight="1" x14ac:dyDescent="0.2">
      <c r="A509" s="821" t="s">
        <v>605</v>
      </c>
      <c r="B509" s="822" t="s">
        <v>606</v>
      </c>
      <c r="C509" s="825" t="s">
        <v>632</v>
      </c>
      <c r="D509" s="839" t="s">
        <v>633</v>
      </c>
      <c r="E509" s="825" t="s">
        <v>3221</v>
      </c>
      <c r="F509" s="839" t="s">
        <v>3222</v>
      </c>
      <c r="G509" s="825" t="s">
        <v>3398</v>
      </c>
      <c r="H509" s="825" t="s">
        <v>3399</v>
      </c>
      <c r="I509" s="831">
        <v>1378.1852641858552</v>
      </c>
      <c r="J509" s="831">
        <v>105</v>
      </c>
      <c r="K509" s="832">
        <v>152748.84935546853</v>
      </c>
    </row>
    <row r="510" spans="1:11" ht="14.45" customHeight="1" x14ac:dyDescent="0.2">
      <c r="A510" s="821" t="s">
        <v>605</v>
      </c>
      <c r="B510" s="822" t="s">
        <v>606</v>
      </c>
      <c r="C510" s="825" t="s">
        <v>632</v>
      </c>
      <c r="D510" s="839" t="s">
        <v>633</v>
      </c>
      <c r="E510" s="825" t="s">
        <v>3221</v>
      </c>
      <c r="F510" s="839" t="s">
        <v>3222</v>
      </c>
      <c r="G510" s="825" t="s">
        <v>3400</v>
      </c>
      <c r="H510" s="825" t="s">
        <v>3401</v>
      </c>
      <c r="I510" s="831">
        <v>10580</v>
      </c>
      <c r="J510" s="831">
        <v>2</v>
      </c>
      <c r="K510" s="832">
        <v>21160</v>
      </c>
    </row>
    <row r="511" spans="1:11" ht="14.45" customHeight="1" x14ac:dyDescent="0.2">
      <c r="A511" s="821" t="s">
        <v>605</v>
      </c>
      <c r="B511" s="822" t="s">
        <v>606</v>
      </c>
      <c r="C511" s="825" t="s">
        <v>632</v>
      </c>
      <c r="D511" s="839" t="s">
        <v>633</v>
      </c>
      <c r="E511" s="825" t="s">
        <v>3221</v>
      </c>
      <c r="F511" s="839" t="s">
        <v>3222</v>
      </c>
      <c r="G511" s="825" t="s">
        <v>3402</v>
      </c>
      <c r="H511" s="825" t="s">
        <v>3403</v>
      </c>
      <c r="I511" s="831">
        <v>7053.296549479167</v>
      </c>
      <c r="J511" s="831">
        <v>2</v>
      </c>
      <c r="K511" s="832">
        <v>21159.999648436904</v>
      </c>
    </row>
    <row r="512" spans="1:11" ht="14.45" customHeight="1" x14ac:dyDescent="0.2">
      <c r="A512" s="821" t="s">
        <v>605</v>
      </c>
      <c r="B512" s="822" t="s">
        <v>606</v>
      </c>
      <c r="C512" s="825" t="s">
        <v>632</v>
      </c>
      <c r="D512" s="839" t="s">
        <v>633</v>
      </c>
      <c r="E512" s="825" t="s">
        <v>3221</v>
      </c>
      <c r="F512" s="839" t="s">
        <v>3222</v>
      </c>
      <c r="G512" s="825" t="s">
        <v>3404</v>
      </c>
      <c r="H512" s="825" t="s">
        <v>3405</v>
      </c>
      <c r="I512" s="831">
        <v>10580</v>
      </c>
      <c r="J512" s="831">
        <v>2</v>
      </c>
      <c r="K512" s="832">
        <v>21160</v>
      </c>
    </row>
    <row r="513" spans="1:11" ht="14.45" customHeight="1" x14ac:dyDescent="0.2">
      <c r="A513" s="821" t="s">
        <v>605</v>
      </c>
      <c r="B513" s="822" t="s">
        <v>606</v>
      </c>
      <c r="C513" s="825" t="s">
        <v>632</v>
      </c>
      <c r="D513" s="839" t="s">
        <v>633</v>
      </c>
      <c r="E513" s="825" t="s">
        <v>3221</v>
      </c>
      <c r="F513" s="839" t="s">
        <v>3222</v>
      </c>
      <c r="G513" s="825" t="s">
        <v>3406</v>
      </c>
      <c r="H513" s="825" t="s">
        <v>3407</v>
      </c>
      <c r="I513" s="831">
        <v>10580</v>
      </c>
      <c r="J513" s="831">
        <v>2</v>
      </c>
      <c r="K513" s="832">
        <v>21160</v>
      </c>
    </row>
    <row r="514" spans="1:11" ht="14.45" customHeight="1" x14ac:dyDescent="0.2">
      <c r="A514" s="821" t="s">
        <v>605</v>
      </c>
      <c r="B514" s="822" t="s">
        <v>606</v>
      </c>
      <c r="C514" s="825" t="s">
        <v>632</v>
      </c>
      <c r="D514" s="839" t="s">
        <v>633</v>
      </c>
      <c r="E514" s="825" t="s">
        <v>3221</v>
      </c>
      <c r="F514" s="839" t="s">
        <v>3222</v>
      </c>
      <c r="G514" s="825" t="s">
        <v>3408</v>
      </c>
      <c r="H514" s="825" t="s">
        <v>3409</v>
      </c>
      <c r="I514" s="831">
        <v>10580</v>
      </c>
      <c r="J514" s="831">
        <v>1</v>
      </c>
      <c r="K514" s="832">
        <v>10580</v>
      </c>
    </row>
    <row r="515" spans="1:11" ht="14.45" customHeight="1" x14ac:dyDescent="0.2">
      <c r="A515" s="821" t="s">
        <v>605</v>
      </c>
      <c r="B515" s="822" t="s">
        <v>606</v>
      </c>
      <c r="C515" s="825" t="s">
        <v>632</v>
      </c>
      <c r="D515" s="839" t="s">
        <v>633</v>
      </c>
      <c r="E515" s="825" t="s">
        <v>3221</v>
      </c>
      <c r="F515" s="839" t="s">
        <v>3222</v>
      </c>
      <c r="G515" s="825" t="s">
        <v>3410</v>
      </c>
      <c r="H515" s="825" t="s">
        <v>3411</v>
      </c>
      <c r="I515" s="831">
        <v>10580</v>
      </c>
      <c r="J515" s="831">
        <v>1</v>
      </c>
      <c r="K515" s="832">
        <v>10580</v>
      </c>
    </row>
    <row r="516" spans="1:11" ht="14.45" customHeight="1" x14ac:dyDescent="0.2">
      <c r="A516" s="821" t="s">
        <v>605</v>
      </c>
      <c r="B516" s="822" t="s">
        <v>606</v>
      </c>
      <c r="C516" s="825" t="s">
        <v>632</v>
      </c>
      <c r="D516" s="839" t="s">
        <v>633</v>
      </c>
      <c r="E516" s="825" t="s">
        <v>3221</v>
      </c>
      <c r="F516" s="839" t="s">
        <v>3222</v>
      </c>
      <c r="G516" s="825" t="s">
        <v>3412</v>
      </c>
      <c r="H516" s="825" t="s">
        <v>3413</v>
      </c>
      <c r="I516" s="831">
        <v>10580</v>
      </c>
      <c r="J516" s="831">
        <v>1</v>
      </c>
      <c r="K516" s="832">
        <v>10580</v>
      </c>
    </row>
    <row r="517" spans="1:11" ht="14.45" customHeight="1" x14ac:dyDescent="0.2">
      <c r="A517" s="821" t="s">
        <v>605</v>
      </c>
      <c r="B517" s="822" t="s">
        <v>606</v>
      </c>
      <c r="C517" s="825" t="s">
        <v>632</v>
      </c>
      <c r="D517" s="839" t="s">
        <v>633</v>
      </c>
      <c r="E517" s="825" t="s">
        <v>3221</v>
      </c>
      <c r="F517" s="839" t="s">
        <v>3222</v>
      </c>
      <c r="G517" s="825" t="s">
        <v>3414</v>
      </c>
      <c r="H517" s="825" t="s">
        <v>3415</v>
      </c>
      <c r="I517" s="831">
        <v>7935.2175000011921</v>
      </c>
      <c r="J517" s="831">
        <v>4</v>
      </c>
      <c r="K517" s="832">
        <v>31740.870000004768</v>
      </c>
    </row>
    <row r="518" spans="1:11" ht="14.45" customHeight="1" x14ac:dyDescent="0.2">
      <c r="A518" s="821" t="s">
        <v>605</v>
      </c>
      <c r="B518" s="822" t="s">
        <v>606</v>
      </c>
      <c r="C518" s="825" t="s">
        <v>632</v>
      </c>
      <c r="D518" s="839" t="s">
        <v>633</v>
      </c>
      <c r="E518" s="825" t="s">
        <v>3221</v>
      </c>
      <c r="F518" s="839" t="s">
        <v>3222</v>
      </c>
      <c r="G518" s="825" t="s">
        <v>3416</v>
      </c>
      <c r="H518" s="825" t="s">
        <v>3417</v>
      </c>
      <c r="I518" s="831">
        <v>10580</v>
      </c>
      <c r="J518" s="831">
        <v>1</v>
      </c>
      <c r="K518" s="832">
        <v>10580</v>
      </c>
    </row>
    <row r="519" spans="1:11" ht="14.45" customHeight="1" x14ac:dyDescent="0.2">
      <c r="A519" s="821" t="s">
        <v>605</v>
      </c>
      <c r="B519" s="822" t="s">
        <v>606</v>
      </c>
      <c r="C519" s="825" t="s">
        <v>632</v>
      </c>
      <c r="D519" s="839" t="s">
        <v>633</v>
      </c>
      <c r="E519" s="825" t="s">
        <v>3221</v>
      </c>
      <c r="F519" s="839" t="s">
        <v>3222</v>
      </c>
      <c r="G519" s="825" t="s">
        <v>3418</v>
      </c>
      <c r="H519" s="825" t="s">
        <v>3419</v>
      </c>
      <c r="I519" s="831">
        <v>782</v>
      </c>
      <c r="J519" s="831">
        <v>3</v>
      </c>
      <c r="K519" s="832">
        <v>2346</v>
      </c>
    </row>
    <row r="520" spans="1:11" ht="14.45" customHeight="1" x14ac:dyDescent="0.2">
      <c r="A520" s="821" t="s">
        <v>605</v>
      </c>
      <c r="B520" s="822" t="s">
        <v>606</v>
      </c>
      <c r="C520" s="825" t="s">
        <v>632</v>
      </c>
      <c r="D520" s="839" t="s">
        <v>633</v>
      </c>
      <c r="E520" s="825" t="s">
        <v>3221</v>
      </c>
      <c r="F520" s="839" t="s">
        <v>3222</v>
      </c>
      <c r="G520" s="825" t="s">
        <v>3420</v>
      </c>
      <c r="H520" s="825" t="s">
        <v>3421</v>
      </c>
      <c r="I520" s="831">
        <v>703.81899999976156</v>
      </c>
      <c r="J520" s="831">
        <v>25</v>
      </c>
      <c r="K520" s="832">
        <v>17986.379999995232</v>
      </c>
    </row>
    <row r="521" spans="1:11" ht="14.45" customHeight="1" x14ac:dyDescent="0.2">
      <c r="A521" s="821" t="s">
        <v>605</v>
      </c>
      <c r="B521" s="822" t="s">
        <v>606</v>
      </c>
      <c r="C521" s="825" t="s">
        <v>632</v>
      </c>
      <c r="D521" s="839" t="s">
        <v>633</v>
      </c>
      <c r="E521" s="825" t="s">
        <v>3221</v>
      </c>
      <c r="F521" s="839" t="s">
        <v>3222</v>
      </c>
      <c r="G521" s="825" t="s">
        <v>3422</v>
      </c>
      <c r="H521" s="825" t="s">
        <v>3423</v>
      </c>
      <c r="I521" s="831">
        <v>651.69833333293593</v>
      </c>
      <c r="J521" s="831">
        <v>13</v>
      </c>
      <c r="K521" s="832">
        <v>7038.75</v>
      </c>
    </row>
    <row r="522" spans="1:11" ht="14.45" customHeight="1" x14ac:dyDescent="0.2">
      <c r="A522" s="821" t="s">
        <v>605</v>
      </c>
      <c r="B522" s="822" t="s">
        <v>606</v>
      </c>
      <c r="C522" s="825" t="s">
        <v>632</v>
      </c>
      <c r="D522" s="839" t="s">
        <v>633</v>
      </c>
      <c r="E522" s="825" t="s">
        <v>3221</v>
      </c>
      <c r="F522" s="839" t="s">
        <v>3222</v>
      </c>
      <c r="G522" s="825" t="s">
        <v>3424</v>
      </c>
      <c r="H522" s="825" t="s">
        <v>3425</v>
      </c>
      <c r="I522" s="831">
        <v>927.35600585937505</v>
      </c>
      <c r="J522" s="831">
        <v>7</v>
      </c>
      <c r="K522" s="832">
        <v>5474</v>
      </c>
    </row>
    <row r="523" spans="1:11" ht="14.45" customHeight="1" x14ac:dyDescent="0.2">
      <c r="A523" s="821" t="s">
        <v>605</v>
      </c>
      <c r="B523" s="822" t="s">
        <v>606</v>
      </c>
      <c r="C523" s="825" t="s">
        <v>632</v>
      </c>
      <c r="D523" s="839" t="s">
        <v>633</v>
      </c>
      <c r="E523" s="825" t="s">
        <v>3221</v>
      </c>
      <c r="F523" s="839" t="s">
        <v>3222</v>
      </c>
      <c r="G523" s="825" t="s">
        <v>3426</v>
      </c>
      <c r="H523" s="825" t="s">
        <v>3427</v>
      </c>
      <c r="I523" s="831">
        <v>963.69500732421875</v>
      </c>
      <c r="J523" s="831">
        <v>7</v>
      </c>
      <c r="K523" s="832">
        <v>5474</v>
      </c>
    </row>
    <row r="524" spans="1:11" ht="14.45" customHeight="1" x14ac:dyDescent="0.2">
      <c r="A524" s="821" t="s">
        <v>605</v>
      </c>
      <c r="B524" s="822" t="s">
        <v>606</v>
      </c>
      <c r="C524" s="825" t="s">
        <v>632</v>
      </c>
      <c r="D524" s="839" t="s">
        <v>633</v>
      </c>
      <c r="E524" s="825" t="s">
        <v>3221</v>
      </c>
      <c r="F524" s="839" t="s">
        <v>3222</v>
      </c>
      <c r="G524" s="825" t="s">
        <v>3428</v>
      </c>
      <c r="H524" s="825" t="s">
        <v>3429</v>
      </c>
      <c r="I524" s="831">
        <v>782</v>
      </c>
      <c r="J524" s="831">
        <v>4</v>
      </c>
      <c r="K524" s="832">
        <v>3128</v>
      </c>
    </row>
    <row r="525" spans="1:11" ht="14.45" customHeight="1" x14ac:dyDescent="0.2">
      <c r="A525" s="821" t="s">
        <v>605</v>
      </c>
      <c r="B525" s="822" t="s">
        <v>606</v>
      </c>
      <c r="C525" s="825" t="s">
        <v>632</v>
      </c>
      <c r="D525" s="839" t="s">
        <v>633</v>
      </c>
      <c r="E525" s="825" t="s">
        <v>3221</v>
      </c>
      <c r="F525" s="839" t="s">
        <v>3222</v>
      </c>
      <c r="G525" s="825" t="s">
        <v>3430</v>
      </c>
      <c r="H525" s="825" t="s">
        <v>3431</v>
      </c>
      <c r="I525" s="831">
        <v>782</v>
      </c>
      <c r="J525" s="831">
        <v>1</v>
      </c>
      <c r="K525" s="832">
        <v>782</v>
      </c>
    </row>
    <row r="526" spans="1:11" ht="14.45" customHeight="1" x14ac:dyDescent="0.2">
      <c r="A526" s="821" t="s">
        <v>605</v>
      </c>
      <c r="B526" s="822" t="s">
        <v>606</v>
      </c>
      <c r="C526" s="825" t="s">
        <v>632</v>
      </c>
      <c r="D526" s="839" t="s">
        <v>633</v>
      </c>
      <c r="E526" s="825" t="s">
        <v>3221</v>
      </c>
      <c r="F526" s="839" t="s">
        <v>3222</v>
      </c>
      <c r="G526" s="825" t="s">
        <v>3432</v>
      </c>
      <c r="H526" s="825" t="s">
        <v>3433</v>
      </c>
      <c r="I526" s="831">
        <v>782</v>
      </c>
      <c r="J526" s="831">
        <v>7</v>
      </c>
      <c r="K526" s="832">
        <v>5474</v>
      </c>
    </row>
    <row r="527" spans="1:11" ht="14.45" customHeight="1" x14ac:dyDescent="0.2">
      <c r="A527" s="821" t="s">
        <v>605</v>
      </c>
      <c r="B527" s="822" t="s">
        <v>606</v>
      </c>
      <c r="C527" s="825" t="s">
        <v>632</v>
      </c>
      <c r="D527" s="839" t="s">
        <v>633</v>
      </c>
      <c r="E527" s="825" t="s">
        <v>3221</v>
      </c>
      <c r="F527" s="839" t="s">
        <v>3222</v>
      </c>
      <c r="G527" s="825" t="s">
        <v>3434</v>
      </c>
      <c r="H527" s="825" t="s">
        <v>3435</v>
      </c>
      <c r="I527" s="831">
        <v>782</v>
      </c>
      <c r="J527" s="831">
        <v>3</v>
      </c>
      <c r="K527" s="832">
        <v>2346</v>
      </c>
    </row>
    <row r="528" spans="1:11" ht="14.45" customHeight="1" x14ac:dyDescent="0.2">
      <c r="A528" s="821" t="s">
        <v>605</v>
      </c>
      <c r="B528" s="822" t="s">
        <v>606</v>
      </c>
      <c r="C528" s="825" t="s">
        <v>632</v>
      </c>
      <c r="D528" s="839" t="s">
        <v>633</v>
      </c>
      <c r="E528" s="825" t="s">
        <v>3221</v>
      </c>
      <c r="F528" s="839" t="s">
        <v>3222</v>
      </c>
      <c r="G528" s="825" t="s">
        <v>3418</v>
      </c>
      <c r="H528" s="825" t="s">
        <v>3436</v>
      </c>
      <c r="I528" s="831">
        <v>782</v>
      </c>
      <c r="J528" s="831">
        <v>2</v>
      </c>
      <c r="K528" s="832">
        <v>1564</v>
      </c>
    </row>
    <row r="529" spans="1:11" ht="14.45" customHeight="1" x14ac:dyDescent="0.2">
      <c r="A529" s="821" t="s">
        <v>605</v>
      </c>
      <c r="B529" s="822" t="s">
        <v>606</v>
      </c>
      <c r="C529" s="825" t="s">
        <v>632</v>
      </c>
      <c r="D529" s="839" t="s">
        <v>633</v>
      </c>
      <c r="E529" s="825" t="s">
        <v>3221</v>
      </c>
      <c r="F529" s="839" t="s">
        <v>3222</v>
      </c>
      <c r="G529" s="825" t="s">
        <v>3437</v>
      </c>
      <c r="H529" s="825" t="s">
        <v>3438</v>
      </c>
      <c r="I529" s="831">
        <v>6578.010009765625</v>
      </c>
      <c r="J529" s="831">
        <v>3</v>
      </c>
      <c r="K529" s="832">
        <v>19734.0302734375</v>
      </c>
    </row>
    <row r="530" spans="1:11" ht="14.45" customHeight="1" x14ac:dyDescent="0.2">
      <c r="A530" s="821" t="s">
        <v>605</v>
      </c>
      <c r="B530" s="822" t="s">
        <v>606</v>
      </c>
      <c r="C530" s="825" t="s">
        <v>632</v>
      </c>
      <c r="D530" s="839" t="s">
        <v>633</v>
      </c>
      <c r="E530" s="825" t="s">
        <v>3221</v>
      </c>
      <c r="F530" s="839" t="s">
        <v>3222</v>
      </c>
      <c r="G530" s="825" t="s">
        <v>3439</v>
      </c>
      <c r="H530" s="825" t="s">
        <v>3440</v>
      </c>
      <c r="I530" s="831">
        <v>473.45999145507813</v>
      </c>
      <c r="J530" s="831">
        <v>4</v>
      </c>
      <c r="K530" s="832">
        <v>1893.8299865722656</v>
      </c>
    </row>
    <row r="531" spans="1:11" ht="14.45" customHeight="1" x14ac:dyDescent="0.2">
      <c r="A531" s="821" t="s">
        <v>605</v>
      </c>
      <c r="B531" s="822" t="s">
        <v>606</v>
      </c>
      <c r="C531" s="825" t="s">
        <v>632</v>
      </c>
      <c r="D531" s="839" t="s">
        <v>633</v>
      </c>
      <c r="E531" s="825" t="s">
        <v>3221</v>
      </c>
      <c r="F531" s="839" t="s">
        <v>3222</v>
      </c>
      <c r="G531" s="825" t="s">
        <v>3441</v>
      </c>
      <c r="H531" s="825" t="s">
        <v>3442</v>
      </c>
      <c r="I531" s="831">
        <v>473.45999145507813</v>
      </c>
      <c r="J531" s="831">
        <v>23</v>
      </c>
      <c r="K531" s="832">
        <v>10889.499847412109</v>
      </c>
    </row>
    <row r="532" spans="1:11" ht="14.45" customHeight="1" x14ac:dyDescent="0.2">
      <c r="A532" s="821" t="s">
        <v>605</v>
      </c>
      <c r="B532" s="822" t="s">
        <v>606</v>
      </c>
      <c r="C532" s="825" t="s">
        <v>632</v>
      </c>
      <c r="D532" s="839" t="s">
        <v>633</v>
      </c>
      <c r="E532" s="825" t="s">
        <v>3221</v>
      </c>
      <c r="F532" s="839" t="s">
        <v>3222</v>
      </c>
      <c r="G532" s="825" t="s">
        <v>3443</v>
      </c>
      <c r="H532" s="825" t="s">
        <v>3444</v>
      </c>
      <c r="I532" s="831">
        <v>473.45999145507813</v>
      </c>
      <c r="J532" s="831">
        <v>5</v>
      </c>
      <c r="K532" s="832">
        <v>2367.2799377441406</v>
      </c>
    </row>
    <row r="533" spans="1:11" ht="14.45" customHeight="1" x14ac:dyDescent="0.2">
      <c r="A533" s="821" t="s">
        <v>605</v>
      </c>
      <c r="B533" s="822" t="s">
        <v>606</v>
      </c>
      <c r="C533" s="825" t="s">
        <v>632</v>
      </c>
      <c r="D533" s="839" t="s">
        <v>633</v>
      </c>
      <c r="E533" s="825" t="s">
        <v>3221</v>
      </c>
      <c r="F533" s="839" t="s">
        <v>3222</v>
      </c>
      <c r="G533" s="825" t="s">
        <v>3445</v>
      </c>
      <c r="H533" s="825" t="s">
        <v>3446</v>
      </c>
      <c r="I533" s="831">
        <v>443.86874198913574</v>
      </c>
      <c r="J533" s="831">
        <v>30</v>
      </c>
      <c r="K533" s="832">
        <v>14203.68976806663</v>
      </c>
    </row>
    <row r="534" spans="1:11" ht="14.45" customHeight="1" x14ac:dyDescent="0.2">
      <c r="A534" s="821" t="s">
        <v>605</v>
      </c>
      <c r="B534" s="822" t="s">
        <v>606</v>
      </c>
      <c r="C534" s="825" t="s">
        <v>632</v>
      </c>
      <c r="D534" s="839" t="s">
        <v>633</v>
      </c>
      <c r="E534" s="825" t="s">
        <v>3221</v>
      </c>
      <c r="F534" s="839" t="s">
        <v>3222</v>
      </c>
      <c r="G534" s="825" t="s">
        <v>3447</v>
      </c>
      <c r="H534" s="825" t="s">
        <v>3448</v>
      </c>
      <c r="I534" s="831">
        <v>473.45999145507813</v>
      </c>
      <c r="J534" s="831">
        <v>8</v>
      </c>
      <c r="K534" s="832">
        <v>3787.6499328613281</v>
      </c>
    </row>
    <row r="535" spans="1:11" ht="14.45" customHeight="1" x14ac:dyDescent="0.2">
      <c r="A535" s="821" t="s">
        <v>605</v>
      </c>
      <c r="B535" s="822" t="s">
        <v>606</v>
      </c>
      <c r="C535" s="825" t="s">
        <v>632</v>
      </c>
      <c r="D535" s="839" t="s">
        <v>633</v>
      </c>
      <c r="E535" s="825" t="s">
        <v>3221</v>
      </c>
      <c r="F535" s="839" t="s">
        <v>3222</v>
      </c>
      <c r="G535" s="825" t="s">
        <v>3449</v>
      </c>
      <c r="H535" s="825" t="s">
        <v>3450</v>
      </c>
      <c r="I535" s="831">
        <v>448.54104453638979</v>
      </c>
      <c r="J535" s="831">
        <v>34</v>
      </c>
      <c r="K535" s="832">
        <v>16097.529703369364</v>
      </c>
    </row>
    <row r="536" spans="1:11" ht="14.45" customHeight="1" x14ac:dyDescent="0.2">
      <c r="A536" s="821" t="s">
        <v>605</v>
      </c>
      <c r="B536" s="822" t="s">
        <v>606</v>
      </c>
      <c r="C536" s="825" t="s">
        <v>632</v>
      </c>
      <c r="D536" s="839" t="s">
        <v>633</v>
      </c>
      <c r="E536" s="825" t="s">
        <v>3221</v>
      </c>
      <c r="F536" s="839" t="s">
        <v>3222</v>
      </c>
      <c r="G536" s="825" t="s">
        <v>3451</v>
      </c>
      <c r="H536" s="825" t="s">
        <v>3452</v>
      </c>
      <c r="I536" s="831">
        <v>473.45999145507813</v>
      </c>
      <c r="J536" s="831">
        <v>6</v>
      </c>
      <c r="K536" s="832">
        <v>2840.7499694824219</v>
      </c>
    </row>
    <row r="537" spans="1:11" ht="14.45" customHeight="1" x14ac:dyDescent="0.2">
      <c r="A537" s="821" t="s">
        <v>605</v>
      </c>
      <c r="B537" s="822" t="s">
        <v>606</v>
      </c>
      <c r="C537" s="825" t="s">
        <v>632</v>
      </c>
      <c r="D537" s="839" t="s">
        <v>633</v>
      </c>
      <c r="E537" s="825" t="s">
        <v>3221</v>
      </c>
      <c r="F537" s="839" t="s">
        <v>3222</v>
      </c>
      <c r="G537" s="825" t="s">
        <v>3453</v>
      </c>
      <c r="H537" s="825" t="s">
        <v>3454</v>
      </c>
      <c r="I537" s="831">
        <v>473.45999145507813</v>
      </c>
      <c r="J537" s="831">
        <v>7</v>
      </c>
      <c r="K537" s="832">
        <v>3314.1999206542969</v>
      </c>
    </row>
    <row r="538" spans="1:11" ht="14.45" customHeight="1" x14ac:dyDescent="0.2">
      <c r="A538" s="821" t="s">
        <v>605</v>
      </c>
      <c r="B538" s="822" t="s">
        <v>606</v>
      </c>
      <c r="C538" s="825" t="s">
        <v>632</v>
      </c>
      <c r="D538" s="839" t="s">
        <v>633</v>
      </c>
      <c r="E538" s="825" t="s">
        <v>3221</v>
      </c>
      <c r="F538" s="839" t="s">
        <v>3222</v>
      </c>
      <c r="G538" s="825" t="s">
        <v>3455</v>
      </c>
      <c r="H538" s="825" t="s">
        <v>3456</v>
      </c>
      <c r="I538" s="831">
        <v>355.09499359130859</v>
      </c>
      <c r="J538" s="831">
        <v>6</v>
      </c>
      <c r="K538" s="832">
        <v>2840.7399694826454</v>
      </c>
    </row>
    <row r="539" spans="1:11" ht="14.45" customHeight="1" x14ac:dyDescent="0.2">
      <c r="A539" s="821" t="s">
        <v>605</v>
      </c>
      <c r="B539" s="822" t="s">
        <v>606</v>
      </c>
      <c r="C539" s="825" t="s">
        <v>632</v>
      </c>
      <c r="D539" s="839" t="s">
        <v>633</v>
      </c>
      <c r="E539" s="825" t="s">
        <v>3221</v>
      </c>
      <c r="F539" s="839" t="s">
        <v>3222</v>
      </c>
      <c r="G539" s="825" t="s">
        <v>3457</v>
      </c>
      <c r="H539" s="825" t="s">
        <v>3458</v>
      </c>
      <c r="I539" s="831">
        <v>473.45999145507813</v>
      </c>
      <c r="J539" s="831">
        <v>5</v>
      </c>
      <c r="K539" s="832">
        <v>2367.2799682617188</v>
      </c>
    </row>
    <row r="540" spans="1:11" ht="14.45" customHeight="1" x14ac:dyDescent="0.2">
      <c r="A540" s="821" t="s">
        <v>605</v>
      </c>
      <c r="B540" s="822" t="s">
        <v>606</v>
      </c>
      <c r="C540" s="825" t="s">
        <v>632</v>
      </c>
      <c r="D540" s="839" t="s">
        <v>633</v>
      </c>
      <c r="E540" s="825" t="s">
        <v>3221</v>
      </c>
      <c r="F540" s="839" t="s">
        <v>3222</v>
      </c>
      <c r="G540" s="825" t="s">
        <v>3459</v>
      </c>
      <c r="H540" s="825" t="s">
        <v>3460</v>
      </c>
      <c r="I540" s="831">
        <v>586.8499755859375</v>
      </c>
      <c r="J540" s="831">
        <v>3</v>
      </c>
      <c r="K540" s="832">
        <v>1760.5399169921875</v>
      </c>
    </row>
    <row r="541" spans="1:11" ht="14.45" customHeight="1" x14ac:dyDescent="0.2">
      <c r="A541" s="821" t="s">
        <v>605</v>
      </c>
      <c r="B541" s="822" t="s">
        <v>606</v>
      </c>
      <c r="C541" s="825" t="s">
        <v>632</v>
      </c>
      <c r="D541" s="839" t="s">
        <v>633</v>
      </c>
      <c r="E541" s="825" t="s">
        <v>3221</v>
      </c>
      <c r="F541" s="839" t="s">
        <v>3222</v>
      </c>
      <c r="G541" s="825" t="s">
        <v>3461</v>
      </c>
      <c r="H541" s="825" t="s">
        <v>3462</v>
      </c>
      <c r="I541" s="831">
        <v>586.8499755859375</v>
      </c>
      <c r="J541" s="831">
        <v>1</v>
      </c>
      <c r="K541" s="832">
        <v>586.8499755859375</v>
      </c>
    </row>
    <row r="542" spans="1:11" ht="14.45" customHeight="1" x14ac:dyDescent="0.2">
      <c r="A542" s="821" t="s">
        <v>605</v>
      </c>
      <c r="B542" s="822" t="s">
        <v>606</v>
      </c>
      <c r="C542" s="825" t="s">
        <v>632</v>
      </c>
      <c r="D542" s="839" t="s">
        <v>633</v>
      </c>
      <c r="E542" s="825" t="s">
        <v>3221</v>
      </c>
      <c r="F542" s="839" t="s">
        <v>3222</v>
      </c>
      <c r="G542" s="825" t="s">
        <v>3463</v>
      </c>
      <c r="H542" s="825" t="s">
        <v>3464</v>
      </c>
      <c r="I542" s="831">
        <v>586.8499755859375</v>
      </c>
      <c r="J542" s="831">
        <v>5</v>
      </c>
      <c r="K542" s="832">
        <v>2934.2398681640625</v>
      </c>
    </row>
    <row r="543" spans="1:11" ht="14.45" customHeight="1" x14ac:dyDescent="0.2">
      <c r="A543" s="821" t="s">
        <v>605</v>
      </c>
      <c r="B543" s="822" t="s">
        <v>606</v>
      </c>
      <c r="C543" s="825" t="s">
        <v>632</v>
      </c>
      <c r="D543" s="839" t="s">
        <v>633</v>
      </c>
      <c r="E543" s="825" t="s">
        <v>3221</v>
      </c>
      <c r="F543" s="839" t="s">
        <v>3222</v>
      </c>
      <c r="G543" s="825" t="s">
        <v>3465</v>
      </c>
      <c r="H543" s="825" t="s">
        <v>3466</v>
      </c>
      <c r="I543" s="831">
        <v>586.8499755859375</v>
      </c>
      <c r="J543" s="831">
        <v>11</v>
      </c>
      <c r="K543" s="832">
        <v>6455.329833984375</v>
      </c>
    </row>
    <row r="544" spans="1:11" ht="14.45" customHeight="1" x14ac:dyDescent="0.2">
      <c r="A544" s="821" t="s">
        <v>605</v>
      </c>
      <c r="B544" s="822" t="s">
        <v>606</v>
      </c>
      <c r="C544" s="825" t="s">
        <v>632</v>
      </c>
      <c r="D544" s="839" t="s">
        <v>633</v>
      </c>
      <c r="E544" s="825" t="s">
        <v>3221</v>
      </c>
      <c r="F544" s="839" t="s">
        <v>3222</v>
      </c>
      <c r="G544" s="825" t="s">
        <v>3467</v>
      </c>
      <c r="H544" s="825" t="s">
        <v>3468</v>
      </c>
      <c r="I544" s="831">
        <v>586.8499755859375</v>
      </c>
      <c r="J544" s="831">
        <v>4</v>
      </c>
      <c r="K544" s="832">
        <v>2347.39990234375</v>
      </c>
    </row>
    <row r="545" spans="1:11" ht="14.45" customHeight="1" x14ac:dyDescent="0.2">
      <c r="A545" s="821" t="s">
        <v>605</v>
      </c>
      <c r="B545" s="822" t="s">
        <v>606</v>
      </c>
      <c r="C545" s="825" t="s">
        <v>632</v>
      </c>
      <c r="D545" s="839" t="s">
        <v>633</v>
      </c>
      <c r="E545" s="825" t="s">
        <v>3221</v>
      </c>
      <c r="F545" s="839" t="s">
        <v>3222</v>
      </c>
      <c r="G545" s="825" t="s">
        <v>3469</v>
      </c>
      <c r="H545" s="825" t="s">
        <v>3470</v>
      </c>
      <c r="I545" s="831">
        <v>586.8499755859375</v>
      </c>
      <c r="J545" s="831">
        <v>7</v>
      </c>
      <c r="K545" s="832">
        <v>4107.9398193359375</v>
      </c>
    </row>
    <row r="546" spans="1:11" ht="14.45" customHeight="1" x14ac:dyDescent="0.2">
      <c r="A546" s="821" t="s">
        <v>605</v>
      </c>
      <c r="B546" s="822" t="s">
        <v>606</v>
      </c>
      <c r="C546" s="825" t="s">
        <v>632</v>
      </c>
      <c r="D546" s="839" t="s">
        <v>633</v>
      </c>
      <c r="E546" s="825" t="s">
        <v>3221</v>
      </c>
      <c r="F546" s="839" t="s">
        <v>3222</v>
      </c>
      <c r="G546" s="825" t="s">
        <v>3471</v>
      </c>
      <c r="H546" s="825" t="s">
        <v>3472</v>
      </c>
      <c r="I546" s="831">
        <v>586.8499755859375</v>
      </c>
      <c r="J546" s="831">
        <v>2</v>
      </c>
      <c r="K546" s="832">
        <v>1173.699951171875</v>
      </c>
    </row>
    <row r="547" spans="1:11" ht="14.45" customHeight="1" x14ac:dyDescent="0.2">
      <c r="A547" s="821" t="s">
        <v>605</v>
      </c>
      <c r="B547" s="822" t="s">
        <v>606</v>
      </c>
      <c r="C547" s="825" t="s">
        <v>632</v>
      </c>
      <c r="D547" s="839" t="s">
        <v>633</v>
      </c>
      <c r="E547" s="825" t="s">
        <v>3221</v>
      </c>
      <c r="F547" s="839" t="s">
        <v>3222</v>
      </c>
      <c r="G547" s="825" t="s">
        <v>3473</v>
      </c>
      <c r="H547" s="825" t="s">
        <v>3474</v>
      </c>
      <c r="I547" s="831">
        <v>586.8499755859375</v>
      </c>
      <c r="J547" s="831">
        <v>8</v>
      </c>
      <c r="K547" s="832">
        <v>4694.7899169921875</v>
      </c>
    </row>
    <row r="548" spans="1:11" ht="14.45" customHeight="1" x14ac:dyDescent="0.2">
      <c r="A548" s="821" t="s">
        <v>605</v>
      </c>
      <c r="B548" s="822" t="s">
        <v>606</v>
      </c>
      <c r="C548" s="825" t="s">
        <v>632</v>
      </c>
      <c r="D548" s="839" t="s">
        <v>633</v>
      </c>
      <c r="E548" s="825" t="s">
        <v>3221</v>
      </c>
      <c r="F548" s="839" t="s">
        <v>3222</v>
      </c>
      <c r="G548" s="825" t="s">
        <v>3475</v>
      </c>
      <c r="H548" s="825" t="s">
        <v>3476</v>
      </c>
      <c r="I548" s="831">
        <v>315.48666381835938</v>
      </c>
      <c r="J548" s="831">
        <v>2</v>
      </c>
      <c r="K548" s="832">
        <v>946.91999146342278</v>
      </c>
    </row>
    <row r="549" spans="1:11" ht="14.45" customHeight="1" x14ac:dyDescent="0.2">
      <c r="A549" s="821" t="s">
        <v>605</v>
      </c>
      <c r="B549" s="822" t="s">
        <v>606</v>
      </c>
      <c r="C549" s="825" t="s">
        <v>632</v>
      </c>
      <c r="D549" s="839" t="s">
        <v>633</v>
      </c>
      <c r="E549" s="825" t="s">
        <v>3221</v>
      </c>
      <c r="F549" s="839" t="s">
        <v>3222</v>
      </c>
      <c r="G549" s="825" t="s">
        <v>3477</v>
      </c>
      <c r="H549" s="825" t="s">
        <v>3478</v>
      </c>
      <c r="I549" s="831">
        <v>12420</v>
      </c>
      <c r="J549" s="831">
        <v>1</v>
      </c>
      <c r="K549" s="832">
        <v>12420</v>
      </c>
    </row>
    <row r="550" spans="1:11" ht="14.45" customHeight="1" x14ac:dyDescent="0.2">
      <c r="A550" s="821" t="s">
        <v>605</v>
      </c>
      <c r="B550" s="822" t="s">
        <v>606</v>
      </c>
      <c r="C550" s="825" t="s">
        <v>632</v>
      </c>
      <c r="D550" s="839" t="s">
        <v>633</v>
      </c>
      <c r="E550" s="825" t="s">
        <v>3221</v>
      </c>
      <c r="F550" s="839" t="s">
        <v>3222</v>
      </c>
      <c r="G550" s="825" t="s">
        <v>3479</v>
      </c>
      <c r="H550" s="825" t="s">
        <v>3480</v>
      </c>
      <c r="I550" s="831">
        <v>15698</v>
      </c>
      <c r="J550" s="831">
        <v>20</v>
      </c>
      <c r="K550" s="832">
        <v>313960</v>
      </c>
    </row>
    <row r="551" spans="1:11" ht="14.45" customHeight="1" x14ac:dyDescent="0.2">
      <c r="A551" s="821" t="s">
        <v>605</v>
      </c>
      <c r="B551" s="822" t="s">
        <v>606</v>
      </c>
      <c r="C551" s="825" t="s">
        <v>632</v>
      </c>
      <c r="D551" s="839" t="s">
        <v>633</v>
      </c>
      <c r="E551" s="825" t="s">
        <v>3221</v>
      </c>
      <c r="F551" s="839" t="s">
        <v>3222</v>
      </c>
      <c r="G551" s="825" t="s">
        <v>3481</v>
      </c>
      <c r="H551" s="825" t="s">
        <v>3482</v>
      </c>
      <c r="I551" s="831">
        <v>51842</v>
      </c>
      <c r="J551" s="831">
        <v>1</v>
      </c>
      <c r="K551" s="832">
        <v>51842</v>
      </c>
    </row>
    <row r="552" spans="1:11" ht="14.45" customHeight="1" x14ac:dyDescent="0.2">
      <c r="A552" s="821" t="s">
        <v>605</v>
      </c>
      <c r="B552" s="822" t="s">
        <v>606</v>
      </c>
      <c r="C552" s="825" t="s">
        <v>632</v>
      </c>
      <c r="D552" s="839" t="s">
        <v>633</v>
      </c>
      <c r="E552" s="825" t="s">
        <v>3221</v>
      </c>
      <c r="F552" s="839" t="s">
        <v>3222</v>
      </c>
      <c r="G552" s="825" t="s">
        <v>3483</v>
      </c>
      <c r="H552" s="825" t="s">
        <v>3484</v>
      </c>
      <c r="I552" s="831">
        <v>51842</v>
      </c>
      <c r="J552" s="831">
        <v>2</v>
      </c>
      <c r="K552" s="832">
        <v>103684</v>
      </c>
    </row>
    <row r="553" spans="1:11" ht="14.45" customHeight="1" x14ac:dyDescent="0.2">
      <c r="A553" s="821" t="s">
        <v>605</v>
      </c>
      <c r="B553" s="822" t="s">
        <v>606</v>
      </c>
      <c r="C553" s="825" t="s">
        <v>632</v>
      </c>
      <c r="D553" s="839" t="s">
        <v>633</v>
      </c>
      <c r="E553" s="825" t="s">
        <v>3221</v>
      </c>
      <c r="F553" s="839" t="s">
        <v>3222</v>
      </c>
      <c r="G553" s="825" t="s">
        <v>3485</v>
      </c>
      <c r="H553" s="825" t="s">
        <v>3486</v>
      </c>
      <c r="I553" s="831">
        <v>51842</v>
      </c>
      <c r="J553" s="831">
        <v>2</v>
      </c>
      <c r="K553" s="832">
        <v>103684</v>
      </c>
    </row>
    <row r="554" spans="1:11" ht="14.45" customHeight="1" x14ac:dyDescent="0.2">
      <c r="A554" s="821" t="s">
        <v>605</v>
      </c>
      <c r="B554" s="822" t="s">
        <v>606</v>
      </c>
      <c r="C554" s="825" t="s">
        <v>632</v>
      </c>
      <c r="D554" s="839" t="s">
        <v>633</v>
      </c>
      <c r="E554" s="825" t="s">
        <v>3221</v>
      </c>
      <c r="F554" s="839" t="s">
        <v>3222</v>
      </c>
      <c r="G554" s="825" t="s">
        <v>3487</v>
      </c>
      <c r="H554" s="825" t="s">
        <v>3488</v>
      </c>
      <c r="I554" s="831">
        <v>552</v>
      </c>
      <c r="J554" s="831">
        <v>4</v>
      </c>
      <c r="K554" s="832">
        <v>2208</v>
      </c>
    </row>
    <row r="555" spans="1:11" ht="14.45" customHeight="1" x14ac:dyDescent="0.2">
      <c r="A555" s="821" t="s">
        <v>605</v>
      </c>
      <c r="B555" s="822" t="s">
        <v>606</v>
      </c>
      <c r="C555" s="825" t="s">
        <v>632</v>
      </c>
      <c r="D555" s="839" t="s">
        <v>633</v>
      </c>
      <c r="E555" s="825" t="s">
        <v>3221</v>
      </c>
      <c r="F555" s="839" t="s">
        <v>3222</v>
      </c>
      <c r="G555" s="825" t="s">
        <v>3489</v>
      </c>
      <c r="H555" s="825" t="s">
        <v>3490</v>
      </c>
      <c r="I555" s="831">
        <v>3122.56005859375</v>
      </c>
      <c r="J555" s="831">
        <v>2</v>
      </c>
      <c r="K555" s="832">
        <v>6245.1201171875</v>
      </c>
    </row>
    <row r="556" spans="1:11" ht="14.45" customHeight="1" x14ac:dyDescent="0.2">
      <c r="A556" s="821" t="s">
        <v>605</v>
      </c>
      <c r="B556" s="822" t="s">
        <v>606</v>
      </c>
      <c r="C556" s="825" t="s">
        <v>632</v>
      </c>
      <c r="D556" s="839" t="s">
        <v>633</v>
      </c>
      <c r="E556" s="825" t="s">
        <v>3221</v>
      </c>
      <c r="F556" s="839" t="s">
        <v>3222</v>
      </c>
      <c r="G556" s="825" t="s">
        <v>3491</v>
      </c>
      <c r="H556" s="825" t="s">
        <v>3492</v>
      </c>
      <c r="I556" s="831">
        <v>5825.41015625</v>
      </c>
      <c r="J556" s="831">
        <v>1</v>
      </c>
      <c r="K556" s="832">
        <v>5825.41015625</v>
      </c>
    </row>
    <row r="557" spans="1:11" ht="14.45" customHeight="1" x14ac:dyDescent="0.2">
      <c r="A557" s="821" t="s">
        <v>605</v>
      </c>
      <c r="B557" s="822" t="s">
        <v>606</v>
      </c>
      <c r="C557" s="825" t="s">
        <v>632</v>
      </c>
      <c r="D557" s="839" t="s">
        <v>633</v>
      </c>
      <c r="E557" s="825" t="s">
        <v>3221</v>
      </c>
      <c r="F557" s="839" t="s">
        <v>3222</v>
      </c>
      <c r="G557" s="825" t="s">
        <v>3493</v>
      </c>
      <c r="H557" s="825" t="s">
        <v>3494</v>
      </c>
      <c r="I557" s="831">
        <v>8630.83984375</v>
      </c>
      <c r="J557" s="831">
        <v>2</v>
      </c>
      <c r="K557" s="832">
        <v>17261.6796875</v>
      </c>
    </row>
    <row r="558" spans="1:11" ht="14.45" customHeight="1" x14ac:dyDescent="0.2">
      <c r="A558" s="821" t="s">
        <v>605</v>
      </c>
      <c r="B558" s="822" t="s">
        <v>606</v>
      </c>
      <c r="C558" s="825" t="s">
        <v>632</v>
      </c>
      <c r="D558" s="839" t="s">
        <v>633</v>
      </c>
      <c r="E558" s="825" t="s">
        <v>3221</v>
      </c>
      <c r="F558" s="839" t="s">
        <v>3222</v>
      </c>
      <c r="G558" s="825" t="s">
        <v>3495</v>
      </c>
      <c r="H558" s="825" t="s">
        <v>3496</v>
      </c>
      <c r="I558" s="831">
        <v>8630.83984375</v>
      </c>
      <c r="J558" s="831">
        <v>1</v>
      </c>
      <c r="K558" s="832">
        <v>8630.83984375</v>
      </c>
    </row>
    <row r="559" spans="1:11" ht="14.45" customHeight="1" x14ac:dyDescent="0.2">
      <c r="A559" s="821" t="s">
        <v>605</v>
      </c>
      <c r="B559" s="822" t="s">
        <v>606</v>
      </c>
      <c r="C559" s="825" t="s">
        <v>632</v>
      </c>
      <c r="D559" s="839" t="s">
        <v>633</v>
      </c>
      <c r="E559" s="825" t="s">
        <v>3221</v>
      </c>
      <c r="F559" s="839" t="s">
        <v>3222</v>
      </c>
      <c r="G559" s="825" t="s">
        <v>3497</v>
      </c>
      <c r="H559" s="825" t="s">
        <v>3498</v>
      </c>
      <c r="I559" s="831">
        <v>45310</v>
      </c>
      <c r="J559" s="831">
        <v>1</v>
      </c>
      <c r="K559" s="832">
        <v>45310</v>
      </c>
    </row>
    <row r="560" spans="1:11" ht="14.45" customHeight="1" x14ac:dyDescent="0.2">
      <c r="A560" s="821" t="s">
        <v>605</v>
      </c>
      <c r="B560" s="822" t="s">
        <v>606</v>
      </c>
      <c r="C560" s="825" t="s">
        <v>632</v>
      </c>
      <c r="D560" s="839" t="s">
        <v>633</v>
      </c>
      <c r="E560" s="825" t="s">
        <v>3221</v>
      </c>
      <c r="F560" s="839" t="s">
        <v>3222</v>
      </c>
      <c r="G560" s="825" t="s">
        <v>3499</v>
      </c>
      <c r="H560" s="825" t="s">
        <v>3500</v>
      </c>
      <c r="I560" s="831">
        <v>2645</v>
      </c>
      <c r="J560" s="831">
        <v>1</v>
      </c>
      <c r="K560" s="832">
        <v>2645</v>
      </c>
    </row>
    <row r="561" spans="1:11" ht="14.45" customHeight="1" x14ac:dyDescent="0.2">
      <c r="A561" s="821" t="s">
        <v>605</v>
      </c>
      <c r="B561" s="822" t="s">
        <v>606</v>
      </c>
      <c r="C561" s="825" t="s">
        <v>632</v>
      </c>
      <c r="D561" s="839" t="s">
        <v>633</v>
      </c>
      <c r="E561" s="825" t="s">
        <v>3221</v>
      </c>
      <c r="F561" s="839" t="s">
        <v>3222</v>
      </c>
      <c r="G561" s="825" t="s">
        <v>3501</v>
      </c>
      <c r="H561" s="825" t="s">
        <v>3502</v>
      </c>
      <c r="I561" s="831">
        <v>2645</v>
      </c>
      <c r="J561" s="831">
        <v>1</v>
      </c>
      <c r="K561" s="832">
        <v>2645</v>
      </c>
    </row>
    <row r="562" spans="1:11" ht="14.45" customHeight="1" x14ac:dyDescent="0.2">
      <c r="A562" s="821" t="s">
        <v>605</v>
      </c>
      <c r="B562" s="822" t="s">
        <v>606</v>
      </c>
      <c r="C562" s="825" t="s">
        <v>632</v>
      </c>
      <c r="D562" s="839" t="s">
        <v>633</v>
      </c>
      <c r="E562" s="825" t="s">
        <v>3221</v>
      </c>
      <c r="F562" s="839" t="s">
        <v>3222</v>
      </c>
      <c r="G562" s="825" t="s">
        <v>3503</v>
      </c>
      <c r="H562" s="825" t="s">
        <v>3504</v>
      </c>
      <c r="I562" s="831">
        <v>50600</v>
      </c>
      <c r="J562" s="831">
        <v>1</v>
      </c>
      <c r="K562" s="832">
        <v>50600</v>
      </c>
    </row>
    <row r="563" spans="1:11" ht="14.45" customHeight="1" x14ac:dyDescent="0.2">
      <c r="A563" s="821" t="s">
        <v>605</v>
      </c>
      <c r="B563" s="822" t="s">
        <v>606</v>
      </c>
      <c r="C563" s="825" t="s">
        <v>632</v>
      </c>
      <c r="D563" s="839" t="s">
        <v>633</v>
      </c>
      <c r="E563" s="825" t="s">
        <v>3221</v>
      </c>
      <c r="F563" s="839" t="s">
        <v>3222</v>
      </c>
      <c r="G563" s="825" t="s">
        <v>3505</v>
      </c>
      <c r="H563" s="825" t="s">
        <v>3506</v>
      </c>
      <c r="I563" s="831">
        <v>50600</v>
      </c>
      <c r="J563" s="831">
        <v>1</v>
      </c>
      <c r="K563" s="832">
        <v>50600</v>
      </c>
    </row>
    <row r="564" spans="1:11" ht="14.45" customHeight="1" x14ac:dyDescent="0.2">
      <c r="A564" s="821" t="s">
        <v>605</v>
      </c>
      <c r="B564" s="822" t="s">
        <v>606</v>
      </c>
      <c r="C564" s="825" t="s">
        <v>632</v>
      </c>
      <c r="D564" s="839" t="s">
        <v>633</v>
      </c>
      <c r="E564" s="825" t="s">
        <v>3221</v>
      </c>
      <c r="F564" s="839" t="s">
        <v>3222</v>
      </c>
      <c r="G564" s="825" t="s">
        <v>3507</v>
      </c>
      <c r="H564" s="825" t="s">
        <v>3508</v>
      </c>
      <c r="I564" s="831">
        <v>50600</v>
      </c>
      <c r="J564" s="831">
        <v>10</v>
      </c>
      <c r="K564" s="832">
        <v>506000</v>
      </c>
    </row>
    <row r="565" spans="1:11" ht="14.45" customHeight="1" x14ac:dyDescent="0.2">
      <c r="A565" s="821" t="s">
        <v>605</v>
      </c>
      <c r="B565" s="822" t="s">
        <v>606</v>
      </c>
      <c r="C565" s="825" t="s">
        <v>632</v>
      </c>
      <c r="D565" s="839" t="s">
        <v>633</v>
      </c>
      <c r="E565" s="825" t="s">
        <v>3221</v>
      </c>
      <c r="F565" s="839" t="s">
        <v>3222</v>
      </c>
      <c r="G565" s="825" t="s">
        <v>3509</v>
      </c>
      <c r="H565" s="825" t="s">
        <v>3510</v>
      </c>
      <c r="I565" s="831">
        <v>50600</v>
      </c>
      <c r="J565" s="831">
        <v>2</v>
      </c>
      <c r="K565" s="832">
        <v>101200</v>
      </c>
    </row>
    <row r="566" spans="1:11" ht="14.45" customHeight="1" x14ac:dyDescent="0.2">
      <c r="A566" s="821" t="s">
        <v>605</v>
      </c>
      <c r="B566" s="822" t="s">
        <v>606</v>
      </c>
      <c r="C566" s="825" t="s">
        <v>632</v>
      </c>
      <c r="D566" s="839" t="s">
        <v>633</v>
      </c>
      <c r="E566" s="825" t="s">
        <v>3221</v>
      </c>
      <c r="F566" s="839" t="s">
        <v>3222</v>
      </c>
      <c r="G566" s="825" t="s">
        <v>3511</v>
      </c>
      <c r="H566" s="825" t="s">
        <v>3512</v>
      </c>
      <c r="I566" s="831">
        <v>39675</v>
      </c>
      <c r="J566" s="831">
        <v>1</v>
      </c>
      <c r="K566" s="832">
        <v>39675</v>
      </c>
    </row>
    <row r="567" spans="1:11" ht="14.45" customHeight="1" x14ac:dyDescent="0.2">
      <c r="A567" s="821" t="s">
        <v>605</v>
      </c>
      <c r="B567" s="822" t="s">
        <v>606</v>
      </c>
      <c r="C567" s="825" t="s">
        <v>632</v>
      </c>
      <c r="D567" s="839" t="s">
        <v>633</v>
      </c>
      <c r="E567" s="825" t="s">
        <v>3221</v>
      </c>
      <c r="F567" s="839" t="s">
        <v>3222</v>
      </c>
      <c r="G567" s="825" t="s">
        <v>3513</v>
      </c>
      <c r="H567" s="825" t="s">
        <v>3514</v>
      </c>
      <c r="I567" s="831">
        <v>39675</v>
      </c>
      <c r="J567" s="831">
        <v>12</v>
      </c>
      <c r="K567" s="832">
        <v>476100</v>
      </c>
    </row>
    <row r="568" spans="1:11" ht="14.45" customHeight="1" x14ac:dyDescent="0.2">
      <c r="A568" s="821" t="s">
        <v>605</v>
      </c>
      <c r="B568" s="822" t="s">
        <v>606</v>
      </c>
      <c r="C568" s="825" t="s">
        <v>632</v>
      </c>
      <c r="D568" s="839" t="s">
        <v>633</v>
      </c>
      <c r="E568" s="825" t="s">
        <v>3221</v>
      </c>
      <c r="F568" s="839" t="s">
        <v>3222</v>
      </c>
      <c r="G568" s="825" t="s">
        <v>3515</v>
      </c>
      <c r="H568" s="825" t="s">
        <v>3516</v>
      </c>
      <c r="I568" s="831">
        <v>39675</v>
      </c>
      <c r="J568" s="831">
        <v>23</v>
      </c>
      <c r="K568" s="832">
        <v>912525</v>
      </c>
    </row>
    <row r="569" spans="1:11" ht="14.45" customHeight="1" x14ac:dyDescent="0.2">
      <c r="A569" s="821" t="s">
        <v>605</v>
      </c>
      <c r="B569" s="822" t="s">
        <v>606</v>
      </c>
      <c r="C569" s="825" t="s">
        <v>632</v>
      </c>
      <c r="D569" s="839" t="s">
        <v>633</v>
      </c>
      <c r="E569" s="825" t="s">
        <v>3221</v>
      </c>
      <c r="F569" s="839" t="s">
        <v>3222</v>
      </c>
      <c r="G569" s="825" t="s">
        <v>3517</v>
      </c>
      <c r="H569" s="825" t="s">
        <v>3518</v>
      </c>
      <c r="I569" s="831">
        <v>39675</v>
      </c>
      <c r="J569" s="831">
        <v>1</v>
      </c>
      <c r="K569" s="832">
        <v>39675</v>
      </c>
    </row>
    <row r="570" spans="1:11" ht="14.45" customHeight="1" x14ac:dyDescent="0.2">
      <c r="A570" s="821" t="s">
        <v>605</v>
      </c>
      <c r="B570" s="822" t="s">
        <v>606</v>
      </c>
      <c r="C570" s="825" t="s">
        <v>632</v>
      </c>
      <c r="D570" s="839" t="s">
        <v>633</v>
      </c>
      <c r="E570" s="825" t="s">
        <v>3221</v>
      </c>
      <c r="F570" s="839" t="s">
        <v>3222</v>
      </c>
      <c r="G570" s="825" t="s">
        <v>3519</v>
      </c>
      <c r="H570" s="825" t="s">
        <v>3520</v>
      </c>
      <c r="I570" s="831">
        <v>39675</v>
      </c>
      <c r="J570" s="831">
        <v>2</v>
      </c>
      <c r="K570" s="832">
        <v>79350</v>
      </c>
    </row>
    <row r="571" spans="1:11" ht="14.45" customHeight="1" x14ac:dyDescent="0.2">
      <c r="A571" s="821" t="s">
        <v>605</v>
      </c>
      <c r="B571" s="822" t="s">
        <v>606</v>
      </c>
      <c r="C571" s="825" t="s">
        <v>632</v>
      </c>
      <c r="D571" s="839" t="s">
        <v>633</v>
      </c>
      <c r="E571" s="825" t="s">
        <v>3221</v>
      </c>
      <c r="F571" s="839" t="s">
        <v>3222</v>
      </c>
      <c r="G571" s="825" t="s">
        <v>3521</v>
      </c>
      <c r="H571" s="825" t="s">
        <v>3522</v>
      </c>
      <c r="I571" s="831">
        <v>3999.10009765625</v>
      </c>
      <c r="J571" s="831">
        <v>2</v>
      </c>
      <c r="K571" s="832">
        <v>7998.18994140625</v>
      </c>
    </row>
    <row r="572" spans="1:11" ht="14.45" customHeight="1" x14ac:dyDescent="0.2">
      <c r="A572" s="821" t="s">
        <v>605</v>
      </c>
      <c r="B572" s="822" t="s">
        <v>606</v>
      </c>
      <c r="C572" s="825" t="s">
        <v>632</v>
      </c>
      <c r="D572" s="839" t="s">
        <v>633</v>
      </c>
      <c r="E572" s="825" t="s">
        <v>3221</v>
      </c>
      <c r="F572" s="839" t="s">
        <v>3222</v>
      </c>
      <c r="G572" s="825" t="s">
        <v>3523</v>
      </c>
      <c r="H572" s="825" t="s">
        <v>3524</v>
      </c>
      <c r="I572" s="831">
        <v>1859.344970703125</v>
      </c>
      <c r="J572" s="831">
        <v>6</v>
      </c>
      <c r="K572" s="832">
        <v>11156.06982421875</v>
      </c>
    </row>
    <row r="573" spans="1:11" ht="14.45" customHeight="1" x14ac:dyDescent="0.2">
      <c r="A573" s="821" t="s">
        <v>605</v>
      </c>
      <c r="B573" s="822" t="s">
        <v>606</v>
      </c>
      <c r="C573" s="825" t="s">
        <v>632</v>
      </c>
      <c r="D573" s="839" t="s">
        <v>633</v>
      </c>
      <c r="E573" s="825" t="s">
        <v>3221</v>
      </c>
      <c r="F573" s="839" t="s">
        <v>3222</v>
      </c>
      <c r="G573" s="825" t="s">
        <v>3525</v>
      </c>
      <c r="H573" s="825" t="s">
        <v>3526</v>
      </c>
      <c r="I573" s="831">
        <v>3999.090087890625</v>
      </c>
      <c r="J573" s="831">
        <v>2</v>
      </c>
      <c r="K573" s="832">
        <v>7998.18017578125</v>
      </c>
    </row>
    <row r="574" spans="1:11" ht="14.45" customHeight="1" x14ac:dyDescent="0.2">
      <c r="A574" s="821" t="s">
        <v>605</v>
      </c>
      <c r="B574" s="822" t="s">
        <v>606</v>
      </c>
      <c r="C574" s="825" t="s">
        <v>632</v>
      </c>
      <c r="D574" s="839" t="s">
        <v>633</v>
      </c>
      <c r="E574" s="825" t="s">
        <v>3221</v>
      </c>
      <c r="F574" s="839" t="s">
        <v>3222</v>
      </c>
      <c r="G574" s="825" t="s">
        <v>3527</v>
      </c>
      <c r="H574" s="825" t="s">
        <v>3528</v>
      </c>
      <c r="I574" s="831">
        <v>3999.090087890625</v>
      </c>
      <c r="J574" s="831">
        <v>2</v>
      </c>
      <c r="K574" s="832">
        <v>7998.18017578125</v>
      </c>
    </row>
    <row r="575" spans="1:11" ht="14.45" customHeight="1" x14ac:dyDescent="0.2">
      <c r="A575" s="821" t="s">
        <v>605</v>
      </c>
      <c r="B575" s="822" t="s">
        <v>606</v>
      </c>
      <c r="C575" s="825" t="s">
        <v>632</v>
      </c>
      <c r="D575" s="839" t="s">
        <v>633</v>
      </c>
      <c r="E575" s="825" t="s">
        <v>3221</v>
      </c>
      <c r="F575" s="839" t="s">
        <v>3222</v>
      </c>
      <c r="G575" s="825" t="s">
        <v>3529</v>
      </c>
      <c r="H575" s="825" t="s">
        <v>3530</v>
      </c>
      <c r="I575" s="831">
        <v>3999.0950927734375</v>
      </c>
      <c r="J575" s="831">
        <v>3</v>
      </c>
      <c r="K575" s="832">
        <v>11997.280029296875</v>
      </c>
    </row>
    <row r="576" spans="1:11" ht="14.45" customHeight="1" x14ac:dyDescent="0.2">
      <c r="A576" s="821" t="s">
        <v>605</v>
      </c>
      <c r="B576" s="822" t="s">
        <v>606</v>
      </c>
      <c r="C576" s="825" t="s">
        <v>632</v>
      </c>
      <c r="D576" s="839" t="s">
        <v>633</v>
      </c>
      <c r="E576" s="825" t="s">
        <v>3221</v>
      </c>
      <c r="F576" s="839" t="s">
        <v>3222</v>
      </c>
      <c r="G576" s="825" t="s">
        <v>3531</v>
      </c>
      <c r="H576" s="825" t="s">
        <v>3532</v>
      </c>
      <c r="I576" s="831">
        <v>3999.0950927734375</v>
      </c>
      <c r="J576" s="831">
        <v>5</v>
      </c>
      <c r="K576" s="832">
        <v>19995.4697265625</v>
      </c>
    </row>
    <row r="577" spans="1:11" ht="14.45" customHeight="1" x14ac:dyDescent="0.2">
      <c r="A577" s="821" t="s">
        <v>605</v>
      </c>
      <c r="B577" s="822" t="s">
        <v>606</v>
      </c>
      <c r="C577" s="825" t="s">
        <v>632</v>
      </c>
      <c r="D577" s="839" t="s">
        <v>633</v>
      </c>
      <c r="E577" s="825" t="s">
        <v>3221</v>
      </c>
      <c r="F577" s="839" t="s">
        <v>3222</v>
      </c>
      <c r="G577" s="825" t="s">
        <v>3533</v>
      </c>
      <c r="H577" s="825" t="s">
        <v>3534</v>
      </c>
      <c r="I577" s="831">
        <v>3999.090087890625</v>
      </c>
      <c r="J577" s="831">
        <v>2</v>
      </c>
      <c r="K577" s="832">
        <v>7998.18017578125</v>
      </c>
    </row>
    <row r="578" spans="1:11" ht="14.45" customHeight="1" x14ac:dyDescent="0.2">
      <c r="A578" s="821" t="s">
        <v>605</v>
      </c>
      <c r="B578" s="822" t="s">
        <v>606</v>
      </c>
      <c r="C578" s="825" t="s">
        <v>632</v>
      </c>
      <c r="D578" s="839" t="s">
        <v>633</v>
      </c>
      <c r="E578" s="825" t="s">
        <v>3221</v>
      </c>
      <c r="F578" s="839" t="s">
        <v>3222</v>
      </c>
      <c r="G578" s="825" t="s">
        <v>3535</v>
      </c>
      <c r="H578" s="825" t="s">
        <v>3536</v>
      </c>
      <c r="I578" s="831">
        <v>3999.090087890625</v>
      </c>
      <c r="J578" s="831">
        <v>1</v>
      </c>
      <c r="K578" s="832">
        <v>3999.090087890625</v>
      </c>
    </row>
    <row r="579" spans="1:11" ht="14.45" customHeight="1" x14ac:dyDescent="0.2">
      <c r="A579" s="821" t="s">
        <v>605</v>
      </c>
      <c r="B579" s="822" t="s">
        <v>606</v>
      </c>
      <c r="C579" s="825" t="s">
        <v>632</v>
      </c>
      <c r="D579" s="839" t="s">
        <v>633</v>
      </c>
      <c r="E579" s="825" t="s">
        <v>3221</v>
      </c>
      <c r="F579" s="839" t="s">
        <v>3222</v>
      </c>
      <c r="G579" s="825" t="s">
        <v>3537</v>
      </c>
      <c r="H579" s="825" t="s">
        <v>3538</v>
      </c>
      <c r="I579" s="831">
        <v>3999.090087890625</v>
      </c>
      <c r="J579" s="831">
        <v>2</v>
      </c>
      <c r="K579" s="832">
        <v>7998.18017578125</v>
      </c>
    </row>
    <row r="580" spans="1:11" ht="14.45" customHeight="1" x14ac:dyDescent="0.2">
      <c r="A580" s="821" t="s">
        <v>605</v>
      </c>
      <c r="B580" s="822" t="s">
        <v>606</v>
      </c>
      <c r="C580" s="825" t="s">
        <v>632</v>
      </c>
      <c r="D580" s="839" t="s">
        <v>633</v>
      </c>
      <c r="E580" s="825" t="s">
        <v>3221</v>
      </c>
      <c r="F580" s="839" t="s">
        <v>3222</v>
      </c>
      <c r="G580" s="825" t="s">
        <v>3539</v>
      </c>
      <c r="H580" s="825" t="s">
        <v>3540</v>
      </c>
      <c r="I580" s="831">
        <v>3999.10009765625</v>
      </c>
      <c r="J580" s="831">
        <v>1</v>
      </c>
      <c r="K580" s="832">
        <v>3999.10009765625</v>
      </c>
    </row>
    <row r="581" spans="1:11" ht="14.45" customHeight="1" x14ac:dyDescent="0.2">
      <c r="A581" s="821" t="s">
        <v>605</v>
      </c>
      <c r="B581" s="822" t="s">
        <v>606</v>
      </c>
      <c r="C581" s="825" t="s">
        <v>632</v>
      </c>
      <c r="D581" s="839" t="s">
        <v>633</v>
      </c>
      <c r="E581" s="825" t="s">
        <v>3221</v>
      </c>
      <c r="F581" s="839" t="s">
        <v>3222</v>
      </c>
      <c r="G581" s="825" t="s">
        <v>3541</v>
      </c>
      <c r="H581" s="825" t="s">
        <v>3542</v>
      </c>
      <c r="I581" s="831">
        <v>3999.090087890625</v>
      </c>
      <c r="J581" s="831">
        <v>2</v>
      </c>
      <c r="K581" s="832">
        <v>7998.18017578125</v>
      </c>
    </row>
    <row r="582" spans="1:11" ht="14.45" customHeight="1" x14ac:dyDescent="0.2">
      <c r="A582" s="821" t="s">
        <v>605</v>
      </c>
      <c r="B582" s="822" t="s">
        <v>606</v>
      </c>
      <c r="C582" s="825" t="s">
        <v>632</v>
      </c>
      <c r="D582" s="839" t="s">
        <v>633</v>
      </c>
      <c r="E582" s="825" t="s">
        <v>3221</v>
      </c>
      <c r="F582" s="839" t="s">
        <v>3222</v>
      </c>
      <c r="G582" s="825" t="s">
        <v>3543</v>
      </c>
      <c r="H582" s="825" t="s">
        <v>3544</v>
      </c>
      <c r="I582" s="831">
        <v>3999.090087890625</v>
      </c>
      <c r="J582" s="831">
        <v>2</v>
      </c>
      <c r="K582" s="832">
        <v>7998.18017578125</v>
      </c>
    </row>
    <row r="583" spans="1:11" ht="14.45" customHeight="1" x14ac:dyDescent="0.2">
      <c r="A583" s="821" t="s">
        <v>605</v>
      </c>
      <c r="B583" s="822" t="s">
        <v>606</v>
      </c>
      <c r="C583" s="825" t="s">
        <v>632</v>
      </c>
      <c r="D583" s="839" t="s">
        <v>633</v>
      </c>
      <c r="E583" s="825" t="s">
        <v>3221</v>
      </c>
      <c r="F583" s="839" t="s">
        <v>3222</v>
      </c>
      <c r="G583" s="825" t="s">
        <v>3545</v>
      </c>
      <c r="H583" s="825" t="s">
        <v>3546</v>
      </c>
      <c r="I583" s="831">
        <v>3999.10009765625</v>
      </c>
      <c r="J583" s="831">
        <v>2</v>
      </c>
      <c r="K583" s="832">
        <v>7998.2001953125</v>
      </c>
    </row>
    <row r="584" spans="1:11" ht="14.45" customHeight="1" x14ac:dyDescent="0.2">
      <c r="A584" s="821" t="s">
        <v>605</v>
      </c>
      <c r="B584" s="822" t="s">
        <v>606</v>
      </c>
      <c r="C584" s="825" t="s">
        <v>632</v>
      </c>
      <c r="D584" s="839" t="s">
        <v>633</v>
      </c>
      <c r="E584" s="825" t="s">
        <v>3221</v>
      </c>
      <c r="F584" s="839" t="s">
        <v>3222</v>
      </c>
      <c r="G584" s="825" t="s">
        <v>3547</v>
      </c>
      <c r="H584" s="825" t="s">
        <v>3548</v>
      </c>
      <c r="I584" s="831">
        <v>3999.0950927734375</v>
      </c>
      <c r="J584" s="831">
        <v>2</v>
      </c>
      <c r="K584" s="832">
        <v>7998.190185546875</v>
      </c>
    </row>
    <row r="585" spans="1:11" ht="14.45" customHeight="1" x14ac:dyDescent="0.2">
      <c r="A585" s="821" t="s">
        <v>605</v>
      </c>
      <c r="B585" s="822" t="s">
        <v>606</v>
      </c>
      <c r="C585" s="825" t="s">
        <v>632</v>
      </c>
      <c r="D585" s="839" t="s">
        <v>633</v>
      </c>
      <c r="E585" s="825" t="s">
        <v>3221</v>
      </c>
      <c r="F585" s="839" t="s">
        <v>3222</v>
      </c>
      <c r="G585" s="825" t="s">
        <v>3549</v>
      </c>
      <c r="H585" s="825" t="s">
        <v>3550</v>
      </c>
      <c r="I585" s="831">
        <v>3999.090087890625</v>
      </c>
      <c r="J585" s="831">
        <v>1</v>
      </c>
      <c r="K585" s="832">
        <v>3999.090087890625</v>
      </c>
    </row>
    <row r="586" spans="1:11" ht="14.45" customHeight="1" x14ac:dyDescent="0.2">
      <c r="A586" s="821" t="s">
        <v>605</v>
      </c>
      <c r="B586" s="822" t="s">
        <v>606</v>
      </c>
      <c r="C586" s="825" t="s">
        <v>632</v>
      </c>
      <c r="D586" s="839" t="s">
        <v>633</v>
      </c>
      <c r="E586" s="825" t="s">
        <v>3221</v>
      </c>
      <c r="F586" s="839" t="s">
        <v>3222</v>
      </c>
      <c r="G586" s="825" t="s">
        <v>3551</v>
      </c>
      <c r="H586" s="825" t="s">
        <v>3552</v>
      </c>
      <c r="I586" s="831">
        <v>694.0916849772135</v>
      </c>
      <c r="J586" s="831">
        <v>40</v>
      </c>
      <c r="K586" s="832">
        <v>27763.68017578125</v>
      </c>
    </row>
    <row r="587" spans="1:11" ht="14.45" customHeight="1" x14ac:dyDescent="0.2">
      <c r="A587" s="821" t="s">
        <v>605</v>
      </c>
      <c r="B587" s="822" t="s">
        <v>606</v>
      </c>
      <c r="C587" s="825" t="s">
        <v>632</v>
      </c>
      <c r="D587" s="839" t="s">
        <v>633</v>
      </c>
      <c r="E587" s="825" t="s">
        <v>3221</v>
      </c>
      <c r="F587" s="839" t="s">
        <v>3222</v>
      </c>
      <c r="G587" s="825" t="s">
        <v>3553</v>
      </c>
      <c r="H587" s="825" t="s">
        <v>3554</v>
      </c>
      <c r="I587" s="831">
        <v>1250.8599853515625</v>
      </c>
      <c r="J587" s="831">
        <v>4</v>
      </c>
      <c r="K587" s="832">
        <v>5003.429931640625</v>
      </c>
    </row>
    <row r="588" spans="1:11" ht="14.45" customHeight="1" x14ac:dyDescent="0.2">
      <c r="A588" s="821" t="s">
        <v>605</v>
      </c>
      <c r="B588" s="822" t="s">
        <v>606</v>
      </c>
      <c r="C588" s="825" t="s">
        <v>632</v>
      </c>
      <c r="D588" s="839" t="s">
        <v>633</v>
      </c>
      <c r="E588" s="825" t="s">
        <v>3221</v>
      </c>
      <c r="F588" s="839" t="s">
        <v>3222</v>
      </c>
      <c r="G588" s="825" t="s">
        <v>3555</v>
      </c>
      <c r="H588" s="825" t="s">
        <v>3556</v>
      </c>
      <c r="I588" s="831">
        <v>5186.5</v>
      </c>
      <c r="J588" s="831">
        <v>16</v>
      </c>
      <c r="K588" s="832">
        <v>82984</v>
      </c>
    </row>
    <row r="589" spans="1:11" ht="14.45" customHeight="1" x14ac:dyDescent="0.2">
      <c r="A589" s="821" t="s">
        <v>605</v>
      </c>
      <c r="B589" s="822" t="s">
        <v>606</v>
      </c>
      <c r="C589" s="825" t="s">
        <v>632</v>
      </c>
      <c r="D589" s="839" t="s">
        <v>633</v>
      </c>
      <c r="E589" s="825" t="s">
        <v>3221</v>
      </c>
      <c r="F589" s="839" t="s">
        <v>3222</v>
      </c>
      <c r="G589" s="825" t="s">
        <v>3557</v>
      </c>
      <c r="H589" s="825" t="s">
        <v>3558</v>
      </c>
      <c r="I589" s="831">
        <v>5186.5</v>
      </c>
      <c r="J589" s="831">
        <v>2</v>
      </c>
      <c r="K589" s="832">
        <v>10373</v>
      </c>
    </row>
    <row r="590" spans="1:11" ht="14.45" customHeight="1" x14ac:dyDescent="0.2">
      <c r="A590" s="821" t="s">
        <v>605</v>
      </c>
      <c r="B590" s="822" t="s">
        <v>606</v>
      </c>
      <c r="C590" s="825" t="s">
        <v>632</v>
      </c>
      <c r="D590" s="839" t="s">
        <v>633</v>
      </c>
      <c r="E590" s="825" t="s">
        <v>3221</v>
      </c>
      <c r="F590" s="839" t="s">
        <v>3222</v>
      </c>
      <c r="G590" s="825" t="s">
        <v>3559</v>
      </c>
      <c r="H590" s="825" t="s">
        <v>3560</v>
      </c>
      <c r="I590" s="831">
        <v>5186.5</v>
      </c>
      <c r="J590" s="831">
        <v>20</v>
      </c>
      <c r="K590" s="832">
        <v>103730</v>
      </c>
    </row>
    <row r="591" spans="1:11" ht="14.45" customHeight="1" x14ac:dyDescent="0.2">
      <c r="A591" s="821" t="s">
        <v>605</v>
      </c>
      <c r="B591" s="822" t="s">
        <v>606</v>
      </c>
      <c r="C591" s="825" t="s">
        <v>632</v>
      </c>
      <c r="D591" s="839" t="s">
        <v>633</v>
      </c>
      <c r="E591" s="825" t="s">
        <v>3221</v>
      </c>
      <c r="F591" s="839" t="s">
        <v>3222</v>
      </c>
      <c r="G591" s="825" t="s">
        <v>3561</v>
      </c>
      <c r="H591" s="825" t="s">
        <v>3562</v>
      </c>
      <c r="I591" s="831">
        <v>5186.5</v>
      </c>
      <c r="J591" s="831">
        <v>6</v>
      </c>
      <c r="K591" s="832">
        <v>31119</v>
      </c>
    </row>
    <row r="592" spans="1:11" ht="14.45" customHeight="1" x14ac:dyDescent="0.2">
      <c r="A592" s="821" t="s">
        <v>605</v>
      </c>
      <c r="B592" s="822" t="s">
        <v>606</v>
      </c>
      <c r="C592" s="825" t="s">
        <v>632</v>
      </c>
      <c r="D592" s="839" t="s">
        <v>633</v>
      </c>
      <c r="E592" s="825" t="s">
        <v>3221</v>
      </c>
      <c r="F592" s="839" t="s">
        <v>3222</v>
      </c>
      <c r="G592" s="825" t="s">
        <v>3563</v>
      </c>
      <c r="H592" s="825" t="s">
        <v>3564</v>
      </c>
      <c r="I592" s="831">
        <v>5097.0799939385779</v>
      </c>
      <c r="J592" s="831">
        <v>146</v>
      </c>
      <c r="K592" s="832">
        <v>757229.44941406325</v>
      </c>
    </row>
    <row r="593" spans="1:11" ht="14.45" customHeight="1" x14ac:dyDescent="0.2">
      <c r="A593" s="821" t="s">
        <v>605</v>
      </c>
      <c r="B593" s="822" t="s">
        <v>606</v>
      </c>
      <c r="C593" s="825" t="s">
        <v>632</v>
      </c>
      <c r="D593" s="839" t="s">
        <v>633</v>
      </c>
      <c r="E593" s="825" t="s">
        <v>3221</v>
      </c>
      <c r="F593" s="839" t="s">
        <v>3222</v>
      </c>
      <c r="G593" s="825" t="s">
        <v>3565</v>
      </c>
      <c r="H593" s="825" t="s">
        <v>3566</v>
      </c>
      <c r="I593" s="831">
        <v>5186.5</v>
      </c>
      <c r="J593" s="831">
        <v>2</v>
      </c>
      <c r="K593" s="832">
        <v>10373</v>
      </c>
    </row>
    <row r="594" spans="1:11" ht="14.45" customHeight="1" x14ac:dyDescent="0.2">
      <c r="A594" s="821" t="s">
        <v>605</v>
      </c>
      <c r="B594" s="822" t="s">
        <v>606</v>
      </c>
      <c r="C594" s="825" t="s">
        <v>632</v>
      </c>
      <c r="D594" s="839" t="s">
        <v>633</v>
      </c>
      <c r="E594" s="825" t="s">
        <v>3221</v>
      </c>
      <c r="F594" s="839" t="s">
        <v>3222</v>
      </c>
      <c r="G594" s="825" t="s">
        <v>3567</v>
      </c>
      <c r="H594" s="825" t="s">
        <v>3568</v>
      </c>
      <c r="I594" s="831">
        <v>5186.5</v>
      </c>
      <c r="J594" s="831">
        <v>2</v>
      </c>
      <c r="K594" s="832">
        <v>10373</v>
      </c>
    </row>
    <row r="595" spans="1:11" ht="14.45" customHeight="1" x14ac:dyDescent="0.2">
      <c r="A595" s="821" t="s">
        <v>605</v>
      </c>
      <c r="B595" s="822" t="s">
        <v>606</v>
      </c>
      <c r="C595" s="825" t="s">
        <v>632</v>
      </c>
      <c r="D595" s="839" t="s">
        <v>633</v>
      </c>
      <c r="E595" s="825" t="s">
        <v>3221</v>
      </c>
      <c r="F595" s="839" t="s">
        <v>3222</v>
      </c>
      <c r="G595" s="825" t="s">
        <v>3569</v>
      </c>
      <c r="H595" s="825" t="s">
        <v>3570</v>
      </c>
      <c r="I595" s="831">
        <v>5186.5</v>
      </c>
      <c r="J595" s="831">
        <v>18</v>
      </c>
      <c r="K595" s="832">
        <v>93357</v>
      </c>
    </row>
    <row r="596" spans="1:11" ht="14.45" customHeight="1" x14ac:dyDescent="0.2">
      <c r="A596" s="821" t="s">
        <v>605</v>
      </c>
      <c r="B596" s="822" t="s">
        <v>606</v>
      </c>
      <c r="C596" s="825" t="s">
        <v>632</v>
      </c>
      <c r="D596" s="839" t="s">
        <v>633</v>
      </c>
      <c r="E596" s="825" t="s">
        <v>3221</v>
      </c>
      <c r="F596" s="839" t="s">
        <v>3222</v>
      </c>
      <c r="G596" s="825" t="s">
        <v>3571</v>
      </c>
      <c r="H596" s="825" t="s">
        <v>3572</v>
      </c>
      <c r="I596" s="831">
        <v>5186.503336588542</v>
      </c>
      <c r="J596" s="831">
        <v>20</v>
      </c>
      <c r="K596" s="832">
        <v>103730.169921875</v>
      </c>
    </row>
    <row r="597" spans="1:11" ht="14.45" customHeight="1" x14ac:dyDescent="0.2">
      <c r="A597" s="821" t="s">
        <v>605</v>
      </c>
      <c r="B597" s="822" t="s">
        <v>606</v>
      </c>
      <c r="C597" s="825" t="s">
        <v>632</v>
      </c>
      <c r="D597" s="839" t="s">
        <v>633</v>
      </c>
      <c r="E597" s="825" t="s">
        <v>3221</v>
      </c>
      <c r="F597" s="839" t="s">
        <v>3222</v>
      </c>
      <c r="G597" s="825" t="s">
        <v>3573</v>
      </c>
      <c r="H597" s="825" t="s">
        <v>3574</v>
      </c>
      <c r="I597" s="831">
        <v>5186.5071149553569</v>
      </c>
      <c r="J597" s="831">
        <v>9</v>
      </c>
      <c r="K597" s="832">
        <v>46678.5498046875</v>
      </c>
    </row>
    <row r="598" spans="1:11" ht="14.45" customHeight="1" x14ac:dyDescent="0.2">
      <c r="A598" s="821" t="s">
        <v>605</v>
      </c>
      <c r="B598" s="822" t="s">
        <v>606</v>
      </c>
      <c r="C598" s="825" t="s">
        <v>632</v>
      </c>
      <c r="D598" s="839" t="s">
        <v>633</v>
      </c>
      <c r="E598" s="825" t="s">
        <v>3221</v>
      </c>
      <c r="F598" s="839" t="s">
        <v>3222</v>
      </c>
      <c r="G598" s="825" t="s">
        <v>3575</v>
      </c>
      <c r="H598" s="825" t="s">
        <v>3576</v>
      </c>
      <c r="I598" s="831">
        <v>5186.5</v>
      </c>
      <c r="J598" s="831">
        <v>2</v>
      </c>
      <c r="K598" s="832">
        <v>10373</v>
      </c>
    </row>
    <row r="599" spans="1:11" ht="14.45" customHeight="1" x14ac:dyDescent="0.2">
      <c r="A599" s="821" t="s">
        <v>605</v>
      </c>
      <c r="B599" s="822" t="s">
        <v>606</v>
      </c>
      <c r="C599" s="825" t="s">
        <v>632</v>
      </c>
      <c r="D599" s="839" t="s">
        <v>633</v>
      </c>
      <c r="E599" s="825" t="s">
        <v>3221</v>
      </c>
      <c r="F599" s="839" t="s">
        <v>3222</v>
      </c>
      <c r="G599" s="825" t="s">
        <v>3577</v>
      </c>
      <c r="H599" s="825" t="s">
        <v>3578</v>
      </c>
      <c r="I599" s="831">
        <v>5186.5</v>
      </c>
      <c r="J599" s="831">
        <v>4</v>
      </c>
      <c r="K599" s="832">
        <v>20746</v>
      </c>
    </row>
    <row r="600" spans="1:11" ht="14.45" customHeight="1" x14ac:dyDescent="0.2">
      <c r="A600" s="821" t="s">
        <v>605</v>
      </c>
      <c r="B600" s="822" t="s">
        <v>606</v>
      </c>
      <c r="C600" s="825" t="s">
        <v>632</v>
      </c>
      <c r="D600" s="839" t="s">
        <v>633</v>
      </c>
      <c r="E600" s="825" t="s">
        <v>3221</v>
      </c>
      <c r="F600" s="839" t="s">
        <v>3222</v>
      </c>
      <c r="G600" s="825" t="s">
        <v>3579</v>
      </c>
      <c r="H600" s="825" t="s">
        <v>3580</v>
      </c>
      <c r="I600" s="831">
        <v>5186.5</v>
      </c>
      <c r="J600" s="831">
        <v>24</v>
      </c>
      <c r="K600" s="832">
        <v>124476</v>
      </c>
    </row>
    <row r="601" spans="1:11" ht="14.45" customHeight="1" x14ac:dyDescent="0.2">
      <c r="A601" s="821" t="s">
        <v>605</v>
      </c>
      <c r="B601" s="822" t="s">
        <v>606</v>
      </c>
      <c r="C601" s="825" t="s">
        <v>632</v>
      </c>
      <c r="D601" s="839" t="s">
        <v>633</v>
      </c>
      <c r="E601" s="825" t="s">
        <v>3221</v>
      </c>
      <c r="F601" s="839" t="s">
        <v>3222</v>
      </c>
      <c r="G601" s="825" t="s">
        <v>3581</v>
      </c>
      <c r="H601" s="825" t="s">
        <v>3582</v>
      </c>
      <c r="I601" s="831">
        <v>5186.5</v>
      </c>
      <c r="J601" s="831">
        <v>20</v>
      </c>
      <c r="K601" s="832">
        <v>103730</v>
      </c>
    </row>
    <row r="602" spans="1:11" ht="14.45" customHeight="1" x14ac:dyDescent="0.2">
      <c r="A602" s="821" t="s">
        <v>605</v>
      </c>
      <c r="B602" s="822" t="s">
        <v>606</v>
      </c>
      <c r="C602" s="825" t="s">
        <v>632</v>
      </c>
      <c r="D602" s="839" t="s">
        <v>633</v>
      </c>
      <c r="E602" s="825" t="s">
        <v>3221</v>
      </c>
      <c r="F602" s="839" t="s">
        <v>3222</v>
      </c>
      <c r="G602" s="825" t="s">
        <v>3583</v>
      </c>
      <c r="H602" s="825" t="s">
        <v>3584</v>
      </c>
      <c r="I602" s="831">
        <v>5186.5</v>
      </c>
      <c r="J602" s="831">
        <v>48</v>
      </c>
      <c r="K602" s="832">
        <v>248952</v>
      </c>
    </row>
    <row r="603" spans="1:11" ht="14.45" customHeight="1" x14ac:dyDescent="0.2">
      <c r="A603" s="821" t="s">
        <v>605</v>
      </c>
      <c r="B603" s="822" t="s">
        <v>606</v>
      </c>
      <c r="C603" s="825" t="s">
        <v>632</v>
      </c>
      <c r="D603" s="839" t="s">
        <v>633</v>
      </c>
      <c r="E603" s="825" t="s">
        <v>3221</v>
      </c>
      <c r="F603" s="839" t="s">
        <v>3222</v>
      </c>
      <c r="G603" s="825" t="s">
        <v>3585</v>
      </c>
      <c r="H603" s="825" t="s">
        <v>3586</v>
      </c>
      <c r="I603" s="831">
        <v>5186.5007781982422</v>
      </c>
      <c r="J603" s="831">
        <v>121</v>
      </c>
      <c r="K603" s="832">
        <v>627566.599609375</v>
      </c>
    </row>
    <row r="604" spans="1:11" ht="14.45" customHeight="1" x14ac:dyDescent="0.2">
      <c r="A604" s="821" t="s">
        <v>605</v>
      </c>
      <c r="B604" s="822" t="s">
        <v>606</v>
      </c>
      <c r="C604" s="825" t="s">
        <v>632</v>
      </c>
      <c r="D604" s="839" t="s">
        <v>633</v>
      </c>
      <c r="E604" s="825" t="s">
        <v>3221</v>
      </c>
      <c r="F604" s="839" t="s">
        <v>3222</v>
      </c>
      <c r="G604" s="825" t="s">
        <v>3587</v>
      </c>
      <c r="H604" s="825" t="s">
        <v>3588</v>
      </c>
      <c r="I604" s="831">
        <v>5126.1931379451307</v>
      </c>
      <c r="J604" s="831">
        <v>210</v>
      </c>
      <c r="K604" s="832">
        <v>1089165.399804689</v>
      </c>
    </row>
    <row r="605" spans="1:11" ht="14.45" customHeight="1" x14ac:dyDescent="0.2">
      <c r="A605" s="821" t="s">
        <v>605</v>
      </c>
      <c r="B605" s="822" t="s">
        <v>606</v>
      </c>
      <c r="C605" s="825" t="s">
        <v>632</v>
      </c>
      <c r="D605" s="839" t="s">
        <v>633</v>
      </c>
      <c r="E605" s="825" t="s">
        <v>3221</v>
      </c>
      <c r="F605" s="839" t="s">
        <v>3222</v>
      </c>
      <c r="G605" s="825" t="s">
        <v>3589</v>
      </c>
      <c r="H605" s="825" t="s">
        <v>3590</v>
      </c>
      <c r="I605" s="831">
        <v>798.97370880329061</v>
      </c>
      <c r="J605" s="831">
        <v>676</v>
      </c>
      <c r="K605" s="832">
        <v>543550.17988281325</v>
      </c>
    </row>
    <row r="606" spans="1:11" ht="14.45" customHeight="1" x14ac:dyDescent="0.2">
      <c r="A606" s="821" t="s">
        <v>605</v>
      </c>
      <c r="B606" s="822" t="s">
        <v>606</v>
      </c>
      <c r="C606" s="825" t="s">
        <v>632</v>
      </c>
      <c r="D606" s="839" t="s">
        <v>633</v>
      </c>
      <c r="E606" s="825" t="s">
        <v>3221</v>
      </c>
      <c r="F606" s="839" t="s">
        <v>3222</v>
      </c>
      <c r="G606" s="825" t="s">
        <v>3591</v>
      </c>
      <c r="H606" s="825" t="s">
        <v>3592</v>
      </c>
      <c r="I606" s="831">
        <v>1920.4855595341435</v>
      </c>
      <c r="J606" s="831">
        <v>29</v>
      </c>
      <c r="K606" s="832">
        <v>55694.110107421875</v>
      </c>
    </row>
    <row r="607" spans="1:11" ht="14.45" customHeight="1" x14ac:dyDescent="0.2">
      <c r="A607" s="821" t="s">
        <v>605</v>
      </c>
      <c r="B607" s="822" t="s">
        <v>606</v>
      </c>
      <c r="C607" s="825" t="s">
        <v>632</v>
      </c>
      <c r="D607" s="839" t="s">
        <v>633</v>
      </c>
      <c r="E607" s="825" t="s">
        <v>3221</v>
      </c>
      <c r="F607" s="839" t="s">
        <v>3222</v>
      </c>
      <c r="G607" s="825" t="s">
        <v>3593</v>
      </c>
      <c r="H607" s="825" t="s">
        <v>3594</v>
      </c>
      <c r="I607" s="831">
        <v>1824.45</v>
      </c>
      <c r="J607" s="831">
        <v>22</v>
      </c>
      <c r="K607" s="832">
        <v>42250.509999999776</v>
      </c>
    </row>
    <row r="608" spans="1:11" ht="14.45" customHeight="1" x14ac:dyDescent="0.2">
      <c r="A608" s="821" t="s">
        <v>605</v>
      </c>
      <c r="B608" s="822" t="s">
        <v>606</v>
      </c>
      <c r="C608" s="825" t="s">
        <v>632</v>
      </c>
      <c r="D608" s="839" t="s">
        <v>633</v>
      </c>
      <c r="E608" s="825" t="s">
        <v>3221</v>
      </c>
      <c r="F608" s="839" t="s">
        <v>3222</v>
      </c>
      <c r="G608" s="825" t="s">
        <v>3595</v>
      </c>
      <c r="H608" s="825" t="s">
        <v>3596</v>
      </c>
      <c r="I608" s="831">
        <v>5520</v>
      </c>
      <c r="J608" s="831">
        <v>4</v>
      </c>
      <c r="K608" s="832">
        <v>22080</v>
      </c>
    </row>
    <row r="609" spans="1:11" ht="14.45" customHeight="1" x14ac:dyDescent="0.2">
      <c r="A609" s="821" t="s">
        <v>605</v>
      </c>
      <c r="B609" s="822" t="s">
        <v>606</v>
      </c>
      <c r="C609" s="825" t="s">
        <v>632</v>
      </c>
      <c r="D609" s="839" t="s">
        <v>633</v>
      </c>
      <c r="E609" s="825" t="s">
        <v>3221</v>
      </c>
      <c r="F609" s="839" t="s">
        <v>3222</v>
      </c>
      <c r="G609" s="825" t="s">
        <v>3597</v>
      </c>
      <c r="H609" s="825" t="s">
        <v>3598</v>
      </c>
      <c r="I609" s="831">
        <v>5280.004129161005</v>
      </c>
      <c r="J609" s="831">
        <v>98</v>
      </c>
      <c r="K609" s="832">
        <v>540960.52011718415</v>
      </c>
    </row>
    <row r="610" spans="1:11" ht="14.45" customHeight="1" x14ac:dyDescent="0.2">
      <c r="A610" s="821" t="s">
        <v>605</v>
      </c>
      <c r="B610" s="822" t="s">
        <v>606</v>
      </c>
      <c r="C610" s="825" t="s">
        <v>632</v>
      </c>
      <c r="D610" s="839" t="s">
        <v>633</v>
      </c>
      <c r="E610" s="825" t="s">
        <v>3221</v>
      </c>
      <c r="F610" s="839" t="s">
        <v>3222</v>
      </c>
      <c r="G610" s="825" t="s">
        <v>3599</v>
      </c>
      <c r="H610" s="825" t="s">
        <v>3600</v>
      </c>
      <c r="I610" s="831">
        <v>2070.81005859375</v>
      </c>
      <c r="J610" s="831">
        <v>7</v>
      </c>
      <c r="K610" s="832">
        <v>14495.6396484375</v>
      </c>
    </row>
    <row r="611" spans="1:11" ht="14.45" customHeight="1" x14ac:dyDescent="0.2">
      <c r="A611" s="821" t="s">
        <v>605</v>
      </c>
      <c r="B611" s="822" t="s">
        <v>606</v>
      </c>
      <c r="C611" s="825" t="s">
        <v>632</v>
      </c>
      <c r="D611" s="839" t="s">
        <v>633</v>
      </c>
      <c r="E611" s="825" t="s">
        <v>3221</v>
      </c>
      <c r="F611" s="839" t="s">
        <v>3222</v>
      </c>
      <c r="G611" s="825" t="s">
        <v>3601</v>
      </c>
      <c r="H611" s="825" t="s">
        <v>3602</v>
      </c>
      <c r="I611" s="831">
        <v>2070.8080566406252</v>
      </c>
      <c r="J611" s="831">
        <v>18</v>
      </c>
      <c r="K611" s="832">
        <v>37274.5</v>
      </c>
    </row>
    <row r="612" spans="1:11" ht="14.45" customHeight="1" x14ac:dyDescent="0.2">
      <c r="A612" s="821" t="s">
        <v>605</v>
      </c>
      <c r="B612" s="822" t="s">
        <v>606</v>
      </c>
      <c r="C612" s="825" t="s">
        <v>632</v>
      </c>
      <c r="D612" s="839" t="s">
        <v>633</v>
      </c>
      <c r="E612" s="825" t="s">
        <v>3221</v>
      </c>
      <c r="F612" s="839" t="s">
        <v>3222</v>
      </c>
      <c r="G612" s="825" t="s">
        <v>3603</v>
      </c>
      <c r="H612" s="825" t="s">
        <v>3604</v>
      </c>
      <c r="I612" s="831">
        <v>2070.81005859375</v>
      </c>
      <c r="J612" s="831">
        <v>4</v>
      </c>
      <c r="K612" s="832">
        <v>8283.22998046875</v>
      </c>
    </row>
    <row r="613" spans="1:11" ht="14.45" customHeight="1" x14ac:dyDescent="0.2">
      <c r="A613" s="821" t="s">
        <v>605</v>
      </c>
      <c r="B613" s="822" t="s">
        <v>606</v>
      </c>
      <c r="C613" s="825" t="s">
        <v>632</v>
      </c>
      <c r="D613" s="839" t="s">
        <v>633</v>
      </c>
      <c r="E613" s="825" t="s">
        <v>3221</v>
      </c>
      <c r="F613" s="839" t="s">
        <v>3222</v>
      </c>
      <c r="G613" s="825" t="s">
        <v>3605</v>
      </c>
      <c r="H613" s="825" t="s">
        <v>3606</v>
      </c>
      <c r="I613" s="831">
        <v>0.5</v>
      </c>
      <c r="J613" s="831">
        <v>2</v>
      </c>
      <c r="K613" s="832">
        <v>1</v>
      </c>
    </row>
    <row r="614" spans="1:11" ht="14.45" customHeight="1" x14ac:dyDescent="0.2">
      <c r="A614" s="821" t="s">
        <v>605</v>
      </c>
      <c r="B614" s="822" t="s">
        <v>606</v>
      </c>
      <c r="C614" s="825" t="s">
        <v>632</v>
      </c>
      <c r="D614" s="839" t="s">
        <v>633</v>
      </c>
      <c r="E614" s="825" t="s">
        <v>3221</v>
      </c>
      <c r="F614" s="839" t="s">
        <v>3222</v>
      </c>
      <c r="G614" s="825" t="s">
        <v>3607</v>
      </c>
      <c r="H614" s="825" t="s">
        <v>3608</v>
      </c>
      <c r="I614" s="831">
        <v>0.5</v>
      </c>
      <c r="J614" s="831">
        <v>2</v>
      </c>
      <c r="K614" s="832">
        <v>1</v>
      </c>
    </row>
    <row r="615" spans="1:11" ht="14.45" customHeight="1" x14ac:dyDescent="0.2">
      <c r="A615" s="821" t="s">
        <v>605</v>
      </c>
      <c r="B615" s="822" t="s">
        <v>606</v>
      </c>
      <c r="C615" s="825" t="s">
        <v>632</v>
      </c>
      <c r="D615" s="839" t="s">
        <v>633</v>
      </c>
      <c r="E615" s="825" t="s">
        <v>3221</v>
      </c>
      <c r="F615" s="839" t="s">
        <v>3222</v>
      </c>
      <c r="G615" s="825" t="s">
        <v>3609</v>
      </c>
      <c r="H615" s="825" t="s">
        <v>3610</v>
      </c>
      <c r="I615" s="831">
        <v>0.5</v>
      </c>
      <c r="J615" s="831">
        <v>2</v>
      </c>
      <c r="K615" s="832">
        <v>1</v>
      </c>
    </row>
    <row r="616" spans="1:11" ht="14.45" customHeight="1" x14ac:dyDescent="0.2">
      <c r="A616" s="821" t="s">
        <v>605</v>
      </c>
      <c r="B616" s="822" t="s">
        <v>606</v>
      </c>
      <c r="C616" s="825" t="s">
        <v>632</v>
      </c>
      <c r="D616" s="839" t="s">
        <v>633</v>
      </c>
      <c r="E616" s="825" t="s">
        <v>3221</v>
      </c>
      <c r="F616" s="839" t="s">
        <v>3222</v>
      </c>
      <c r="G616" s="825" t="s">
        <v>3280</v>
      </c>
      <c r="H616" s="825" t="s">
        <v>3611</v>
      </c>
      <c r="I616" s="831">
        <v>2057.0033365885415</v>
      </c>
      <c r="J616" s="831">
        <v>3</v>
      </c>
      <c r="K616" s="832">
        <v>6171.010009765625</v>
      </c>
    </row>
    <row r="617" spans="1:11" ht="14.45" customHeight="1" x14ac:dyDescent="0.2">
      <c r="A617" s="821" t="s">
        <v>605</v>
      </c>
      <c r="B617" s="822" t="s">
        <v>606</v>
      </c>
      <c r="C617" s="825" t="s">
        <v>632</v>
      </c>
      <c r="D617" s="839" t="s">
        <v>633</v>
      </c>
      <c r="E617" s="825" t="s">
        <v>3221</v>
      </c>
      <c r="F617" s="839" t="s">
        <v>3222</v>
      </c>
      <c r="G617" s="825" t="s">
        <v>3612</v>
      </c>
      <c r="H617" s="825" t="s">
        <v>3613</v>
      </c>
      <c r="I617" s="831">
        <v>3928.340087890625</v>
      </c>
      <c r="J617" s="831">
        <v>12</v>
      </c>
      <c r="K617" s="832">
        <v>47140.1005859375</v>
      </c>
    </row>
    <row r="618" spans="1:11" ht="14.45" customHeight="1" x14ac:dyDescent="0.2">
      <c r="A618" s="821" t="s">
        <v>605</v>
      </c>
      <c r="B618" s="822" t="s">
        <v>606</v>
      </c>
      <c r="C618" s="825" t="s">
        <v>632</v>
      </c>
      <c r="D618" s="839" t="s">
        <v>633</v>
      </c>
      <c r="E618" s="825" t="s">
        <v>3221</v>
      </c>
      <c r="F618" s="839" t="s">
        <v>3222</v>
      </c>
      <c r="G618" s="825" t="s">
        <v>3614</v>
      </c>
      <c r="H618" s="825" t="s">
        <v>3615</v>
      </c>
      <c r="I618" s="831">
        <v>3928.3450927734375</v>
      </c>
      <c r="J618" s="831">
        <v>2</v>
      </c>
      <c r="K618" s="832">
        <v>7856.690185546875</v>
      </c>
    </row>
    <row r="619" spans="1:11" ht="14.45" customHeight="1" x14ac:dyDescent="0.2">
      <c r="A619" s="821" t="s">
        <v>605</v>
      </c>
      <c r="B619" s="822" t="s">
        <v>606</v>
      </c>
      <c r="C619" s="825" t="s">
        <v>632</v>
      </c>
      <c r="D619" s="839" t="s">
        <v>633</v>
      </c>
      <c r="E619" s="825" t="s">
        <v>3221</v>
      </c>
      <c r="F619" s="839" t="s">
        <v>3222</v>
      </c>
      <c r="G619" s="825" t="s">
        <v>3616</v>
      </c>
      <c r="H619" s="825" t="s">
        <v>3617</v>
      </c>
      <c r="I619" s="831">
        <v>4385.376627604167</v>
      </c>
      <c r="J619" s="831">
        <v>3</v>
      </c>
      <c r="K619" s="832">
        <v>13156.1298828125</v>
      </c>
    </row>
    <row r="620" spans="1:11" ht="14.45" customHeight="1" x14ac:dyDescent="0.2">
      <c r="A620" s="821" t="s">
        <v>605</v>
      </c>
      <c r="B620" s="822" t="s">
        <v>606</v>
      </c>
      <c r="C620" s="825" t="s">
        <v>632</v>
      </c>
      <c r="D620" s="839" t="s">
        <v>633</v>
      </c>
      <c r="E620" s="825" t="s">
        <v>3221</v>
      </c>
      <c r="F620" s="839" t="s">
        <v>3222</v>
      </c>
      <c r="G620" s="825" t="s">
        <v>3618</v>
      </c>
      <c r="H620" s="825" t="s">
        <v>3619</v>
      </c>
      <c r="I620" s="831">
        <v>5255.93017578125</v>
      </c>
      <c r="J620" s="831">
        <v>1</v>
      </c>
      <c r="K620" s="832">
        <v>5255.93017578125</v>
      </c>
    </row>
    <row r="621" spans="1:11" ht="14.45" customHeight="1" x14ac:dyDescent="0.2">
      <c r="A621" s="821" t="s">
        <v>605</v>
      </c>
      <c r="B621" s="822" t="s">
        <v>606</v>
      </c>
      <c r="C621" s="825" t="s">
        <v>632</v>
      </c>
      <c r="D621" s="839" t="s">
        <v>633</v>
      </c>
      <c r="E621" s="825" t="s">
        <v>3221</v>
      </c>
      <c r="F621" s="839" t="s">
        <v>3222</v>
      </c>
      <c r="G621" s="825" t="s">
        <v>3620</v>
      </c>
      <c r="H621" s="825" t="s">
        <v>3621</v>
      </c>
      <c r="I621" s="831">
        <v>3928.3434244791665</v>
      </c>
      <c r="J621" s="831">
        <v>7</v>
      </c>
      <c r="K621" s="832">
        <v>27498.400634765625</v>
      </c>
    </row>
    <row r="622" spans="1:11" ht="14.45" customHeight="1" x14ac:dyDescent="0.2">
      <c r="A622" s="821" t="s">
        <v>605</v>
      </c>
      <c r="B622" s="822" t="s">
        <v>606</v>
      </c>
      <c r="C622" s="825" t="s">
        <v>632</v>
      </c>
      <c r="D622" s="839" t="s">
        <v>633</v>
      </c>
      <c r="E622" s="825" t="s">
        <v>3221</v>
      </c>
      <c r="F622" s="839" t="s">
        <v>3222</v>
      </c>
      <c r="G622" s="825" t="s">
        <v>3622</v>
      </c>
      <c r="H622" s="825" t="s">
        <v>3623</v>
      </c>
      <c r="I622" s="831">
        <v>3928.340087890625</v>
      </c>
      <c r="J622" s="831">
        <v>7</v>
      </c>
      <c r="K622" s="832">
        <v>27498.380615234375</v>
      </c>
    </row>
    <row r="623" spans="1:11" ht="14.45" customHeight="1" x14ac:dyDescent="0.2">
      <c r="A623" s="821" t="s">
        <v>605</v>
      </c>
      <c r="B623" s="822" t="s">
        <v>606</v>
      </c>
      <c r="C623" s="825" t="s">
        <v>632</v>
      </c>
      <c r="D623" s="839" t="s">
        <v>633</v>
      </c>
      <c r="E623" s="825" t="s">
        <v>3221</v>
      </c>
      <c r="F623" s="839" t="s">
        <v>3222</v>
      </c>
      <c r="G623" s="825" t="s">
        <v>3624</v>
      </c>
      <c r="H623" s="825" t="s">
        <v>3625</v>
      </c>
      <c r="I623" s="831">
        <v>4385.375</v>
      </c>
      <c r="J623" s="831">
        <v>2</v>
      </c>
      <c r="K623" s="832">
        <v>8770.75</v>
      </c>
    </row>
    <row r="624" spans="1:11" ht="14.45" customHeight="1" x14ac:dyDescent="0.2">
      <c r="A624" s="821" t="s">
        <v>605</v>
      </c>
      <c r="B624" s="822" t="s">
        <v>606</v>
      </c>
      <c r="C624" s="825" t="s">
        <v>632</v>
      </c>
      <c r="D624" s="839" t="s">
        <v>633</v>
      </c>
      <c r="E624" s="825" t="s">
        <v>3221</v>
      </c>
      <c r="F624" s="839" t="s">
        <v>3222</v>
      </c>
      <c r="G624" s="825" t="s">
        <v>3626</v>
      </c>
      <c r="H624" s="825" t="s">
        <v>3627</v>
      </c>
      <c r="I624" s="831">
        <v>3928.35009765625</v>
      </c>
      <c r="J624" s="831">
        <v>7</v>
      </c>
      <c r="K624" s="832">
        <v>27498.419921875</v>
      </c>
    </row>
    <row r="625" spans="1:11" ht="14.45" customHeight="1" x14ac:dyDescent="0.2">
      <c r="A625" s="821" t="s">
        <v>605</v>
      </c>
      <c r="B625" s="822" t="s">
        <v>606</v>
      </c>
      <c r="C625" s="825" t="s">
        <v>632</v>
      </c>
      <c r="D625" s="839" t="s">
        <v>633</v>
      </c>
      <c r="E625" s="825" t="s">
        <v>3221</v>
      </c>
      <c r="F625" s="839" t="s">
        <v>3222</v>
      </c>
      <c r="G625" s="825" t="s">
        <v>3628</v>
      </c>
      <c r="H625" s="825" t="s">
        <v>3629</v>
      </c>
      <c r="I625" s="831">
        <v>3928.340087890625</v>
      </c>
      <c r="J625" s="831">
        <v>1</v>
      </c>
      <c r="K625" s="832">
        <v>3928.340087890625</v>
      </c>
    </row>
    <row r="626" spans="1:11" ht="14.45" customHeight="1" x14ac:dyDescent="0.2">
      <c r="A626" s="821" t="s">
        <v>605</v>
      </c>
      <c r="B626" s="822" t="s">
        <v>606</v>
      </c>
      <c r="C626" s="825" t="s">
        <v>632</v>
      </c>
      <c r="D626" s="839" t="s">
        <v>633</v>
      </c>
      <c r="E626" s="825" t="s">
        <v>3221</v>
      </c>
      <c r="F626" s="839" t="s">
        <v>3222</v>
      </c>
      <c r="G626" s="825" t="s">
        <v>3630</v>
      </c>
      <c r="H626" s="825" t="s">
        <v>3631</v>
      </c>
      <c r="I626" s="831">
        <v>12904.5498046875</v>
      </c>
      <c r="J626" s="831">
        <v>1</v>
      </c>
      <c r="K626" s="832">
        <v>12904.5498046875</v>
      </c>
    </row>
    <row r="627" spans="1:11" ht="14.45" customHeight="1" x14ac:dyDescent="0.2">
      <c r="A627" s="821" t="s">
        <v>605</v>
      </c>
      <c r="B627" s="822" t="s">
        <v>606</v>
      </c>
      <c r="C627" s="825" t="s">
        <v>632</v>
      </c>
      <c r="D627" s="839" t="s">
        <v>633</v>
      </c>
      <c r="E627" s="825" t="s">
        <v>3221</v>
      </c>
      <c r="F627" s="839" t="s">
        <v>3222</v>
      </c>
      <c r="G627" s="825" t="s">
        <v>3632</v>
      </c>
      <c r="H627" s="825" t="s">
        <v>3633</v>
      </c>
      <c r="I627" s="831">
        <v>5239</v>
      </c>
      <c r="J627" s="831">
        <v>2</v>
      </c>
      <c r="K627" s="832">
        <v>10478</v>
      </c>
    </row>
    <row r="628" spans="1:11" ht="14.45" customHeight="1" x14ac:dyDescent="0.2">
      <c r="A628" s="821" t="s">
        <v>605</v>
      </c>
      <c r="B628" s="822" t="s">
        <v>606</v>
      </c>
      <c r="C628" s="825" t="s">
        <v>632</v>
      </c>
      <c r="D628" s="839" t="s">
        <v>633</v>
      </c>
      <c r="E628" s="825" t="s">
        <v>3221</v>
      </c>
      <c r="F628" s="839" t="s">
        <v>3222</v>
      </c>
      <c r="G628" s="825" t="s">
        <v>3634</v>
      </c>
      <c r="H628" s="825" t="s">
        <v>3635</v>
      </c>
      <c r="I628" s="831">
        <v>805.77001953125</v>
      </c>
      <c r="J628" s="831">
        <v>10</v>
      </c>
      <c r="K628" s="832">
        <v>8057.72998046875</v>
      </c>
    </row>
    <row r="629" spans="1:11" ht="14.45" customHeight="1" x14ac:dyDescent="0.2">
      <c r="A629" s="821" t="s">
        <v>605</v>
      </c>
      <c r="B629" s="822" t="s">
        <v>606</v>
      </c>
      <c r="C629" s="825" t="s">
        <v>632</v>
      </c>
      <c r="D629" s="839" t="s">
        <v>633</v>
      </c>
      <c r="E629" s="825" t="s">
        <v>3221</v>
      </c>
      <c r="F629" s="839" t="s">
        <v>3222</v>
      </c>
      <c r="G629" s="825" t="s">
        <v>3636</v>
      </c>
      <c r="H629" s="825" t="s">
        <v>3637</v>
      </c>
      <c r="I629" s="831">
        <v>285.14999389648438</v>
      </c>
      <c r="J629" s="831">
        <v>30</v>
      </c>
      <c r="K629" s="832">
        <v>8554.4996032714844</v>
      </c>
    </row>
    <row r="630" spans="1:11" ht="14.45" customHeight="1" x14ac:dyDescent="0.2">
      <c r="A630" s="821" t="s">
        <v>605</v>
      </c>
      <c r="B630" s="822" t="s">
        <v>606</v>
      </c>
      <c r="C630" s="825" t="s">
        <v>632</v>
      </c>
      <c r="D630" s="839" t="s">
        <v>633</v>
      </c>
      <c r="E630" s="825" t="s">
        <v>3221</v>
      </c>
      <c r="F630" s="839" t="s">
        <v>3222</v>
      </c>
      <c r="G630" s="825" t="s">
        <v>3638</v>
      </c>
      <c r="H630" s="825" t="s">
        <v>3639</v>
      </c>
      <c r="I630" s="831">
        <v>285.1462516784668</v>
      </c>
      <c r="J630" s="831">
        <v>370</v>
      </c>
      <c r="K630" s="832">
        <v>105504.32138061523</v>
      </c>
    </row>
    <row r="631" spans="1:11" ht="14.45" customHeight="1" x14ac:dyDescent="0.2">
      <c r="A631" s="821" t="s">
        <v>605</v>
      </c>
      <c r="B631" s="822" t="s">
        <v>606</v>
      </c>
      <c r="C631" s="825" t="s">
        <v>632</v>
      </c>
      <c r="D631" s="839" t="s">
        <v>633</v>
      </c>
      <c r="E631" s="825" t="s">
        <v>3221</v>
      </c>
      <c r="F631" s="839" t="s">
        <v>3222</v>
      </c>
      <c r="G631" s="825" t="s">
        <v>3640</v>
      </c>
      <c r="H631" s="825" t="s">
        <v>3641</v>
      </c>
      <c r="I631" s="831">
        <v>2174.60009765625</v>
      </c>
      <c r="J631" s="831">
        <v>1</v>
      </c>
      <c r="K631" s="832">
        <v>2174.60009765625</v>
      </c>
    </row>
    <row r="632" spans="1:11" ht="14.45" customHeight="1" x14ac:dyDescent="0.2">
      <c r="A632" s="821" t="s">
        <v>605</v>
      </c>
      <c r="B632" s="822" t="s">
        <v>606</v>
      </c>
      <c r="C632" s="825" t="s">
        <v>632</v>
      </c>
      <c r="D632" s="839" t="s">
        <v>633</v>
      </c>
      <c r="E632" s="825" t="s">
        <v>3221</v>
      </c>
      <c r="F632" s="839" t="s">
        <v>3222</v>
      </c>
      <c r="G632" s="825" t="s">
        <v>3642</v>
      </c>
      <c r="H632" s="825" t="s">
        <v>3643</v>
      </c>
      <c r="I632" s="831">
        <v>2174.6043875558034</v>
      </c>
      <c r="J632" s="831">
        <v>9</v>
      </c>
      <c r="K632" s="832">
        <v>19571.450927734375</v>
      </c>
    </row>
    <row r="633" spans="1:11" ht="14.45" customHeight="1" x14ac:dyDescent="0.2">
      <c r="A633" s="821" t="s">
        <v>605</v>
      </c>
      <c r="B633" s="822" t="s">
        <v>606</v>
      </c>
      <c r="C633" s="825" t="s">
        <v>632</v>
      </c>
      <c r="D633" s="839" t="s">
        <v>633</v>
      </c>
      <c r="E633" s="825" t="s">
        <v>3221</v>
      </c>
      <c r="F633" s="839" t="s">
        <v>3222</v>
      </c>
      <c r="G633" s="825" t="s">
        <v>3644</v>
      </c>
      <c r="H633" s="825" t="s">
        <v>3645</v>
      </c>
      <c r="I633" s="831">
        <v>2174.6051025390625</v>
      </c>
      <c r="J633" s="831">
        <v>3</v>
      </c>
      <c r="K633" s="832">
        <v>6523.8203125</v>
      </c>
    </row>
    <row r="634" spans="1:11" ht="14.45" customHeight="1" x14ac:dyDescent="0.2">
      <c r="A634" s="821" t="s">
        <v>605</v>
      </c>
      <c r="B634" s="822" t="s">
        <v>606</v>
      </c>
      <c r="C634" s="825" t="s">
        <v>632</v>
      </c>
      <c r="D634" s="839" t="s">
        <v>633</v>
      </c>
      <c r="E634" s="825" t="s">
        <v>3221</v>
      </c>
      <c r="F634" s="839" t="s">
        <v>3222</v>
      </c>
      <c r="G634" s="825" t="s">
        <v>3646</v>
      </c>
      <c r="H634" s="825" t="s">
        <v>3647</v>
      </c>
      <c r="I634" s="831">
        <v>2174.6034342447915</v>
      </c>
      <c r="J634" s="831">
        <v>3</v>
      </c>
      <c r="K634" s="832">
        <v>6523.810302734375</v>
      </c>
    </row>
    <row r="635" spans="1:11" ht="14.45" customHeight="1" x14ac:dyDescent="0.2">
      <c r="A635" s="821" t="s">
        <v>605</v>
      </c>
      <c r="B635" s="822" t="s">
        <v>606</v>
      </c>
      <c r="C635" s="825" t="s">
        <v>632</v>
      </c>
      <c r="D635" s="839" t="s">
        <v>633</v>
      </c>
      <c r="E635" s="825" t="s">
        <v>3221</v>
      </c>
      <c r="F635" s="839" t="s">
        <v>3222</v>
      </c>
      <c r="G635" s="825" t="s">
        <v>3648</v>
      </c>
      <c r="H635" s="825" t="s">
        <v>3649</v>
      </c>
      <c r="I635" s="831">
        <v>2174.60009765625</v>
      </c>
      <c r="J635" s="831">
        <v>3</v>
      </c>
      <c r="K635" s="832">
        <v>6523.80029296875</v>
      </c>
    </row>
    <row r="636" spans="1:11" ht="14.45" customHeight="1" x14ac:dyDescent="0.2">
      <c r="A636" s="821" t="s">
        <v>605</v>
      </c>
      <c r="B636" s="822" t="s">
        <v>606</v>
      </c>
      <c r="C636" s="825" t="s">
        <v>632</v>
      </c>
      <c r="D636" s="839" t="s">
        <v>633</v>
      </c>
      <c r="E636" s="825" t="s">
        <v>3221</v>
      </c>
      <c r="F636" s="839" t="s">
        <v>3222</v>
      </c>
      <c r="G636" s="825" t="s">
        <v>3650</v>
      </c>
      <c r="H636" s="825" t="s">
        <v>3651</v>
      </c>
      <c r="I636" s="831">
        <v>2174.60009765625</v>
      </c>
      <c r="J636" s="831">
        <v>1</v>
      </c>
      <c r="K636" s="832">
        <v>2174.60009765625</v>
      </c>
    </row>
    <row r="637" spans="1:11" ht="14.45" customHeight="1" x14ac:dyDescent="0.2">
      <c r="A637" s="821" t="s">
        <v>605</v>
      </c>
      <c r="B637" s="822" t="s">
        <v>606</v>
      </c>
      <c r="C637" s="825" t="s">
        <v>632</v>
      </c>
      <c r="D637" s="839" t="s">
        <v>633</v>
      </c>
      <c r="E637" s="825" t="s">
        <v>3221</v>
      </c>
      <c r="F637" s="839" t="s">
        <v>3222</v>
      </c>
      <c r="G637" s="825" t="s">
        <v>3652</v>
      </c>
      <c r="H637" s="825" t="s">
        <v>3653</v>
      </c>
      <c r="I637" s="831">
        <v>473.45999145507813</v>
      </c>
      <c r="J637" s="831">
        <v>1</v>
      </c>
      <c r="K637" s="832">
        <v>473.45999145507813</v>
      </c>
    </row>
    <row r="638" spans="1:11" ht="14.45" customHeight="1" x14ac:dyDescent="0.2">
      <c r="A638" s="821" t="s">
        <v>605</v>
      </c>
      <c r="B638" s="822" t="s">
        <v>606</v>
      </c>
      <c r="C638" s="825" t="s">
        <v>632</v>
      </c>
      <c r="D638" s="839" t="s">
        <v>633</v>
      </c>
      <c r="E638" s="825" t="s">
        <v>3221</v>
      </c>
      <c r="F638" s="839" t="s">
        <v>3222</v>
      </c>
      <c r="G638" s="825" t="s">
        <v>3654</v>
      </c>
      <c r="H638" s="825" t="s">
        <v>3655</v>
      </c>
      <c r="I638" s="831">
        <v>792.3499755859375</v>
      </c>
      <c r="J638" s="831">
        <v>1</v>
      </c>
      <c r="K638" s="832">
        <v>792.3499755859375</v>
      </c>
    </row>
    <row r="639" spans="1:11" ht="14.45" customHeight="1" x14ac:dyDescent="0.2">
      <c r="A639" s="821" t="s">
        <v>605</v>
      </c>
      <c r="B639" s="822" t="s">
        <v>606</v>
      </c>
      <c r="C639" s="825" t="s">
        <v>632</v>
      </c>
      <c r="D639" s="839" t="s">
        <v>633</v>
      </c>
      <c r="E639" s="825" t="s">
        <v>3221</v>
      </c>
      <c r="F639" s="839" t="s">
        <v>3222</v>
      </c>
      <c r="G639" s="825" t="s">
        <v>3656</v>
      </c>
      <c r="H639" s="825" t="s">
        <v>3657</v>
      </c>
      <c r="I639" s="831">
        <v>792.3499755859375</v>
      </c>
      <c r="J639" s="831">
        <v>6</v>
      </c>
      <c r="K639" s="832">
        <v>4754.10009765625</v>
      </c>
    </row>
    <row r="640" spans="1:11" ht="14.45" customHeight="1" x14ac:dyDescent="0.2">
      <c r="A640" s="821" t="s">
        <v>605</v>
      </c>
      <c r="B640" s="822" t="s">
        <v>606</v>
      </c>
      <c r="C640" s="825" t="s">
        <v>632</v>
      </c>
      <c r="D640" s="839" t="s">
        <v>633</v>
      </c>
      <c r="E640" s="825" t="s">
        <v>3221</v>
      </c>
      <c r="F640" s="839" t="s">
        <v>3222</v>
      </c>
      <c r="G640" s="825" t="s">
        <v>3658</v>
      </c>
      <c r="H640" s="825" t="s">
        <v>3659</v>
      </c>
      <c r="I640" s="831">
        <v>792.3499755859375</v>
      </c>
      <c r="J640" s="831">
        <v>1</v>
      </c>
      <c r="K640" s="832">
        <v>792.3499755859375</v>
      </c>
    </row>
    <row r="641" spans="1:11" ht="14.45" customHeight="1" x14ac:dyDescent="0.2">
      <c r="A641" s="821" t="s">
        <v>605</v>
      </c>
      <c r="B641" s="822" t="s">
        <v>606</v>
      </c>
      <c r="C641" s="825" t="s">
        <v>632</v>
      </c>
      <c r="D641" s="839" t="s">
        <v>633</v>
      </c>
      <c r="E641" s="825" t="s">
        <v>3221</v>
      </c>
      <c r="F641" s="839" t="s">
        <v>3222</v>
      </c>
      <c r="G641" s="825" t="s">
        <v>3660</v>
      </c>
      <c r="H641" s="825" t="s">
        <v>3661</v>
      </c>
      <c r="I641" s="831">
        <v>2254.6400146484375</v>
      </c>
      <c r="J641" s="831">
        <v>8</v>
      </c>
      <c r="K641" s="832">
        <v>17683.94970703125</v>
      </c>
    </row>
    <row r="642" spans="1:11" ht="14.45" customHeight="1" x14ac:dyDescent="0.2">
      <c r="A642" s="821" t="s">
        <v>605</v>
      </c>
      <c r="B642" s="822" t="s">
        <v>606</v>
      </c>
      <c r="C642" s="825" t="s">
        <v>632</v>
      </c>
      <c r="D642" s="839" t="s">
        <v>633</v>
      </c>
      <c r="E642" s="825" t="s">
        <v>3221</v>
      </c>
      <c r="F642" s="839" t="s">
        <v>3222</v>
      </c>
      <c r="G642" s="825" t="s">
        <v>3662</v>
      </c>
      <c r="H642" s="825" t="s">
        <v>3661</v>
      </c>
      <c r="I642" s="831">
        <v>2431.2166341145835</v>
      </c>
      <c r="J642" s="831">
        <v>10</v>
      </c>
      <c r="K642" s="832">
        <v>24312.150390625</v>
      </c>
    </row>
    <row r="643" spans="1:11" ht="14.45" customHeight="1" x14ac:dyDescent="0.2">
      <c r="A643" s="821" t="s">
        <v>605</v>
      </c>
      <c r="B643" s="822" t="s">
        <v>606</v>
      </c>
      <c r="C643" s="825" t="s">
        <v>632</v>
      </c>
      <c r="D643" s="839" t="s">
        <v>633</v>
      </c>
      <c r="E643" s="825" t="s">
        <v>3221</v>
      </c>
      <c r="F643" s="839" t="s">
        <v>3222</v>
      </c>
      <c r="G643" s="825" t="s">
        <v>3663</v>
      </c>
      <c r="H643" s="825" t="s">
        <v>3664</v>
      </c>
      <c r="I643" s="831">
        <v>51842</v>
      </c>
      <c r="J643" s="831">
        <v>3</v>
      </c>
      <c r="K643" s="832">
        <v>155526</v>
      </c>
    </row>
    <row r="644" spans="1:11" ht="14.45" customHeight="1" x14ac:dyDescent="0.2">
      <c r="A644" s="821" t="s">
        <v>605</v>
      </c>
      <c r="B644" s="822" t="s">
        <v>606</v>
      </c>
      <c r="C644" s="825" t="s">
        <v>632</v>
      </c>
      <c r="D644" s="839" t="s">
        <v>633</v>
      </c>
      <c r="E644" s="825" t="s">
        <v>3221</v>
      </c>
      <c r="F644" s="839" t="s">
        <v>3222</v>
      </c>
      <c r="G644" s="825" t="s">
        <v>3665</v>
      </c>
      <c r="H644" s="825" t="s">
        <v>3666</v>
      </c>
      <c r="I644" s="831">
        <v>552</v>
      </c>
      <c r="J644" s="831">
        <v>20</v>
      </c>
      <c r="K644" s="832">
        <v>11040</v>
      </c>
    </row>
    <row r="645" spans="1:11" ht="14.45" customHeight="1" x14ac:dyDescent="0.2">
      <c r="A645" s="821" t="s">
        <v>605</v>
      </c>
      <c r="B645" s="822" t="s">
        <v>606</v>
      </c>
      <c r="C645" s="825" t="s">
        <v>632</v>
      </c>
      <c r="D645" s="839" t="s">
        <v>633</v>
      </c>
      <c r="E645" s="825" t="s">
        <v>3221</v>
      </c>
      <c r="F645" s="839" t="s">
        <v>3222</v>
      </c>
      <c r="G645" s="825" t="s">
        <v>3282</v>
      </c>
      <c r="H645" s="825" t="s">
        <v>3667</v>
      </c>
      <c r="I645" s="831">
        <v>1922.8482612941575</v>
      </c>
      <c r="J645" s="831">
        <v>44</v>
      </c>
      <c r="K645" s="832">
        <v>90508.050019530579</v>
      </c>
    </row>
    <row r="646" spans="1:11" ht="14.45" customHeight="1" x14ac:dyDescent="0.2">
      <c r="A646" s="821" t="s">
        <v>605</v>
      </c>
      <c r="B646" s="822" t="s">
        <v>606</v>
      </c>
      <c r="C646" s="825" t="s">
        <v>632</v>
      </c>
      <c r="D646" s="839" t="s">
        <v>633</v>
      </c>
      <c r="E646" s="825" t="s">
        <v>3221</v>
      </c>
      <c r="F646" s="839" t="s">
        <v>3222</v>
      </c>
      <c r="G646" s="825" t="s">
        <v>3668</v>
      </c>
      <c r="H646" s="825" t="s">
        <v>3669</v>
      </c>
      <c r="I646" s="831">
        <v>9.9999997764825821E-3</v>
      </c>
      <c r="J646" s="831">
        <v>1</v>
      </c>
      <c r="K646" s="832">
        <v>9.9999997764825821E-3</v>
      </c>
    </row>
    <row r="647" spans="1:11" ht="14.45" customHeight="1" x14ac:dyDescent="0.2">
      <c r="A647" s="821" t="s">
        <v>605</v>
      </c>
      <c r="B647" s="822" t="s">
        <v>606</v>
      </c>
      <c r="C647" s="825" t="s">
        <v>632</v>
      </c>
      <c r="D647" s="839" t="s">
        <v>633</v>
      </c>
      <c r="E647" s="825" t="s">
        <v>3221</v>
      </c>
      <c r="F647" s="839" t="s">
        <v>3222</v>
      </c>
      <c r="G647" s="825" t="s">
        <v>3670</v>
      </c>
      <c r="H647" s="825" t="s">
        <v>3671</v>
      </c>
      <c r="I647" s="831">
        <v>9.9999997764825821E-3</v>
      </c>
      <c r="J647" s="831">
        <v>1</v>
      </c>
      <c r="K647" s="832">
        <v>9.9999997764825821E-3</v>
      </c>
    </row>
    <row r="648" spans="1:11" ht="14.45" customHeight="1" x14ac:dyDescent="0.2">
      <c r="A648" s="821" t="s">
        <v>605</v>
      </c>
      <c r="B648" s="822" t="s">
        <v>606</v>
      </c>
      <c r="C648" s="825" t="s">
        <v>632</v>
      </c>
      <c r="D648" s="839" t="s">
        <v>633</v>
      </c>
      <c r="E648" s="825" t="s">
        <v>3221</v>
      </c>
      <c r="F648" s="839" t="s">
        <v>3222</v>
      </c>
      <c r="G648" s="825" t="s">
        <v>3672</v>
      </c>
      <c r="H648" s="825" t="s">
        <v>3673</v>
      </c>
      <c r="I648" s="831">
        <v>4165.2998046875</v>
      </c>
      <c r="J648" s="831">
        <v>1</v>
      </c>
      <c r="K648" s="832">
        <v>4165.2998046875</v>
      </c>
    </row>
    <row r="649" spans="1:11" ht="14.45" customHeight="1" x14ac:dyDescent="0.2">
      <c r="A649" s="821" t="s">
        <v>605</v>
      </c>
      <c r="B649" s="822" t="s">
        <v>606</v>
      </c>
      <c r="C649" s="825" t="s">
        <v>632</v>
      </c>
      <c r="D649" s="839" t="s">
        <v>633</v>
      </c>
      <c r="E649" s="825" t="s">
        <v>3674</v>
      </c>
      <c r="F649" s="839" t="s">
        <v>3675</v>
      </c>
      <c r="G649" s="825" t="s">
        <v>3676</v>
      </c>
      <c r="H649" s="825" t="s">
        <v>3677</v>
      </c>
      <c r="I649" s="831">
        <v>9.9999997764825821E-3</v>
      </c>
      <c r="J649" s="831">
        <v>10</v>
      </c>
      <c r="K649" s="832">
        <v>9.9999997764825821E-2</v>
      </c>
    </row>
    <row r="650" spans="1:11" ht="14.45" customHeight="1" x14ac:dyDescent="0.2">
      <c r="A650" s="821" t="s">
        <v>605</v>
      </c>
      <c r="B650" s="822" t="s">
        <v>606</v>
      </c>
      <c r="C650" s="825" t="s">
        <v>632</v>
      </c>
      <c r="D650" s="839" t="s">
        <v>633</v>
      </c>
      <c r="E650" s="825" t="s">
        <v>3674</v>
      </c>
      <c r="F650" s="839" t="s">
        <v>3675</v>
      </c>
      <c r="G650" s="825" t="s">
        <v>3678</v>
      </c>
      <c r="H650" s="825" t="s">
        <v>3679</v>
      </c>
      <c r="I650" s="831">
        <v>9.9999997764825821E-3</v>
      </c>
      <c r="J650" s="831">
        <v>8</v>
      </c>
      <c r="K650" s="832">
        <v>7.9999998211860657E-2</v>
      </c>
    </row>
    <row r="651" spans="1:11" ht="14.45" customHeight="1" x14ac:dyDescent="0.2">
      <c r="A651" s="821" t="s">
        <v>605</v>
      </c>
      <c r="B651" s="822" t="s">
        <v>606</v>
      </c>
      <c r="C651" s="825" t="s">
        <v>632</v>
      </c>
      <c r="D651" s="839" t="s">
        <v>633</v>
      </c>
      <c r="E651" s="825" t="s">
        <v>3674</v>
      </c>
      <c r="F651" s="839" t="s">
        <v>3675</v>
      </c>
      <c r="G651" s="825" t="s">
        <v>3680</v>
      </c>
      <c r="H651" s="825" t="s">
        <v>3681</v>
      </c>
      <c r="I651" s="831">
        <v>30492.41015625</v>
      </c>
      <c r="J651" s="831">
        <v>2</v>
      </c>
      <c r="K651" s="832">
        <v>121969.70062499866</v>
      </c>
    </row>
    <row r="652" spans="1:11" ht="14.45" customHeight="1" x14ac:dyDescent="0.2">
      <c r="A652" s="821" t="s">
        <v>605</v>
      </c>
      <c r="B652" s="822" t="s">
        <v>606</v>
      </c>
      <c r="C652" s="825" t="s">
        <v>632</v>
      </c>
      <c r="D652" s="839" t="s">
        <v>633</v>
      </c>
      <c r="E652" s="825" t="s">
        <v>3674</v>
      </c>
      <c r="F652" s="839" t="s">
        <v>3675</v>
      </c>
      <c r="G652" s="825" t="s">
        <v>3682</v>
      </c>
      <c r="H652" s="825" t="s">
        <v>3683</v>
      </c>
      <c r="I652" s="831">
        <v>35810.292187500003</v>
      </c>
      <c r="J652" s="831">
        <v>4</v>
      </c>
      <c r="K652" s="832">
        <v>238735.23343750089</v>
      </c>
    </row>
    <row r="653" spans="1:11" ht="14.45" customHeight="1" x14ac:dyDescent="0.2">
      <c r="A653" s="821" t="s">
        <v>605</v>
      </c>
      <c r="B653" s="822" t="s">
        <v>606</v>
      </c>
      <c r="C653" s="825" t="s">
        <v>632</v>
      </c>
      <c r="D653" s="839" t="s">
        <v>633</v>
      </c>
      <c r="E653" s="825" t="s">
        <v>3674</v>
      </c>
      <c r="F653" s="839" t="s">
        <v>3675</v>
      </c>
      <c r="G653" s="825" t="s">
        <v>3684</v>
      </c>
      <c r="H653" s="825" t="s">
        <v>3685</v>
      </c>
      <c r="I653" s="831">
        <v>59683.8203125</v>
      </c>
      <c r="J653" s="831">
        <v>3</v>
      </c>
      <c r="K653" s="832">
        <v>179051.4609375</v>
      </c>
    </row>
    <row r="654" spans="1:11" ht="14.45" customHeight="1" x14ac:dyDescent="0.2">
      <c r="A654" s="821" t="s">
        <v>605</v>
      </c>
      <c r="B654" s="822" t="s">
        <v>606</v>
      </c>
      <c r="C654" s="825" t="s">
        <v>632</v>
      </c>
      <c r="D654" s="839" t="s">
        <v>633</v>
      </c>
      <c r="E654" s="825" t="s">
        <v>3674</v>
      </c>
      <c r="F654" s="839" t="s">
        <v>3675</v>
      </c>
      <c r="G654" s="825" t="s">
        <v>3686</v>
      </c>
      <c r="H654" s="825" t="s">
        <v>3687</v>
      </c>
      <c r="I654" s="831">
        <v>26544.30078125</v>
      </c>
      <c r="J654" s="831">
        <v>11</v>
      </c>
      <c r="K654" s="832">
        <v>291987.30859375</v>
      </c>
    </row>
    <row r="655" spans="1:11" ht="14.45" customHeight="1" x14ac:dyDescent="0.2">
      <c r="A655" s="821" t="s">
        <v>605</v>
      </c>
      <c r="B655" s="822" t="s">
        <v>606</v>
      </c>
      <c r="C655" s="825" t="s">
        <v>632</v>
      </c>
      <c r="D655" s="839" t="s">
        <v>633</v>
      </c>
      <c r="E655" s="825" t="s">
        <v>3674</v>
      </c>
      <c r="F655" s="839" t="s">
        <v>3675</v>
      </c>
      <c r="G655" s="825" t="s">
        <v>3688</v>
      </c>
      <c r="H655" s="825" t="s">
        <v>3689</v>
      </c>
      <c r="I655" s="831">
        <v>26544.30078125</v>
      </c>
      <c r="J655" s="831">
        <v>1</v>
      </c>
      <c r="K655" s="832">
        <v>26544.30078125</v>
      </c>
    </row>
    <row r="656" spans="1:11" ht="14.45" customHeight="1" x14ac:dyDescent="0.2">
      <c r="A656" s="821" t="s">
        <v>605</v>
      </c>
      <c r="B656" s="822" t="s">
        <v>606</v>
      </c>
      <c r="C656" s="825" t="s">
        <v>632</v>
      </c>
      <c r="D656" s="839" t="s">
        <v>633</v>
      </c>
      <c r="E656" s="825" t="s">
        <v>3674</v>
      </c>
      <c r="F656" s="839" t="s">
        <v>3675</v>
      </c>
      <c r="G656" s="825" t="s">
        <v>3690</v>
      </c>
      <c r="H656" s="825" t="s">
        <v>3691</v>
      </c>
      <c r="I656" s="831">
        <v>9.9999997764825821E-3</v>
      </c>
      <c r="J656" s="831">
        <v>8</v>
      </c>
      <c r="K656" s="832">
        <v>7.9999998211860657E-2</v>
      </c>
    </row>
    <row r="657" spans="1:11" ht="14.45" customHeight="1" x14ac:dyDescent="0.2">
      <c r="A657" s="821" t="s">
        <v>605</v>
      </c>
      <c r="B657" s="822" t="s">
        <v>606</v>
      </c>
      <c r="C657" s="825" t="s">
        <v>632</v>
      </c>
      <c r="D657" s="839" t="s">
        <v>633</v>
      </c>
      <c r="E657" s="825" t="s">
        <v>3674</v>
      </c>
      <c r="F657" s="839" t="s">
        <v>3675</v>
      </c>
      <c r="G657" s="825" t="s">
        <v>3692</v>
      </c>
      <c r="H657" s="825" t="s">
        <v>3693</v>
      </c>
      <c r="I657" s="831">
        <v>9.9999997764825821E-3</v>
      </c>
      <c r="J657" s="831">
        <v>1</v>
      </c>
      <c r="K657" s="832">
        <v>9.9999997764825821E-3</v>
      </c>
    </row>
    <row r="658" spans="1:11" ht="14.45" customHeight="1" x14ac:dyDescent="0.2">
      <c r="A658" s="821" t="s">
        <v>605</v>
      </c>
      <c r="B658" s="822" t="s">
        <v>606</v>
      </c>
      <c r="C658" s="825" t="s">
        <v>632</v>
      </c>
      <c r="D658" s="839" t="s">
        <v>633</v>
      </c>
      <c r="E658" s="825" t="s">
        <v>3674</v>
      </c>
      <c r="F658" s="839" t="s">
        <v>3675</v>
      </c>
      <c r="G658" s="825" t="s">
        <v>3694</v>
      </c>
      <c r="H658" s="825" t="s">
        <v>3695</v>
      </c>
      <c r="I658" s="831">
        <v>36225.001953125</v>
      </c>
      <c r="J658" s="831">
        <v>10</v>
      </c>
      <c r="K658" s="832">
        <v>362250.01953125</v>
      </c>
    </row>
    <row r="659" spans="1:11" ht="14.45" customHeight="1" x14ac:dyDescent="0.2">
      <c r="A659" s="821" t="s">
        <v>605</v>
      </c>
      <c r="B659" s="822" t="s">
        <v>606</v>
      </c>
      <c r="C659" s="825" t="s">
        <v>632</v>
      </c>
      <c r="D659" s="839" t="s">
        <v>633</v>
      </c>
      <c r="E659" s="825" t="s">
        <v>3674</v>
      </c>
      <c r="F659" s="839" t="s">
        <v>3675</v>
      </c>
      <c r="G659" s="825" t="s">
        <v>3696</v>
      </c>
      <c r="H659" s="825" t="s">
        <v>3697</v>
      </c>
      <c r="I659" s="831">
        <v>9.9999997764825821E-3</v>
      </c>
      <c r="J659" s="831">
        <v>2</v>
      </c>
      <c r="K659" s="832">
        <v>1.9999999552965164E-2</v>
      </c>
    </row>
    <row r="660" spans="1:11" ht="14.45" customHeight="1" x14ac:dyDescent="0.2">
      <c r="A660" s="821" t="s">
        <v>605</v>
      </c>
      <c r="B660" s="822" t="s">
        <v>606</v>
      </c>
      <c r="C660" s="825" t="s">
        <v>632</v>
      </c>
      <c r="D660" s="839" t="s">
        <v>633</v>
      </c>
      <c r="E660" s="825" t="s">
        <v>3674</v>
      </c>
      <c r="F660" s="839" t="s">
        <v>3675</v>
      </c>
      <c r="G660" s="825" t="s">
        <v>3698</v>
      </c>
      <c r="H660" s="825" t="s">
        <v>3699</v>
      </c>
      <c r="I660" s="831">
        <v>60240.7109375</v>
      </c>
      <c r="J660" s="831">
        <v>2</v>
      </c>
      <c r="K660" s="832">
        <v>120481.421875</v>
      </c>
    </row>
    <row r="661" spans="1:11" ht="14.45" customHeight="1" x14ac:dyDescent="0.2">
      <c r="A661" s="821" t="s">
        <v>605</v>
      </c>
      <c r="B661" s="822" t="s">
        <v>606</v>
      </c>
      <c r="C661" s="825" t="s">
        <v>632</v>
      </c>
      <c r="D661" s="839" t="s">
        <v>633</v>
      </c>
      <c r="E661" s="825" t="s">
        <v>3674</v>
      </c>
      <c r="F661" s="839" t="s">
        <v>3675</v>
      </c>
      <c r="G661" s="825" t="s">
        <v>3700</v>
      </c>
      <c r="H661" s="825" t="s">
        <v>3701</v>
      </c>
      <c r="I661" s="831">
        <v>9.9999997764825821E-3</v>
      </c>
      <c r="J661" s="831">
        <v>1</v>
      </c>
      <c r="K661" s="832">
        <v>9.9999997764825821E-3</v>
      </c>
    </row>
    <row r="662" spans="1:11" ht="14.45" customHeight="1" x14ac:dyDescent="0.2">
      <c r="A662" s="821" t="s">
        <v>605</v>
      </c>
      <c r="B662" s="822" t="s">
        <v>606</v>
      </c>
      <c r="C662" s="825" t="s">
        <v>632</v>
      </c>
      <c r="D662" s="839" t="s">
        <v>633</v>
      </c>
      <c r="E662" s="825" t="s">
        <v>3674</v>
      </c>
      <c r="F662" s="839" t="s">
        <v>3675</v>
      </c>
      <c r="G662" s="825" t="s">
        <v>3702</v>
      </c>
      <c r="H662" s="825" t="s">
        <v>3703</v>
      </c>
      <c r="I662" s="831">
        <v>544038</v>
      </c>
      <c r="J662" s="831">
        <v>1</v>
      </c>
      <c r="K662" s="832">
        <v>544038</v>
      </c>
    </row>
    <row r="663" spans="1:11" ht="14.45" customHeight="1" x14ac:dyDescent="0.2">
      <c r="A663" s="821" t="s">
        <v>605</v>
      </c>
      <c r="B663" s="822" t="s">
        <v>606</v>
      </c>
      <c r="C663" s="825" t="s">
        <v>632</v>
      </c>
      <c r="D663" s="839" t="s">
        <v>633</v>
      </c>
      <c r="E663" s="825" t="s">
        <v>3674</v>
      </c>
      <c r="F663" s="839" t="s">
        <v>3675</v>
      </c>
      <c r="G663" s="825" t="s">
        <v>3704</v>
      </c>
      <c r="H663" s="825" t="s">
        <v>3705</v>
      </c>
      <c r="I663" s="831">
        <v>16574.8203125</v>
      </c>
      <c r="J663" s="831">
        <v>1</v>
      </c>
      <c r="K663" s="832">
        <v>16574.8203125</v>
      </c>
    </row>
    <row r="664" spans="1:11" ht="14.45" customHeight="1" x14ac:dyDescent="0.2">
      <c r="A664" s="821" t="s">
        <v>605</v>
      </c>
      <c r="B664" s="822" t="s">
        <v>606</v>
      </c>
      <c r="C664" s="825" t="s">
        <v>632</v>
      </c>
      <c r="D664" s="839" t="s">
        <v>633</v>
      </c>
      <c r="E664" s="825" t="s">
        <v>3674</v>
      </c>
      <c r="F664" s="839" t="s">
        <v>3675</v>
      </c>
      <c r="G664" s="825" t="s">
        <v>3706</v>
      </c>
      <c r="H664" s="825" t="s">
        <v>3707</v>
      </c>
      <c r="I664" s="831">
        <v>12111.5302734375</v>
      </c>
      <c r="J664" s="831">
        <v>1</v>
      </c>
      <c r="K664" s="832">
        <v>12111.5302734375</v>
      </c>
    </row>
    <row r="665" spans="1:11" ht="14.45" customHeight="1" x14ac:dyDescent="0.2">
      <c r="A665" s="821" t="s">
        <v>605</v>
      </c>
      <c r="B665" s="822" t="s">
        <v>606</v>
      </c>
      <c r="C665" s="825" t="s">
        <v>632</v>
      </c>
      <c r="D665" s="839" t="s">
        <v>633</v>
      </c>
      <c r="E665" s="825" t="s">
        <v>3674</v>
      </c>
      <c r="F665" s="839" t="s">
        <v>3675</v>
      </c>
      <c r="G665" s="825" t="s">
        <v>3708</v>
      </c>
      <c r="H665" s="825" t="s">
        <v>3709</v>
      </c>
      <c r="I665" s="831">
        <v>9.9999997764825821E-3</v>
      </c>
      <c r="J665" s="831">
        <v>1</v>
      </c>
      <c r="K665" s="832">
        <v>9.9999997764825821E-3</v>
      </c>
    </row>
    <row r="666" spans="1:11" ht="14.45" customHeight="1" x14ac:dyDescent="0.2">
      <c r="A666" s="821" t="s">
        <v>605</v>
      </c>
      <c r="B666" s="822" t="s">
        <v>606</v>
      </c>
      <c r="C666" s="825" t="s">
        <v>632</v>
      </c>
      <c r="D666" s="839" t="s">
        <v>633</v>
      </c>
      <c r="E666" s="825" t="s">
        <v>3674</v>
      </c>
      <c r="F666" s="839" t="s">
        <v>3675</v>
      </c>
      <c r="G666" s="825" t="s">
        <v>3710</v>
      </c>
      <c r="H666" s="825" t="s">
        <v>3711</v>
      </c>
      <c r="I666" s="831">
        <v>271313.59375</v>
      </c>
      <c r="J666" s="831">
        <v>10</v>
      </c>
      <c r="K666" s="832">
        <v>2604610.5</v>
      </c>
    </row>
    <row r="667" spans="1:11" ht="14.45" customHeight="1" x14ac:dyDescent="0.2">
      <c r="A667" s="821" t="s">
        <v>605</v>
      </c>
      <c r="B667" s="822" t="s">
        <v>606</v>
      </c>
      <c r="C667" s="825" t="s">
        <v>632</v>
      </c>
      <c r="D667" s="839" t="s">
        <v>633</v>
      </c>
      <c r="E667" s="825" t="s">
        <v>3674</v>
      </c>
      <c r="F667" s="839" t="s">
        <v>3675</v>
      </c>
      <c r="G667" s="825" t="s">
        <v>3712</v>
      </c>
      <c r="H667" s="825" t="s">
        <v>3713</v>
      </c>
      <c r="I667" s="831">
        <v>425947.34375</v>
      </c>
      <c r="J667" s="831">
        <v>1</v>
      </c>
      <c r="K667" s="832">
        <v>425947.34375</v>
      </c>
    </row>
    <row r="668" spans="1:11" ht="14.45" customHeight="1" x14ac:dyDescent="0.2">
      <c r="A668" s="821" t="s">
        <v>605</v>
      </c>
      <c r="B668" s="822" t="s">
        <v>606</v>
      </c>
      <c r="C668" s="825" t="s">
        <v>632</v>
      </c>
      <c r="D668" s="839" t="s">
        <v>633</v>
      </c>
      <c r="E668" s="825" t="s">
        <v>3674</v>
      </c>
      <c r="F668" s="839" t="s">
        <v>3675</v>
      </c>
      <c r="G668" s="825" t="s">
        <v>3714</v>
      </c>
      <c r="H668" s="825" t="s">
        <v>3715</v>
      </c>
      <c r="I668" s="831">
        <v>425947.34375</v>
      </c>
      <c r="J668" s="831">
        <v>1</v>
      </c>
      <c r="K668" s="832">
        <v>425947.34375</v>
      </c>
    </row>
    <row r="669" spans="1:11" ht="14.45" customHeight="1" x14ac:dyDescent="0.2">
      <c r="A669" s="821" t="s">
        <v>605</v>
      </c>
      <c r="B669" s="822" t="s">
        <v>606</v>
      </c>
      <c r="C669" s="825" t="s">
        <v>632</v>
      </c>
      <c r="D669" s="839" t="s">
        <v>633</v>
      </c>
      <c r="E669" s="825" t="s">
        <v>3674</v>
      </c>
      <c r="F669" s="839" t="s">
        <v>3675</v>
      </c>
      <c r="G669" s="825" t="s">
        <v>3716</v>
      </c>
      <c r="H669" s="825" t="s">
        <v>3717</v>
      </c>
      <c r="I669" s="831">
        <v>9.9999997764825821E-3</v>
      </c>
      <c r="J669" s="831">
        <v>8</v>
      </c>
      <c r="K669" s="832">
        <v>7.9999998211860657E-2</v>
      </c>
    </row>
    <row r="670" spans="1:11" ht="14.45" customHeight="1" x14ac:dyDescent="0.2">
      <c r="A670" s="821" t="s">
        <v>605</v>
      </c>
      <c r="B670" s="822" t="s">
        <v>606</v>
      </c>
      <c r="C670" s="825" t="s">
        <v>632</v>
      </c>
      <c r="D670" s="839" t="s">
        <v>633</v>
      </c>
      <c r="E670" s="825" t="s">
        <v>3674</v>
      </c>
      <c r="F670" s="839" t="s">
        <v>3675</v>
      </c>
      <c r="G670" s="825" t="s">
        <v>3718</v>
      </c>
      <c r="H670" s="825" t="s">
        <v>3719</v>
      </c>
      <c r="I670" s="831">
        <v>9.9999997764825821E-3</v>
      </c>
      <c r="J670" s="831">
        <v>9</v>
      </c>
      <c r="K670" s="832">
        <v>8.9999997988343239E-2</v>
      </c>
    </row>
    <row r="671" spans="1:11" ht="14.45" customHeight="1" x14ac:dyDescent="0.2">
      <c r="A671" s="821" t="s">
        <v>605</v>
      </c>
      <c r="B671" s="822" t="s">
        <v>606</v>
      </c>
      <c r="C671" s="825" t="s">
        <v>632</v>
      </c>
      <c r="D671" s="839" t="s">
        <v>633</v>
      </c>
      <c r="E671" s="825" t="s">
        <v>3720</v>
      </c>
      <c r="F671" s="839" t="s">
        <v>3721</v>
      </c>
      <c r="G671" s="825" t="s">
        <v>3722</v>
      </c>
      <c r="H671" s="825" t="s">
        <v>3723</v>
      </c>
      <c r="I671" s="831">
        <v>80025.9375</v>
      </c>
      <c r="J671" s="831">
        <v>18</v>
      </c>
      <c r="K671" s="832">
        <v>1440466.875</v>
      </c>
    </row>
    <row r="672" spans="1:11" ht="14.45" customHeight="1" x14ac:dyDescent="0.2">
      <c r="A672" s="821" t="s">
        <v>605</v>
      </c>
      <c r="B672" s="822" t="s">
        <v>606</v>
      </c>
      <c r="C672" s="825" t="s">
        <v>632</v>
      </c>
      <c r="D672" s="839" t="s">
        <v>633</v>
      </c>
      <c r="E672" s="825" t="s">
        <v>3720</v>
      </c>
      <c r="F672" s="839" t="s">
        <v>3721</v>
      </c>
      <c r="G672" s="825" t="s">
        <v>3724</v>
      </c>
      <c r="H672" s="825" t="s">
        <v>3725</v>
      </c>
      <c r="I672" s="831">
        <v>9.9999997764825821E-3</v>
      </c>
      <c r="J672" s="831">
        <v>34</v>
      </c>
      <c r="K672" s="832">
        <v>0.3599999975413084</v>
      </c>
    </row>
    <row r="673" spans="1:11" ht="14.45" customHeight="1" x14ac:dyDescent="0.2">
      <c r="A673" s="821" t="s">
        <v>605</v>
      </c>
      <c r="B673" s="822" t="s">
        <v>606</v>
      </c>
      <c r="C673" s="825" t="s">
        <v>632</v>
      </c>
      <c r="D673" s="839" t="s">
        <v>633</v>
      </c>
      <c r="E673" s="825" t="s">
        <v>3720</v>
      </c>
      <c r="F673" s="839" t="s">
        <v>3721</v>
      </c>
      <c r="G673" s="825" t="s">
        <v>3726</v>
      </c>
      <c r="H673" s="825" t="s">
        <v>3727</v>
      </c>
      <c r="I673" s="831">
        <v>24662.69921875</v>
      </c>
      <c r="J673" s="831">
        <v>2</v>
      </c>
      <c r="K673" s="832">
        <v>49325.3984375</v>
      </c>
    </row>
    <row r="674" spans="1:11" ht="14.45" customHeight="1" x14ac:dyDescent="0.2">
      <c r="A674" s="821" t="s">
        <v>605</v>
      </c>
      <c r="B674" s="822" t="s">
        <v>606</v>
      </c>
      <c r="C674" s="825" t="s">
        <v>632</v>
      </c>
      <c r="D674" s="839" t="s">
        <v>633</v>
      </c>
      <c r="E674" s="825" t="s">
        <v>3720</v>
      </c>
      <c r="F674" s="839" t="s">
        <v>3721</v>
      </c>
      <c r="G674" s="825" t="s">
        <v>3728</v>
      </c>
      <c r="H674" s="825" t="s">
        <v>3729</v>
      </c>
      <c r="I674" s="831">
        <v>24662.7109375</v>
      </c>
      <c r="J674" s="831">
        <v>18</v>
      </c>
      <c r="K674" s="832">
        <v>443928.75</v>
      </c>
    </row>
    <row r="675" spans="1:11" ht="14.45" customHeight="1" x14ac:dyDescent="0.2">
      <c r="A675" s="821" t="s">
        <v>605</v>
      </c>
      <c r="B675" s="822" t="s">
        <v>606</v>
      </c>
      <c r="C675" s="825" t="s">
        <v>632</v>
      </c>
      <c r="D675" s="839" t="s">
        <v>633</v>
      </c>
      <c r="E675" s="825" t="s">
        <v>3720</v>
      </c>
      <c r="F675" s="839" t="s">
        <v>3721</v>
      </c>
      <c r="G675" s="825" t="s">
        <v>3730</v>
      </c>
      <c r="H675" s="825" t="s">
        <v>3731</v>
      </c>
      <c r="I675" s="831">
        <v>52809.359375</v>
      </c>
      <c r="J675" s="831">
        <v>1</v>
      </c>
      <c r="K675" s="832">
        <v>52809.359375</v>
      </c>
    </row>
    <row r="676" spans="1:11" ht="14.45" customHeight="1" x14ac:dyDescent="0.2">
      <c r="A676" s="821" t="s">
        <v>605</v>
      </c>
      <c r="B676" s="822" t="s">
        <v>606</v>
      </c>
      <c r="C676" s="825" t="s">
        <v>632</v>
      </c>
      <c r="D676" s="839" t="s">
        <v>633</v>
      </c>
      <c r="E676" s="825" t="s">
        <v>3720</v>
      </c>
      <c r="F676" s="839" t="s">
        <v>3721</v>
      </c>
      <c r="G676" s="825" t="s">
        <v>3732</v>
      </c>
      <c r="H676" s="825" t="s">
        <v>3733</v>
      </c>
      <c r="I676" s="831">
        <v>52809.359375</v>
      </c>
      <c r="J676" s="831">
        <v>9</v>
      </c>
      <c r="K676" s="832">
        <v>475284.234375</v>
      </c>
    </row>
    <row r="677" spans="1:11" ht="14.45" customHeight="1" x14ac:dyDescent="0.2">
      <c r="A677" s="821" t="s">
        <v>605</v>
      </c>
      <c r="B677" s="822" t="s">
        <v>606</v>
      </c>
      <c r="C677" s="825" t="s">
        <v>632</v>
      </c>
      <c r="D677" s="839" t="s">
        <v>633</v>
      </c>
      <c r="E677" s="825" t="s">
        <v>3720</v>
      </c>
      <c r="F677" s="839" t="s">
        <v>3721</v>
      </c>
      <c r="G677" s="825" t="s">
        <v>3734</v>
      </c>
      <c r="H677" s="825" t="s">
        <v>3735</v>
      </c>
      <c r="I677" s="831">
        <v>9294.3095703125</v>
      </c>
      <c r="J677" s="831">
        <v>14</v>
      </c>
      <c r="K677" s="832">
        <v>130120.333984375</v>
      </c>
    </row>
    <row r="678" spans="1:11" ht="14.45" customHeight="1" x14ac:dyDescent="0.2">
      <c r="A678" s="821" t="s">
        <v>605</v>
      </c>
      <c r="B678" s="822" t="s">
        <v>606</v>
      </c>
      <c r="C678" s="825" t="s">
        <v>632</v>
      </c>
      <c r="D678" s="839" t="s">
        <v>633</v>
      </c>
      <c r="E678" s="825" t="s">
        <v>3720</v>
      </c>
      <c r="F678" s="839" t="s">
        <v>3721</v>
      </c>
      <c r="G678" s="825" t="s">
        <v>3736</v>
      </c>
      <c r="H678" s="825" t="s">
        <v>3737</v>
      </c>
      <c r="I678" s="831">
        <v>84572.129340277781</v>
      </c>
      <c r="J678" s="831">
        <v>9</v>
      </c>
      <c r="K678" s="832">
        <v>761149.1640625</v>
      </c>
    </row>
    <row r="679" spans="1:11" ht="14.45" customHeight="1" x14ac:dyDescent="0.2">
      <c r="A679" s="821" t="s">
        <v>605</v>
      </c>
      <c r="B679" s="822" t="s">
        <v>606</v>
      </c>
      <c r="C679" s="825" t="s">
        <v>632</v>
      </c>
      <c r="D679" s="839" t="s">
        <v>633</v>
      </c>
      <c r="E679" s="825" t="s">
        <v>3720</v>
      </c>
      <c r="F679" s="839" t="s">
        <v>3721</v>
      </c>
      <c r="G679" s="825" t="s">
        <v>3738</v>
      </c>
      <c r="H679" s="825" t="s">
        <v>3739</v>
      </c>
      <c r="I679" s="831">
        <v>9.9999997764825821E-3</v>
      </c>
      <c r="J679" s="831">
        <v>23</v>
      </c>
      <c r="K679" s="832">
        <v>0.22999999485909939</v>
      </c>
    </row>
    <row r="680" spans="1:11" ht="14.45" customHeight="1" x14ac:dyDescent="0.2">
      <c r="A680" s="821" t="s">
        <v>605</v>
      </c>
      <c r="B680" s="822" t="s">
        <v>606</v>
      </c>
      <c r="C680" s="825" t="s">
        <v>632</v>
      </c>
      <c r="D680" s="839" t="s">
        <v>633</v>
      </c>
      <c r="E680" s="825" t="s">
        <v>3720</v>
      </c>
      <c r="F680" s="839" t="s">
        <v>3721</v>
      </c>
      <c r="G680" s="825" t="s">
        <v>3740</v>
      </c>
      <c r="H680" s="825" t="s">
        <v>3741</v>
      </c>
      <c r="I680" s="831">
        <v>710561</v>
      </c>
      <c r="J680" s="831">
        <v>1</v>
      </c>
      <c r="K680" s="832">
        <v>710561</v>
      </c>
    </row>
    <row r="681" spans="1:11" ht="14.45" customHeight="1" x14ac:dyDescent="0.2">
      <c r="A681" s="821" t="s">
        <v>605</v>
      </c>
      <c r="B681" s="822" t="s">
        <v>606</v>
      </c>
      <c r="C681" s="825" t="s">
        <v>632</v>
      </c>
      <c r="D681" s="839" t="s">
        <v>633</v>
      </c>
      <c r="E681" s="825" t="s">
        <v>3720</v>
      </c>
      <c r="F681" s="839" t="s">
        <v>3721</v>
      </c>
      <c r="G681" s="825" t="s">
        <v>3742</v>
      </c>
      <c r="H681" s="825" t="s">
        <v>3743</v>
      </c>
      <c r="I681" s="831">
        <v>637851.17013888888</v>
      </c>
      <c r="J681" s="831">
        <v>18</v>
      </c>
      <c r="K681" s="832">
        <v>11481321.0625</v>
      </c>
    </row>
    <row r="682" spans="1:11" ht="14.45" customHeight="1" x14ac:dyDescent="0.2">
      <c r="A682" s="821" t="s">
        <v>605</v>
      </c>
      <c r="B682" s="822" t="s">
        <v>606</v>
      </c>
      <c r="C682" s="825" t="s">
        <v>632</v>
      </c>
      <c r="D682" s="839" t="s">
        <v>633</v>
      </c>
      <c r="E682" s="825" t="s">
        <v>3744</v>
      </c>
      <c r="F682" s="839" t="s">
        <v>3745</v>
      </c>
      <c r="G682" s="825" t="s">
        <v>3746</v>
      </c>
      <c r="H682" s="825" t="s">
        <v>3747</v>
      </c>
      <c r="I682" s="831">
        <v>4922.22998046875</v>
      </c>
      <c r="J682" s="831">
        <v>1</v>
      </c>
      <c r="K682" s="832">
        <v>4922.22998046875</v>
      </c>
    </row>
    <row r="683" spans="1:11" ht="14.45" customHeight="1" x14ac:dyDescent="0.2">
      <c r="A683" s="821" t="s">
        <v>605</v>
      </c>
      <c r="B683" s="822" t="s">
        <v>606</v>
      </c>
      <c r="C683" s="825" t="s">
        <v>632</v>
      </c>
      <c r="D683" s="839" t="s">
        <v>633</v>
      </c>
      <c r="E683" s="825" t="s">
        <v>3744</v>
      </c>
      <c r="F683" s="839" t="s">
        <v>3745</v>
      </c>
      <c r="G683" s="825" t="s">
        <v>3748</v>
      </c>
      <c r="H683" s="825" t="s">
        <v>3749</v>
      </c>
      <c r="I683" s="831">
        <v>8259.09228515625</v>
      </c>
      <c r="J683" s="831">
        <v>60</v>
      </c>
      <c r="K683" s="832">
        <v>545100.30082030781</v>
      </c>
    </row>
    <row r="684" spans="1:11" ht="14.45" customHeight="1" x14ac:dyDescent="0.2">
      <c r="A684" s="821" t="s">
        <v>605</v>
      </c>
      <c r="B684" s="822" t="s">
        <v>606</v>
      </c>
      <c r="C684" s="825" t="s">
        <v>632</v>
      </c>
      <c r="D684" s="839" t="s">
        <v>633</v>
      </c>
      <c r="E684" s="825" t="s">
        <v>3744</v>
      </c>
      <c r="F684" s="839" t="s">
        <v>3745</v>
      </c>
      <c r="G684" s="825" t="s">
        <v>3750</v>
      </c>
      <c r="H684" s="825" t="s">
        <v>3751</v>
      </c>
      <c r="I684" s="831">
        <v>9592.150390625</v>
      </c>
      <c r="J684" s="831">
        <v>31</v>
      </c>
      <c r="K684" s="832">
        <v>297356.650390625</v>
      </c>
    </row>
    <row r="685" spans="1:11" ht="14.45" customHeight="1" x14ac:dyDescent="0.2">
      <c r="A685" s="821" t="s">
        <v>605</v>
      </c>
      <c r="B685" s="822" t="s">
        <v>606</v>
      </c>
      <c r="C685" s="825" t="s">
        <v>632</v>
      </c>
      <c r="D685" s="839" t="s">
        <v>633</v>
      </c>
      <c r="E685" s="825" t="s">
        <v>3744</v>
      </c>
      <c r="F685" s="839" t="s">
        <v>3745</v>
      </c>
      <c r="G685" s="825" t="s">
        <v>3752</v>
      </c>
      <c r="H685" s="825" t="s">
        <v>3753</v>
      </c>
      <c r="I685" s="831">
        <v>13317</v>
      </c>
      <c r="J685" s="831">
        <v>17</v>
      </c>
      <c r="K685" s="832">
        <v>226389</v>
      </c>
    </row>
    <row r="686" spans="1:11" ht="14.45" customHeight="1" x14ac:dyDescent="0.2">
      <c r="A686" s="821" t="s">
        <v>605</v>
      </c>
      <c r="B686" s="822" t="s">
        <v>606</v>
      </c>
      <c r="C686" s="825" t="s">
        <v>632</v>
      </c>
      <c r="D686" s="839" t="s">
        <v>633</v>
      </c>
      <c r="E686" s="825" t="s">
        <v>3744</v>
      </c>
      <c r="F686" s="839" t="s">
        <v>3745</v>
      </c>
      <c r="G686" s="825" t="s">
        <v>3754</v>
      </c>
      <c r="H686" s="825" t="s">
        <v>3755</v>
      </c>
      <c r="I686" s="831">
        <v>2985</v>
      </c>
      <c r="J686" s="831">
        <v>1</v>
      </c>
      <c r="K686" s="832">
        <v>2985</v>
      </c>
    </row>
    <row r="687" spans="1:11" ht="14.45" customHeight="1" x14ac:dyDescent="0.2">
      <c r="A687" s="821" t="s">
        <v>605</v>
      </c>
      <c r="B687" s="822" t="s">
        <v>606</v>
      </c>
      <c r="C687" s="825" t="s">
        <v>632</v>
      </c>
      <c r="D687" s="839" t="s">
        <v>633</v>
      </c>
      <c r="E687" s="825" t="s">
        <v>3744</v>
      </c>
      <c r="F687" s="839" t="s">
        <v>3745</v>
      </c>
      <c r="G687" s="825" t="s">
        <v>3756</v>
      </c>
      <c r="H687" s="825" t="s">
        <v>3757</v>
      </c>
      <c r="I687" s="831">
        <v>11974.75</v>
      </c>
      <c r="J687" s="831">
        <v>3</v>
      </c>
      <c r="K687" s="832">
        <v>35924.25</v>
      </c>
    </row>
    <row r="688" spans="1:11" ht="14.45" customHeight="1" x14ac:dyDescent="0.2">
      <c r="A688" s="821" t="s">
        <v>605</v>
      </c>
      <c r="B688" s="822" t="s">
        <v>606</v>
      </c>
      <c r="C688" s="825" t="s">
        <v>632</v>
      </c>
      <c r="D688" s="839" t="s">
        <v>633</v>
      </c>
      <c r="E688" s="825" t="s">
        <v>3744</v>
      </c>
      <c r="F688" s="839" t="s">
        <v>3745</v>
      </c>
      <c r="G688" s="825" t="s">
        <v>3758</v>
      </c>
      <c r="H688" s="825" t="s">
        <v>3759</v>
      </c>
      <c r="I688" s="831">
        <v>6593.33984375</v>
      </c>
      <c r="J688" s="831">
        <v>5</v>
      </c>
      <c r="K688" s="832">
        <v>32966.69921875</v>
      </c>
    </row>
    <row r="689" spans="1:11" ht="14.45" customHeight="1" x14ac:dyDescent="0.2">
      <c r="A689" s="821" t="s">
        <v>605</v>
      </c>
      <c r="B689" s="822" t="s">
        <v>606</v>
      </c>
      <c r="C689" s="825" t="s">
        <v>632</v>
      </c>
      <c r="D689" s="839" t="s">
        <v>633</v>
      </c>
      <c r="E689" s="825" t="s">
        <v>3744</v>
      </c>
      <c r="F689" s="839" t="s">
        <v>3745</v>
      </c>
      <c r="G689" s="825" t="s">
        <v>3760</v>
      </c>
      <c r="H689" s="825" t="s">
        <v>3761</v>
      </c>
      <c r="I689" s="831">
        <v>6593.3525390625</v>
      </c>
      <c r="J689" s="831">
        <v>5</v>
      </c>
      <c r="K689" s="832">
        <v>32966.76025390625</v>
      </c>
    </row>
    <row r="690" spans="1:11" ht="14.45" customHeight="1" x14ac:dyDescent="0.2">
      <c r="A690" s="821" t="s">
        <v>605</v>
      </c>
      <c r="B690" s="822" t="s">
        <v>606</v>
      </c>
      <c r="C690" s="825" t="s">
        <v>632</v>
      </c>
      <c r="D690" s="839" t="s">
        <v>633</v>
      </c>
      <c r="E690" s="825" t="s">
        <v>3744</v>
      </c>
      <c r="F690" s="839" t="s">
        <v>3745</v>
      </c>
      <c r="G690" s="825" t="s">
        <v>3762</v>
      </c>
      <c r="H690" s="825" t="s">
        <v>3763</v>
      </c>
      <c r="I690" s="831">
        <v>4227.330078125</v>
      </c>
      <c r="J690" s="831">
        <v>2</v>
      </c>
      <c r="K690" s="832">
        <v>8454.66015625</v>
      </c>
    </row>
    <row r="691" spans="1:11" ht="14.45" customHeight="1" x14ac:dyDescent="0.2">
      <c r="A691" s="821" t="s">
        <v>605</v>
      </c>
      <c r="B691" s="822" t="s">
        <v>606</v>
      </c>
      <c r="C691" s="825" t="s">
        <v>632</v>
      </c>
      <c r="D691" s="839" t="s">
        <v>633</v>
      </c>
      <c r="E691" s="825" t="s">
        <v>3744</v>
      </c>
      <c r="F691" s="839" t="s">
        <v>3745</v>
      </c>
      <c r="G691" s="825" t="s">
        <v>3764</v>
      </c>
      <c r="H691" s="825" t="s">
        <v>3765</v>
      </c>
      <c r="I691" s="831">
        <v>1932.318681196733</v>
      </c>
      <c r="J691" s="831">
        <v>61</v>
      </c>
      <c r="K691" s="832">
        <v>129658.64300781116</v>
      </c>
    </row>
    <row r="692" spans="1:11" ht="14.45" customHeight="1" x14ac:dyDescent="0.2">
      <c r="A692" s="821" t="s">
        <v>605</v>
      </c>
      <c r="B692" s="822" t="s">
        <v>606</v>
      </c>
      <c r="C692" s="825" t="s">
        <v>632</v>
      </c>
      <c r="D692" s="839" t="s">
        <v>633</v>
      </c>
      <c r="E692" s="825" t="s">
        <v>3744</v>
      </c>
      <c r="F692" s="839" t="s">
        <v>3745</v>
      </c>
      <c r="G692" s="825" t="s">
        <v>3766</v>
      </c>
      <c r="H692" s="825" t="s">
        <v>3767</v>
      </c>
      <c r="I692" s="831">
        <v>10478.009765625</v>
      </c>
      <c r="J692" s="831">
        <v>1</v>
      </c>
      <c r="K692" s="832">
        <v>10478.009765625</v>
      </c>
    </row>
    <row r="693" spans="1:11" ht="14.45" customHeight="1" x14ac:dyDescent="0.2">
      <c r="A693" s="821" t="s">
        <v>605</v>
      </c>
      <c r="B693" s="822" t="s">
        <v>606</v>
      </c>
      <c r="C693" s="825" t="s">
        <v>632</v>
      </c>
      <c r="D693" s="839" t="s">
        <v>633</v>
      </c>
      <c r="E693" s="825" t="s">
        <v>3744</v>
      </c>
      <c r="F693" s="839" t="s">
        <v>3745</v>
      </c>
      <c r="G693" s="825" t="s">
        <v>3768</v>
      </c>
      <c r="H693" s="825" t="s">
        <v>3769</v>
      </c>
      <c r="I693" s="831">
        <v>9.9999997764825821E-3</v>
      </c>
      <c r="J693" s="831">
        <v>2</v>
      </c>
      <c r="K693" s="832">
        <v>1.9999999552965164E-2</v>
      </c>
    </row>
    <row r="694" spans="1:11" ht="14.45" customHeight="1" x14ac:dyDescent="0.2">
      <c r="A694" s="821" t="s">
        <v>605</v>
      </c>
      <c r="B694" s="822" t="s">
        <v>606</v>
      </c>
      <c r="C694" s="825" t="s">
        <v>632</v>
      </c>
      <c r="D694" s="839" t="s">
        <v>633</v>
      </c>
      <c r="E694" s="825" t="s">
        <v>3744</v>
      </c>
      <c r="F694" s="839" t="s">
        <v>3745</v>
      </c>
      <c r="G694" s="825" t="s">
        <v>3770</v>
      </c>
      <c r="H694" s="825" t="s">
        <v>3771</v>
      </c>
      <c r="I694" s="831">
        <v>9.9999997764825821E-3</v>
      </c>
      <c r="J694" s="831">
        <v>2</v>
      </c>
      <c r="K694" s="832">
        <v>1.9999999552965164E-2</v>
      </c>
    </row>
    <row r="695" spans="1:11" ht="14.45" customHeight="1" x14ac:dyDescent="0.2">
      <c r="A695" s="821" t="s">
        <v>605</v>
      </c>
      <c r="B695" s="822" t="s">
        <v>606</v>
      </c>
      <c r="C695" s="825" t="s">
        <v>632</v>
      </c>
      <c r="D695" s="839" t="s">
        <v>633</v>
      </c>
      <c r="E695" s="825" t="s">
        <v>3744</v>
      </c>
      <c r="F695" s="839" t="s">
        <v>3745</v>
      </c>
      <c r="G695" s="825" t="s">
        <v>3772</v>
      </c>
      <c r="H695" s="825" t="s">
        <v>3773</v>
      </c>
      <c r="I695" s="831">
        <v>9.9999997764825821E-3</v>
      </c>
      <c r="J695" s="831">
        <v>2</v>
      </c>
      <c r="K695" s="832">
        <v>1.9999999552965164E-2</v>
      </c>
    </row>
    <row r="696" spans="1:11" ht="14.45" customHeight="1" x14ac:dyDescent="0.2">
      <c r="A696" s="821" t="s">
        <v>605</v>
      </c>
      <c r="B696" s="822" t="s">
        <v>606</v>
      </c>
      <c r="C696" s="825" t="s">
        <v>632</v>
      </c>
      <c r="D696" s="839" t="s">
        <v>633</v>
      </c>
      <c r="E696" s="825" t="s">
        <v>3744</v>
      </c>
      <c r="F696" s="839" t="s">
        <v>3745</v>
      </c>
      <c r="G696" s="825" t="s">
        <v>3774</v>
      </c>
      <c r="H696" s="825" t="s">
        <v>3775</v>
      </c>
      <c r="I696" s="831">
        <v>1.1499999761581421</v>
      </c>
      <c r="J696" s="831">
        <v>2</v>
      </c>
      <c r="K696" s="832">
        <v>2.2999999523162842</v>
      </c>
    </row>
    <row r="697" spans="1:11" ht="14.45" customHeight="1" x14ac:dyDescent="0.2">
      <c r="A697" s="821" t="s">
        <v>605</v>
      </c>
      <c r="B697" s="822" t="s">
        <v>606</v>
      </c>
      <c r="C697" s="825" t="s">
        <v>632</v>
      </c>
      <c r="D697" s="839" t="s">
        <v>633</v>
      </c>
      <c r="E697" s="825" t="s">
        <v>3744</v>
      </c>
      <c r="F697" s="839" t="s">
        <v>3745</v>
      </c>
      <c r="G697" s="825" t="s">
        <v>3776</v>
      </c>
      <c r="H697" s="825" t="s">
        <v>3777</v>
      </c>
      <c r="I697" s="831">
        <v>64999.98828125</v>
      </c>
      <c r="J697" s="831">
        <v>1</v>
      </c>
      <c r="K697" s="832">
        <v>64999.98828125</v>
      </c>
    </row>
    <row r="698" spans="1:11" ht="14.45" customHeight="1" x14ac:dyDescent="0.2">
      <c r="A698" s="821" t="s">
        <v>605</v>
      </c>
      <c r="B698" s="822" t="s">
        <v>606</v>
      </c>
      <c r="C698" s="825" t="s">
        <v>632</v>
      </c>
      <c r="D698" s="839" t="s">
        <v>633</v>
      </c>
      <c r="E698" s="825" t="s">
        <v>3744</v>
      </c>
      <c r="F698" s="839" t="s">
        <v>3745</v>
      </c>
      <c r="G698" s="825" t="s">
        <v>3778</v>
      </c>
      <c r="H698" s="825" t="s">
        <v>3779</v>
      </c>
      <c r="I698" s="831">
        <v>5886.1298828125</v>
      </c>
      <c r="J698" s="831">
        <v>5</v>
      </c>
      <c r="K698" s="832">
        <v>29430.6494140625</v>
      </c>
    </row>
    <row r="699" spans="1:11" ht="14.45" customHeight="1" x14ac:dyDescent="0.2">
      <c r="A699" s="821" t="s">
        <v>605</v>
      </c>
      <c r="B699" s="822" t="s">
        <v>606</v>
      </c>
      <c r="C699" s="825" t="s">
        <v>632</v>
      </c>
      <c r="D699" s="839" t="s">
        <v>633</v>
      </c>
      <c r="E699" s="825" t="s">
        <v>3744</v>
      </c>
      <c r="F699" s="839" t="s">
        <v>3745</v>
      </c>
      <c r="G699" s="825" t="s">
        <v>3780</v>
      </c>
      <c r="H699" s="825" t="s">
        <v>3781</v>
      </c>
      <c r="I699" s="831">
        <v>6623</v>
      </c>
      <c r="J699" s="831">
        <v>1</v>
      </c>
      <c r="K699" s="832">
        <v>6623</v>
      </c>
    </row>
    <row r="700" spans="1:11" ht="14.45" customHeight="1" x14ac:dyDescent="0.2">
      <c r="A700" s="821" t="s">
        <v>605</v>
      </c>
      <c r="B700" s="822" t="s">
        <v>606</v>
      </c>
      <c r="C700" s="825" t="s">
        <v>632</v>
      </c>
      <c r="D700" s="839" t="s">
        <v>633</v>
      </c>
      <c r="E700" s="825" t="s">
        <v>3744</v>
      </c>
      <c r="F700" s="839" t="s">
        <v>3745</v>
      </c>
      <c r="G700" s="825" t="s">
        <v>3782</v>
      </c>
      <c r="H700" s="825" t="s">
        <v>3783</v>
      </c>
      <c r="I700" s="831">
        <v>7323.1298828125</v>
      </c>
      <c r="J700" s="831">
        <v>3</v>
      </c>
      <c r="K700" s="832">
        <v>21969.3798828125</v>
      </c>
    </row>
    <row r="701" spans="1:11" ht="14.45" customHeight="1" x14ac:dyDescent="0.2">
      <c r="A701" s="821" t="s">
        <v>605</v>
      </c>
      <c r="B701" s="822" t="s">
        <v>606</v>
      </c>
      <c r="C701" s="825" t="s">
        <v>632</v>
      </c>
      <c r="D701" s="839" t="s">
        <v>633</v>
      </c>
      <c r="E701" s="825" t="s">
        <v>3744</v>
      </c>
      <c r="F701" s="839" t="s">
        <v>3745</v>
      </c>
      <c r="G701" s="825" t="s">
        <v>3784</v>
      </c>
      <c r="H701" s="825" t="s">
        <v>3785</v>
      </c>
      <c r="I701" s="831">
        <v>6424.990234375</v>
      </c>
      <c r="J701" s="831">
        <v>2</v>
      </c>
      <c r="K701" s="832">
        <v>12849.98046875</v>
      </c>
    </row>
    <row r="702" spans="1:11" ht="14.45" customHeight="1" x14ac:dyDescent="0.2">
      <c r="A702" s="821" t="s">
        <v>605</v>
      </c>
      <c r="B702" s="822" t="s">
        <v>606</v>
      </c>
      <c r="C702" s="825" t="s">
        <v>632</v>
      </c>
      <c r="D702" s="839" t="s">
        <v>633</v>
      </c>
      <c r="E702" s="825" t="s">
        <v>3744</v>
      </c>
      <c r="F702" s="839" t="s">
        <v>3745</v>
      </c>
      <c r="G702" s="825" t="s">
        <v>3786</v>
      </c>
      <c r="H702" s="825" t="s">
        <v>3787</v>
      </c>
      <c r="I702" s="831">
        <v>61920</v>
      </c>
      <c r="J702" s="831">
        <v>5</v>
      </c>
      <c r="K702" s="832">
        <v>309600</v>
      </c>
    </row>
    <row r="703" spans="1:11" ht="14.45" customHeight="1" x14ac:dyDescent="0.2">
      <c r="A703" s="821" t="s">
        <v>605</v>
      </c>
      <c r="B703" s="822" t="s">
        <v>606</v>
      </c>
      <c r="C703" s="825" t="s">
        <v>632</v>
      </c>
      <c r="D703" s="839" t="s">
        <v>633</v>
      </c>
      <c r="E703" s="825" t="s">
        <v>3744</v>
      </c>
      <c r="F703" s="839" t="s">
        <v>3745</v>
      </c>
      <c r="G703" s="825" t="s">
        <v>3788</v>
      </c>
      <c r="H703" s="825" t="s">
        <v>3789</v>
      </c>
      <c r="I703" s="831">
        <v>55245</v>
      </c>
      <c r="J703" s="831">
        <v>2</v>
      </c>
      <c r="K703" s="832">
        <v>110490</v>
      </c>
    </row>
    <row r="704" spans="1:11" ht="14.45" customHeight="1" x14ac:dyDescent="0.2">
      <c r="A704" s="821" t="s">
        <v>605</v>
      </c>
      <c r="B704" s="822" t="s">
        <v>606</v>
      </c>
      <c r="C704" s="825" t="s">
        <v>632</v>
      </c>
      <c r="D704" s="839" t="s">
        <v>633</v>
      </c>
      <c r="E704" s="825" t="s">
        <v>3744</v>
      </c>
      <c r="F704" s="839" t="s">
        <v>3745</v>
      </c>
      <c r="G704" s="825" t="s">
        <v>3788</v>
      </c>
      <c r="H704" s="825" t="s">
        <v>3790</v>
      </c>
      <c r="I704" s="831">
        <v>55245</v>
      </c>
      <c r="J704" s="831">
        <v>3</v>
      </c>
      <c r="K704" s="832">
        <v>165735</v>
      </c>
    </row>
    <row r="705" spans="1:11" ht="14.45" customHeight="1" x14ac:dyDescent="0.2">
      <c r="A705" s="821" t="s">
        <v>605</v>
      </c>
      <c r="B705" s="822" t="s">
        <v>606</v>
      </c>
      <c r="C705" s="825" t="s">
        <v>632</v>
      </c>
      <c r="D705" s="839" t="s">
        <v>633</v>
      </c>
      <c r="E705" s="825" t="s">
        <v>3744</v>
      </c>
      <c r="F705" s="839" t="s">
        <v>3745</v>
      </c>
      <c r="G705" s="825" t="s">
        <v>3791</v>
      </c>
      <c r="H705" s="825" t="s">
        <v>3792</v>
      </c>
      <c r="I705" s="831">
        <v>62658.001562500001</v>
      </c>
      <c r="J705" s="831">
        <v>15</v>
      </c>
      <c r="K705" s="832">
        <v>939870.0234375</v>
      </c>
    </row>
    <row r="706" spans="1:11" ht="14.45" customHeight="1" x14ac:dyDescent="0.2">
      <c r="A706" s="821" t="s">
        <v>605</v>
      </c>
      <c r="B706" s="822" t="s">
        <v>606</v>
      </c>
      <c r="C706" s="825" t="s">
        <v>632</v>
      </c>
      <c r="D706" s="839" t="s">
        <v>633</v>
      </c>
      <c r="E706" s="825" t="s">
        <v>3744</v>
      </c>
      <c r="F706" s="839" t="s">
        <v>3745</v>
      </c>
      <c r="G706" s="825" t="s">
        <v>3793</v>
      </c>
      <c r="H706" s="825" t="s">
        <v>3794</v>
      </c>
      <c r="I706" s="831">
        <v>41520</v>
      </c>
      <c r="J706" s="831">
        <v>1</v>
      </c>
      <c r="K706" s="832">
        <v>41520</v>
      </c>
    </row>
    <row r="707" spans="1:11" ht="14.45" customHeight="1" x14ac:dyDescent="0.2">
      <c r="A707" s="821" t="s">
        <v>605</v>
      </c>
      <c r="B707" s="822" t="s">
        <v>606</v>
      </c>
      <c r="C707" s="825" t="s">
        <v>632</v>
      </c>
      <c r="D707" s="839" t="s">
        <v>633</v>
      </c>
      <c r="E707" s="825" t="s">
        <v>3744</v>
      </c>
      <c r="F707" s="839" t="s">
        <v>3745</v>
      </c>
      <c r="G707" s="825" t="s">
        <v>3795</v>
      </c>
      <c r="H707" s="825" t="s">
        <v>3796</v>
      </c>
      <c r="I707" s="831">
        <v>64.80166880289714</v>
      </c>
      <c r="J707" s="831">
        <v>888</v>
      </c>
      <c r="K707" s="832">
        <v>57544.499877929688</v>
      </c>
    </row>
    <row r="708" spans="1:11" ht="14.45" customHeight="1" x14ac:dyDescent="0.2">
      <c r="A708" s="821" t="s">
        <v>605</v>
      </c>
      <c r="B708" s="822" t="s">
        <v>606</v>
      </c>
      <c r="C708" s="825" t="s">
        <v>632</v>
      </c>
      <c r="D708" s="839" t="s">
        <v>633</v>
      </c>
      <c r="E708" s="825" t="s">
        <v>2696</v>
      </c>
      <c r="F708" s="839" t="s">
        <v>2697</v>
      </c>
      <c r="G708" s="825" t="s">
        <v>3797</v>
      </c>
      <c r="H708" s="825" t="s">
        <v>3798</v>
      </c>
      <c r="I708" s="831">
        <v>31.21599998474121</v>
      </c>
      <c r="J708" s="831">
        <v>1240</v>
      </c>
      <c r="K708" s="832">
        <v>38775.66015625</v>
      </c>
    </row>
    <row r="709" spans="1:11" ht="14.45" customHeight="1" x14ac:dyDescent="0.2">
      <c r="A709" s="821" t="s">
        <v>605</v>
      </c>
      <c r="B709" s="822" t="s">
        <v>606</v>
      </c>
      <c r="C709" s="825" t="s">
        <v>632</v>
      </c>
      <c r="D709" s="839" t="s">
        <v>633</v>
      </c>
      <c r="E709" s="825" t="s">
        <v>2696</v>
      </c>
      <c r="F709" s="839" t="s">
        <v>2697</v>
      </c>
      <c r="G709" s="825" t="s">
        <v>3799</v>
      </c>
      <c r="H709" s="825" t="s">
        <v>3800</v>
      </c>
      <c r="I709" s="831">
        <v>54.860000610351563</v>
      </c>
      <c r="J709" s="831">
        <v>20</v>
      </c>
      <c r="K709" s="832">
        <v>1097.199951171875</v>
      </c>
    </row>
    <row r="710" spans="1:11" ht="14.45" customHeight="1" x14ac:dyDescent="0.2">
      <c r="A710" s="821" t="s">
        <v>605</v>
      </c>
      <c r="B710" s="822" t="s">
        <v>606</v>
      </c>
      <c r="C710" s="825" t="s">
        <v>632</v>
      </c>
      <c r="D710" s="839" t="s">
        <v>633</v>
      </c>
      <c r="E710" s="825" t="s">
        <v>2696</v>
      </c>
      <c r="F710" s="839" t="s">
        <v>2697</v>
      </c>
      <c r="G710" s="825" t="s">
        <v>3799</v>
      </c>
      <c r="H710" s="825" t="s">
        <v>3801</v>
      </c>
      <c r="I710" s="831">
        <v>54.860000610351563</v>
      </c>
      <c r="J710" s="831">
        <v>210</v>
      </c>
      <c r="K710" s="832">
        <v>11520.599975585938</v>
      </c>
    </row>
    <row r="711" spans="1:11" ht="14.45" customHeight="1" x14ac:dyDescent="0.2">
      <c r="A711" s="821" t="s">
        <v>605</v>
      </c>
      <c r="B711" s="822" t="s">
        <v>606</v>
      </c>
      <c r="C711" s="825" t="s">
        <v>632</v>
      </c>
      <c r="D711" s="839" t="s">
        <v>633</v>
      </c>
      <c r="E711" s="825" t="s">
        <v>2696</v>
      </c>
      <c r="F711" s="839" t="s">
        <v>2697</v>
      </c>
      <c r="G711" s="825" t="s">
        <v>3802</v>
      </c>
      <c r="H711" s="825" t="s">
        <v>3803</v>
      </c>
      <c r="I711" s="831">
        <v>2.9409090822393242</v>
      </c>
      <c r="J711" s="831">
        <v>31000</v>
      </c>
      <c r="K711" s="832">
        <v>91772.76025390625</v>
      </c>
    </row>
    <row r="712" spans="1:11" ht="14.45" customHeight="1" x14ac:dyDescent="0.2">
      <c r="A712" s="821" t="s">
        <v>605</v>
      </c>
      <c r="B712" s="822" t="s">
        <v>606</v>
      </c>
      <c r="C712" s="825" t="s">
        <v>632</v>
      </c>
      <c r="D712" s="839" t="s">
        <v>633</v>
      </c>
      <c r="E712" s="825" t="s">
        <v>2696</v>
      </c>
      <c r="F712" s="839" t="s">
        <v>2697</v>
      </c>
      <c r="G712" s="825" t="s">
        <v>3804</v>
      </c>
      <c r="H712" s="825" t="s">
        <v>3805</v>
      </c>
      <c r="I712" s="831">
        <v>4.4285713604518344</v>
      </c>
      <c r="J712" s="831">
        <v>14400</v>
      </c>
      <c r="K712" s="832">
        <v>64472.2177734375</v>
      </c>
    </row>
    <row r="713" spans="1:11" ht="14.45" customHeight="1" x14ac:dyDescent="0.2">
      <c r="A713" s="821" t="s">
        <v>605</v>
      </c>
      <c r="B713" s="822" t="s">
        <v>606</v>
      </c>
      <c r="C713" s="825" t="s">
        <v>632</v>
      </c>
      <c r="D713" s="839" t="s">
        <v>633</v>
      </c>
      <c r="E713" s="825" t="s">
        <v>2696</v>
      </c>
      <c r="F713" s="839" t="s">
        <v>2697</v>
      </c>
      <c r="G713" s="825" t="s">
        <v>3804</v>
      </c>
      <c r="H713" s="825" t="s">
        <v>3806</v>
      </c>
      <c r="I713" s="831">
        <v>4.5999999046325684</v>
      </c>
      <c r="J713" s="831">
        <v>8400</v>
      </c>
      <c r="K713" s="832">
        <v>38659.318359375</v>
      </c>
    </row>
    <row r="714" spans="1:11" ht="14.45" customHeight="1" x14ac:dyDescent="0.2">
      <c r="A714" s="821" t="s">
        <v>605</v>
      </c>
      <c r="B714" s="822" t="s">
        <v>606</v>
      </c>
      <c r="C714" s="825" t="s">
        <v>632</v>
      </c>
      <c r="D714" s="839" t="s">
        <v>633</v>
      </c>
      <c r="E714" s="825" t="s">
        <v>2696</v>
      </c>
      <c r="F714" s="839" t="s">
        <v>2697</v>
      </c>
      <c r="G714" s="825" t="s">
        <v>3807</v>
      </c>
      <c r="H714" s="825" t="s">
        <v>3808</v>
      </c>
      <c r="I714" s="831">
        <v>0.48999999960263568</v>
      </c>
      <c r="J714" s="831">
        <v>15000</v>
      </c>
      <c r="K714" s="832">
        <v>7350</v>
      </c>
    </row>
    <row r="715" spans="1:11" ht="14.45" customHeight="1" x14ac:dyDescent="0.2">
      <c r="A715" s="821" t="s">
        <v>605</v>
      </c>
      <c r="B715" s="822" t="s">
        <v>606</v>
      </c>
      <c r="C715" s="825" t="s">
        <v>632</v>
      </c>
      <c r="D715" s="839" t="s">
        <v>633</v>
      </c>
      <c r="E715" s="825" t="s">
        <v>2696</v>
      </c>
      <c r="F715" s="839" t="s">
        <v>2697</v>
      </c>
      <c r="G715" s="825" t="s">
        <v>2964</v>
      </c>
      <c r="H715" s="825" t="s">
        <v>2965</v>
      </c>
      <c r="I715" s="831">
        <v>0.93000000715255737</v>
      </c>
      <c r="J715" s="831">
        <v>1004</v>
      </c>
      <c r="K715" s="832">
        <v>967.51999998092651</v>
      </c>
    </row>
    <row r="716" spans="1:11" ht="14.45" customHeight="1" x14ac:dyDescent="0.2">
      <c r="A716" s="821" t="s">
        <v>605</v>
      </c>
      <c r="B716" s="822" t="s">
        <v>606</v>
      </c>
      <c r="C716" s="825" t="s">
        <v>632</v>
      </c>
      <c r="D716" s="839" t="s">
        <v>633</v>
      </c>
      <c r="E716" s="825" t="s">
        <v>2696</v>
      </c>
      <c r="F716" s="839" t="s">
        <v>2697</v>
      </c>
      <c r="G716" s="825" t="s">
        <v>3809</v>
      </c>
      <c r="H716" s="825" t="s">
        <v>3810</v>
      </c>
      <c r="I716" s="831">
        <v>65.661110772026916</v>
      </c>
      <c r="J716" s="831">
        <v>170</v>
      </c>
      <c r="K716" s="832">
        <v>11196.169860839844</v>
      </c>
    </row>
    <row r="717" spans="1:11" ht="14.45" customHeight="1" x14ac:dyDescent="0.2">
      <c r="A717" s="821" t="s">
        <v>605</v>
      </c>
      <c r="B717" s="822" t="s">
        <v>606</v>
      </c>
      <c r="C717" s="825" t="s">
        <v>632</v>
      </c>
      <c r="D717" s="839" t="s">
        <v>633</v>
      </c>
      <c r="E717" s="825" t="s">
        <v>2696</v>
      </c>
      <c r="F717" s="839" t="s">
        <v>2697</v>
      </c>
      <c r="G717" s="825" t="s">
        <v>3811</v>
      </c>
      <c r="H717" s="825" t="s">
        <v>3812</v>
      </c>
      <c r="I717" s="831">
        <v>3835.02001953125</v>
      </c>
      <c r="J717" s="831">
        <v>81</v>
      </c>
      <c r="K717" s="832">
        <v>310636.6123046875</v>
      </c>
    </row>
    <row r="718" spans="1:11" ht="14.45" customHeight="1" x14ac:dyDescent="0.2">
      <c r="A718" s="821" t="s">
        <v>605</v>
      </c>
      <c r="B718" s="822" t="s">
        <v>606</v>
      </c>
      <c r="C718" s="825" t="s">
        <v>632</v>
      </c>
      <c r="D718" s="839" t="s">
        <v>633</v>
      </c>
      <c r="E718" s="825" t="s">
        <v>2696</v>
      </c>
      <c r="F718" s="839" t="s">
        <v>2697</v>
      </c>
      <c r="G718" s="825" t="s">
        <v>3813</v>
      </c>
      <c r="H718" s="825" t="s">
        <v>3814</v>
      </c>
      <c r="I718" s="831">
        <v>1076.2900390625</v>
      </c>
      <c r="J718" s="831">
        <v>90</v>
      </c>
      <c r="K718" s="832">
        <v>96865.6689453125</v>
      </c>
    </row>
    <row r="719" spans="1:11" ht="14.45" customHeight="1" x14ac:dyDescent="0.2">
      <c r="A719" s="821" t="s">
        <v>605</v>
      </c>
      <c r="B719" s="822" t="s">
        <v>606</v>
      </c>
      <c r="C719" s="825" t="s">
        <v>632</v>
      </c>
      <c r="D719" s="839" t="s">
        <v>633</v>
      </c>
      <c r="E719" s="825" t="s">
        <v>2696</v>
      </c>
      <c r="F719" s="839" t="s">
        <v>2697</v>
      </c>
      <c r="G719" s="825" t="s">
        <v>3815</v>
      </c>
      <c r="H719" s="825" t="s">
        <v>3816</v>
      </c>
      <c r="I719" s="831">
        <v>352.27999877929688</v>
      </c>
      <c r="J719" s="831">
        <v>768</v>
      </c>
      <c r="K719" s="832">
        <v>270553.19921875</v>
      </c>
    </row>
    <row r="720" spans="1:11" ht="14.45" customHeight="1" x14ac:dyDescent="0.2">
      <c r="A720" s="821" t="s">
        <v>605</v>
      </c>
      <c r="B720" s="822" t="s">
        <v>606</v>
      </c>
      <c r="C720" s="825" t="s">
        <v>632</v>
      </c>
      <c r="D720" s="839" t="s">
        <v>633</v>
      </c>
      <c r="E720" s="825" t="s">
        <v>2696</v>
      </c>
      <c r="F720" s="839" t="s">
        <v>2697</v>
      </c>
      <c r="G720" s="825" t="s">
        <v>3817</v>
      </c>
      <c r="H720" s="825" t="s">
        <v>3818</v>
      </c>
      <c r="I720" s="831">
        <v>4370</v>
      </c>
      <c r="J720" s="831">
        <v>10</v>
      </c>
      <c r="K720" s="832">
        <v>43700</v>
      </c>
    </row>
    <row r="721" spans="1:11" ht="14.45" customHeight="1" x14ac:dyDescent="0.2">
      <c r="A721" s="821" t="s">
        <v>605</v>
      </c>
      <c r="B721" s="822" t="s">
        <v>606</v>
      </c>
      <c r="C721" s="825" t="s">
        <v>632</v>
      </c>
      <c r="D721" s="839" t="s">
        <v>633</v>
      </c>
      <c r="E721" s="825" t="s">
        <v>2696</v>
      </c>
      <c r="F721" s="839" t="s">
        <v>2697</v>
      </c>
      <c r="G721" s="825" t="s">
        <v>3819</v>
      </c>
      <c r="H721" s="825" t="s">
        <v>3820</v>
      </c>
      <c r="I721" s="831">
        <v>6519.47021484375</v>
      </c>
      <c r="J721" s="831">
        <v>7</v>
      </c>
      <c r="K721" s="832">
        <v>45636.25927734375</v>
      </c>
    </row>
    <row r="722" spans="1:11" ht="14.45" customHeight="1" x14ac:dyDescent="0.2">
      <c r="A722" s="821" t="s">
        <v>605</v>
      </c>
      <c r="B722" s="822" t="s">
        <v>606</v>
      </c>
      <c r="C722" s="825" t="s">
        <v>632</v>
      </c>
      <c r="D722" s="839" t="s">
        <v>633</v>
      </c>
      <c r="E722" s="825" t="s">
        <v>2696</v>
      </c>
      <c r="F722" s="839" t="s">
        <v>2697</v>
      </c>
      <c r="G722" s="825" t="s">
        <v>3821</v>
      </c>
      <c r="H722" s="825" t="s">
        <v>3822</v>
      </c>
      <c r="I722" s="831">
        <v>18.399999618530273</v>
      </c>
      <c r="J722" s="831">
        <v>50</v>
      </c>
      <c r="K722" s="832">
        <v>920</v>
      </c>
    </row>
    <row r="723" spans="1:11" ht="14.45" customHeight="1" x14ac:dyDescent="0.2">
      <c r="A723" s="821" t="s">
        <v>605</v>
      </c>
      <c r="B723" s="822" t="s">
        <v>606</v>
      </c>
      <c r="C723" s="825" t="s">
        <v>632</v>
      </c>
      <c r="D723" s="839" t="s">
        <v>633</v>
      </c>
      <c r="E723" s="825" t="s">
        <v>2696</v>
      </c>
      <c r="F723" s="839" t="s">
        <v>2697</v>
      </c>
      <c r="G723" s="825" t="s">
        <v>2708</v>
      </c>
      <c r="H723" s="825" t="s">
        <v>2709</v>
      </c>
      <c r="I723" s="831">
        <v>30.180000305175781</v>
      </c>
      <c r="J723" s="831">
        <v>20</v>
      </c>
      <c r="K723" s="832">
        <v>603.5999755859375</v>
      </c>
    </row>
    <row r="724" spans="1:11" ht="14.45" customHeight="1" x14ac:dyDescent="0.2">
      <c r="A724" s="821" t="s">
        <v>605</v>
      </c>
      <c r="B724" s="822" t="s">
        <v>606</v>
      </c>
      <c r="C724" s="825" t="s">
        <v>632</v>
      </c>
      <c r="D724" s="839" t="s">
        <v>633</v>
      </c>
      <c r="E724" s="825" t="s">
        <v>2696</v>
      </c>
      <c r="F724" s="839" t="s">
        <v>2697</v>
      </c>
      <c r="G724" s="825" t="s">
        <v>3823</v>
      </c>
      <c r="H724" s="825" t="s">
        <v>3824</v>
      </c>
      <c r="I724" s="831">
        <v>3.6400001049041748</v>
      </c>
      <c r="J724" s="831">
        <v>10</v>
      </c>
      <c r="K724" s="832">
        <v>36.380001068115234</v>
      </c>
    </row>
    <row r="725" spans="1:11" ht="14.45" customHeight="1" x14ac:dyDescent="0.2">
      <c r="A725" s="821" t="s">
        <v>605</v>
      </c>
      <c r="B725" s="822" t="s">
        <v>606</v>
      </c>
      <c r="C725" s="825" t="s">
        <v>632</v>
      </c>
      <c r="D725" s="839" t="s">
        <v>633</v>
      </c>
      <c r="E725" s="825" t="s">
        <v>2696</v>
      </c>
      <c r="F725" s="839" t="s">
        <v>2697</v>
      </c>
      <c r="G725" s="825" t="s">
        <v>2718</v>
      </c>
      <c r="H725" s="825" t="s">
        <v>2719</v>
      </c>
      <c r="I725" s="831">
        <v>0.85333335399627686</v>
      </c>
      <c r="J725" s="831">
        <v>400</v>
      </c>
      <c r="K725" s="832">
        <v>342</v>
      </c>
    </row>
    <row r="726" spans="1:11" ht="14.45" customHeight="1" x14ac:dyDescent="0.2">
      <c r="A726" s="821" t="s">
        <v>605</v>
      </c>
      <c r="B726" s="822" t="s">
        <v>606</v>
      </c>
      <c r="C726" s="825" t="s">
        <v>632</v>
      </c>
      <c r="D726" s="839" t="s">
        <v>633</v>
      </c>
      <c r="E726" s="825" t="s">
        <v>2696</v>
      </c>
      <c r="F726" s="839" t="s">
        <v>2697</v>
      </c>
      <c r="G726" s="825" t="s">
        <v>3027</v>
      </c>
      <c r="H726" s="825" t="s">
        <v>3028</v>
      </c>
      <c r="I726" s="831">
        <v>61.209999084472656</v>
      </c>
      <c r="J726" s="831">
        <v>37</v>
      </c>
      <c r="K726" s="832">
        <v>2264.7699584960938</v>
      </c>
    </row>
    <row r="727" spans="1:11" ht="14.45" customHeight="1" x14ac:dyDescent="0.2">
      <c r="A727" s="821" t="s">
        <v>605</v>
      </c>
      <c r="B727" s="822" t="s">
        <v>606</v>
      </c>
      <c r="C727" s="825" t="s">
        <v>632</v>
      </c>
      <c r="D727" s="839" t="s">
        <v>633</v>
      </c>
      <c r="E727" s="825" t="s">
        <v>2696</v>
      </c>
      <c r="F727" s="839" t="s">
        <v>2697</v>
      </c>
      <c r="G727" s="825" t="s">
        <v>3029</v>
      </c>
      <c r="H727" s="825" t="s">
        <v>3030</v>
      </c>
      <c r="I727" s="831">
        <v>98.375</v>
      </c>
      <c r="J727" s="831">
        <v>48</v>
      </c>
      <c r="K727" s="832">
        <v>4721.9400024414063</v>
      </c>
    </row>
    <row r="728" spans="1:11" ht="14.45" customHeight="1" x14ac:dyDescent="0.2">
      <c r="A728" s="821" t="s">
        <v>605</v>
      </c>
      <c r="B728" s="822" t="s">
        <v>606</v>
      </c>
      <c r="C728" s="825" t="s">
        <v>632</v>
      </c>
      <c r="D728" s="839" t="s">
        <v>633</v>
      </c>
      <c r="E728" s="825" t="s">
        <v>2696</v>
      </c>
      <c r="F728" s="839" t="s">
        <v>2697</v>
      </c>
      <c r="G728" s="825" t="s">
        <v>3825</v>
      </c>
      <c r="H728" s="825" t="s">
        <v>3826</v>
      </c>
      <c r="I728" s="831">
        <v>12.164999961853027</v>
      </c>
      <c r="J728" s="831">
        <v>80</v>
      </c>
      <c r="K728" s="832">
        <v>973.17000579833984</v>
      </c>
    </row>
    <row r="729" spans="1:11" ht="14.45" customHeight="1" x14ac:dyDescent="0.2">
      <c r="A729" s="821" t="s">
        <v>605</v>
      </c>
      <c r="B729" s="822" t="s">
        <v>606</v>
      </c>
      <c r="C729" s="825" t="s">
        <v>632</v>
      </c>
      <c r="D729" s="839" t="s">
        <v>633</v>
      </c>
      <c r="E729" s="825" t="s">
        <v>2696</v>
      </c>
      <c r="F729" s="839" t="s">
        <v>2697</v>
      </c>
      <c r="G729" s="825" t="s">
        <v>3827</v>
      </c>
      <c r="H729" s="825" t="s">
        <v>3828</v>
      </c>
      <c r="I729" s="831">
        <v>4.0637500286102295</v>
      </c>
      <c r="J729" s="831">
        <v>640</v>
      </c>
      <c r="K729" s="832">
        <v>2603.8000030517578</v>
      </c>
    </row>
    <row r="730" spans="1:11" ht="14.45" customHeight="1" x14ac:dyDescent="0.2">
      <c r="A730" s="821" t="s">
        <v>605</v>
      </c>
      <c r="B730" s="822" t="s">
        <v>606</v>
      </c>
      <c r="C730" s="825" t="s">
        <v>632</v>
      </c>
      <c r="D730" s="839" t="s">
        <v>633</v>
      </c>
      <c r="E730" s="825" t="s">
        <v>2696</v>
      </c>
      <c r="F730" s="839" t="s">
        <v>2697</v>
      </c>
      <c r="G730" s="825" t="s">
        <v>3829</v>
      </c>
      <c r="H730" s="825" t="s">
        <v>3830</v>
      </c>
      <c r="I730" s="831">
        <v>13.800000190734863</v>
      </c>
      <c r="J730" s="831">
        <v>20</v>
      </c>
      <c r="K730" s="832">
        <v>276</v>
      </c>
    </row>
    <row r="731" spans="1:11" ht="14.45" customHeight="1" x14ac:dyDescent="0.2">
      <c r="A731" s="821" t="s">
        <v>605</v>
      </c>
      <c r="B731" s="822" t="s">
        <v>606</v>
      </c>
      <c r="C731" s="825" t="s">
        <v>632</v>
      </c>
      <c r="D731" s="839" t="s">
        <v>633</v>
      </c>
      <c r="E731" s="825" t="s">
        <v>2696</v>
      </c>
      <c r="F731" s="839" t="s">
        <v>2697</v>
      </c>
      <c r="G731" s="825" t="s">
        <v>2909</v>
      </c>
      <c r="H731" s="825" t="s">
        <v>2910</v>
      </c>
      <c r="I731" s="831">
        <v>105.4557124546596</v>
      </c>
      <c r="J731" s="831">
        <v>25</v>
      </c>
      <c r="K731" s="832">
        <v>2636.3999786376953</v>
      </c>
    </row>
    <row r="732" spans="1:11" ht="14.45" customHeight="1" x14ac:dyDescent="0.2">
      <c r="A732" s="821" t="s">
        <v>605</v>
      </c>
      <c r="B732" s="822" t="s">
        <v>606</v>
      </c>
      <c r="C732" s="825" t="s">
        <v>632</v>
      </c>
      <c r="D732" s="839" t="s">
        <v>633</v>
      </c>
      <c r="E732" s="825" t="s">
        <v>2696</v>
      </c>
      <c r="F732" s="839" t="s">
        <v>2697</v>
      </c>
      <c r="G732" s="825" t="s">
        <v>3831</v>
      </c>
      <c r="H732" s="825" t="s">
        <v>3832</v>
      </c>
      <c r="I732" s="831">
        <v>11.189999580383301</v>
      </c>
      <c r="J732" s="831">
        <v>600</v>
      </c>
      <c r="K732" s="832">
        <v>6716.1900634765625</v>
      </c>
    </row>
    <row r="733" spans="1:11" ht="14.45" customHeight="1" x14ac:dyDescent="0.2">
      <c r="A733" s="821" t="s">
        <v>605</v>
      </c>
      <c r="B733" s="822" t="s">
        <v>606</v>
      </c>
      <c r="C733" s="825" t="s">
        <v>632</v>
      </c>
      <c r="D733" s="839" t="s">
        <v>633</v>
      </c>
      <c r="E733" s="825" t="s">
        <v>2696</v>
      </c>
      <c r="F733" s="839" t="s">
        <v>2697</v>
      </c>
      <c r="G733" s="825" t="s">
        <v>3833</v>
      </c>
      <c r="H733" s="825" t="s">
        <v>3834</v>
      </c>
      <c r="I733" s="831">
        <v>15.5633331934611</v>
      </c>
      <c r="J733" s="831">
        <v>750</v>
      </c>
      <c r="K733" s="832">
        <v>11674.10009765625</v>
      </c>
    </row>
    <row r="734" spans="1:11" ht="14.45" customHeight="1" x14ac:dyDescent="0.2">
      <c r="A734" s="821" t="s">
        <v>605</v>
      </c>
      <c r="B734" s="822" t="s">
        <v>606</v>
      </c>
      <c r="C734" s="825" t="s">
        <v>632</v>
      </c>
      <c r="D734" s="839" t="s">
        <v>633</v>
      </c>
      <c r="E734" s="825" t="s">
        <v>2696</v>
      </c>
      <c r="F734" s="839" t="s">
        <v>2697</v>
      </c>
      <c r="G734" s="825" t="s">
        <v>3835</v>
      </c>
      <c r="H734" s="825" t="s">
        <v>3836</v>
      </c>
      <c r="I734" s="831">
        <v>0.88999998569488525</v>
      </c>
      <c r="J734" s="831">
        <v>1000</v>
      </c>
      <c r="K734" s="832">
        <v>886.70001220703125</v>
      </c>
    </row>
    <row r="735" spans="1:11" ht="14.45" customHeight="1" x14ac:dyDescent="0.2">
      <c r="A735" s="821" t="s">
        <v>605</v>
      </c>
      <c r="B735" s="822" t="s">
        <v>606</v>
      </c>
      <c r="C735" s="825" t="s">
        <v>632</v>
      </c>
      <c r="D735" s="839" t="s">
        <v>633</v>
      </c>
      <c r="E735" s="825" t="s">
        <v>2760</v>
      </c>
      <c r="F735" s="839" t="s">
        <v>2761</v>
      </c>
      <c r="G735" s="825" t="s">
        <v>3837</v>
      </c>
      <c r="H735" s="825" t="s">
        <v>3838</v>
      </c>
      <c r="I735" s="831">
        <v>2.3299999237060547</v>
      </c>
      <c r="J735" s="831">
        <v>100</v>
      </c>
      <c r="K735" s="832">
        <v>233</v>
      </c>
    </row>
    <row r="736" spans="1:11" ht="14.45" customHeight="1" x14ac:dyDescent="0.2">
      <c r="A736" s="821" t="s">
        <v>605</v>
      </c>
      <c r="B736" s="822" t="s">
        <v>606</v>
      </c>
      <c r="C736" s="825" t="s">
        <v>632</v>
      </c>
      <c r="D736" s="839" t="s">
        <v>633</v>
      </c>
      <c r="E736" s="825" t="s">
        <v>2760</v>
      </c>
      <c r="F736" s="839" t="s">
        <v>2761</v>
      </c>
      <c r="G736" s="825" t="s">
        <v>3839</v>
      </c>
      <c r="H736" s="825" t="s">
        <v>3840</v>
      </c>
      <c r="I736" s="831">
        <v>102.25</v>
      </c>
      <c r="J736" s="831">
        <v>50</v>
      </c>
      <c r="K736" s="832">
        <v>5112.25</v>
      </c>
    </row>
    <row r="737" spans="1:11" ht="14.45" customHeight="1" x14ac:dyDescent="0.2">
      <c r="A737" s="821" t="s">
        <v>605</v>
      </c>
      <c r="B737" s="822" t="s">
        <v>606</v>
      </c>
      <c r="C737" s="825" t="s">
        <v>632</v>
      </c>
      <c r="D737" s="839" t="s">
        <v>633</v>
      </c>
      <c r="E737" s="825" t="s">
        <v>2760</v>
      </c>
      <c r="F737" s="839" t="s">
        <v>2761</v>
      </c>
      <c r="G737" s="825" t="s">
        <v>3841</v>
      </c>
      <c r="H737" s="825" t="s">
        <v>3842</v>
      </c>
      <c r="I737" s="831">
        <v>1719.25</v>
      </c>
      <c r="J737" s="831">
        <v>22</v>
      </c>
      <c r="K737" s="832">
        <v>37823.5</v>
      </c>
    </row>
    <row r="738" spans="1:11" ht="14.45" customHeight="1" x14ac:dyDescent="0.2">
      <c r="A738" s="821" t="s">
        <v>605</v>
      </c>
      <c r="B738" s="822" t="s">
        <v>606</v>
      </c>
      <c r="C738" s="825" t="s">
        <v>632</v>
      </c>
      <c r="D738" s="839" t="s">
        <v>633</v>
      </c>
      <c r="E738" s="825" t="s">
        <v>2760</v>
      </c>
      <c r="F738" s="839" t="s">
        <v>2761</v>
      </c>
      <c r="G738" s="825" t="s">
        <v>3843</v>
      </c>
      <c r="H738" s="825" t="s">
        <v>3844</v>
      </c>
      <c r="I738" s="831">
        <v>2914.610107421875</v>
      </c>
      <c r="J738" s="831">
        <v>104</v>
      </c>
      <c r="K738" s="832">
        <v>303119.62475585938</v>
      </c>
    </row>
    <row r="739" spans="1:11" ht="14.45" customHeight="1" x14ac:dyDescent="0.2">
      <c r="A739" s="821" t="s">
        <v>605</v>
      </c>
      <c r="B739" s="822" t="s">
        <v>606</v>
      </c>
      <c r="C739" s="825" t="s">
        <v>632</v>
      </c>
      <c r="D739" s="839" t="s">
        <v>633</v>
      </c>
      <c r="E739" s="825" t="s">
        <v>2760</v>
      </c>
      <c r="F739" s="839" t="s">
        <v>2761</v>
      </c>
      <c r="G739" s="825" t="s">
        <v>3845</v>
      </c>
      <c r="H739" s="825" t="s">
        <v>3846</v>
      </c>
      <c r="I739" s="831">
        <v>8.4700002670288086</v>
      </c>
      <c r="J739" s="831">
        <v>300</v>
      </c>
      <c r="K739" s="832">
        <v>2541</v>
      </c>
    </row>
    <row r="740" spans="1:11" ht="14.45" customHeight="1" x14ac:dyDescent="0.2">
      <c r="A740" s="821" t="s">
        <v>605</v>
      </c>
      <c r="B740" s="822" t="s">
        <v>606</v>
      </c>
      <c r="C740" s="825" t="s">
        <v>632</v>
      </c>
      <c r="D740" s="839" t="s">
        <v>633</v>
      </c>
      <c r="E740" s="825" t="s">
        <v>2760</v>
      </c>
      <c r="F740" s="839" t="s">
        <v>2761</v>
      </c>
      <c r="G740" s="825" t="s">
        <v>3847</v>
      </c>
      <c r="H740" s="825" t="s">
        <v>3848</v>
      </c>
      <c r="I740" s="831">
        <v>8.4700002670288086</v>
      </c>
      <c r="J740" s="831">
        <v>450</v>
      </c>
      <c r="K740" s="832">
        <v>3811.5</v>
      </c>
    </row>
    <row r="741" spans="1:11" ht="14.45" customHeight="1" x14ac:dyDescent="0.2">
      <c r="A741" s="821" t="s">
        <v>605</v>
      </c>
      <c r="B741" s="822" t="s">
        <v>606</v>
      </c>
      <c r="C741" s="825" t="s">
        <v>632</v>
      </c>
      <c r="D741" s="839" t="s">
        <v>633</v>
      </c>
      <c r="E741" s="825" t="s">
        <v>2760</v>
      </c>
      <c r="F741" s="839" t="s">
        <v>2761</v>
      </c>
      <c r="G741" s="825" t="s">
        <v>3849</v>
      </c>
      <c r="H741" s="825" t="s">
        <v>3850</v>
      </c>
      <c r="I741" s="831">
        <v>140.36000061035156</v>
      </c>
      <c r="J741" s="831">
        <v>4</v>
      </c>
      <c r="K741" s="832">
        <v>561.44000244140625</v>
      </c>
    </row>
    <row r="742" spans="1:11" ht="14.45" customHeight="1" x14ac:dyDescent="0.2">
      <c r="A742" s="821" t="s">
        <v>605</v>
      </c>
      <c r="B742" s="822" t="s">
        <v>606</v>
      </c>
      <c r="C742" s="825" t="s">
        <v>632</v>
      </c>
      <c r="D742" s="839" t="s">
        <v>633</v>
      </c>
      <c r="E742" s="825" t="s">
        <v>2760</v>
      </c>
      <c r="F742" s="839" t="s">
        <v>2761</v>
      </c>
      <c r="G742" s="825" t="s">
        <v>3851</v>
      </c>
      <c r="H742" s="825" t="s">
        <v>3852</v>
      </c>
      <c r="I742" s="831">
        <v>23102.529296875</v>
      </c>
      <c r="J742" s="831">
        <v>12</v>
      </c>
      <c r="K742" s="832">
        <v>277230.3515625</v>
      </c>
    </row>
    <row r="743" spans="1:11" ht="14.45" customHeight="1" x14ac:dyDescent="0.2">
      <c r="A743" s="821" t="s">
        <v>605</v>
      </c>
      <c r="B743" s="822" t="s">
        <v>606</v>
      </c>
      <c r="C743" s="825" t="s">
        <v>632</v>
      </c>
      <c r="D743" s="839" t="s">
        <v>633</v>
      </c>
      <c r="E743" s="825" t="s">
        <v>2760</v>
      </c>
      <c r="F743" s="839" t="s">
        <v>2761</v>
      </c>
      <c r="G743" s="825" t="s">
        <v>3853</v>
      </c>
      <c r="H743" s="825" t="s">
        <v>3854</v>
      </c>
      <c r="I743" s="831">
        <v>24415.380859375</v>
      </c>
      <c r="J743" s="831">
        <v>1</v>
      </c>
      <c r="K743" s="832">
        <v>24415.380859375</v>
      </c>
    </row>
    <row r="744" spans="1:11" ht="14.45" customHeight="1" x14ac:dyDescent="0.2">
      <c r="A744" s="821" t="s">
        <v>605</v>
      </c>
      <c r="B744" s="822" t="s">
        <v>606</v>
      </c>
      <c r="C744" s="825" t="s">
        <v>632</v>
      </c>
      <c r="D744" s="839" t="s">
        <v>633</v>
      </c>
      <c r="E744" s="825" t="s">
        <v>2760</v>
      </c>
      <c r="F744" s="839" t="s">
        <v>2761</v>
      </c>
      <c r="G744" s="825" t="s">
        <v>3855</v>
      </c>
      <c r="H744" s="825" t="s">
        <v>3856</v>
      </c>
      <c r="I744" s="831">
        <v>1226.93994140625</v>
      </c>
      <c r="J744" s="831">
        <v>1</v>
      </c>
      <c r="K744" s="832">
        <v>1226.93994140625</v>
      </c>
    </row>
    <row r="745" spans="1:11" ht="14.45" customHeight="1" x14ac:dyDescent="0.2">
      <c r="A745" s="821" t="s">
        <v>605</v>
      </c>
      <c r="B745" s="822" t="s">
        <v>606</v>
      </c>
      <c r="C745" s="825" t="s">
        <v>632</v>
      </c>
      <c r="D745" s="839" t="s">
        <v>633</v>
      </c>
      <c r="E745" s="825" t="s">
        <v>2760</v>
      </c>
      <c r="F745" s="839" t="s">
        <v>2761</v>
      </c>
      <c r="G745" s="825" t="s">
        <v>3857</v>
      </c>
      <c r="H745" s="825" t="s">
        <v>3858</v>
      </c>
      <c r="I745" s="831">
        <v>158.55999755859375</v>
      </c>
      <c r="J745" s="831">
        <v>72</v>
      </c>
      <c r="K745" s="832">
        <v>11416.349853515625</v>
      </c>
    </row>
    <row r="746" spans="1:11" ht="14.45" customHeight="1" x14ac:dyDescent="0.2">
      <c r="A746" s="821" t="s">
        <v>605</v>
      </c>
      <c r="B746" s="822" t="s">
        <v>606</v>
      </c>
      <c r="C746" s="825" t="s">
        <v>632</v>
      </c>
      <c r="D746" s="839" t="s">
        <v>633</v>
      </c>
      <c r="E746" s="825" t="s">
        <v>2760</v>
      </c>
      <c r="F746" s="839" t="s">
        <v>2761</v>
      </c>
      <c r="G746" s="825" t="s">
        <v>3859</v>
      </c>
      <c r="H746" s="825" t="s">
        <v>3860</v>
      </c>
      <c r="I746" s="831">
        <v>315.25624084472656</v>
      </c>
      <c r="J746" s="831">
        <v>240</v>
      </c>
      <c r="K746" s="832">
        <v>75598.380859375</v>
      </c>
    </row>
    <row r="747" spans="1:11" ht="14.45" customHeight="1" x14ac:dyDescent="0.2">
      <c r="A747" s="821" t="s">
        <v>605</v>
      </c>
      <c r="B747" s="822" t="s">
        <v>606</v>
      </c>
      <c r="C747" s="825" t="s">
        <v>632</v>
      </c>
      <c r="D747" s="839" t="s">
        <v>633</v>
      </c>
      <c r="E747" s="825" t="s">
        <v>2760</v>
      </c>
      <c r="F747" s="839" t="s">
        <v>2761</v>
      </c>
      <c r="G747" s="825" t="s">
        <v>3861</v>
      </c>
      <c r="H747" s="825" t="s">
        <v>3862</v>
      </c>
      <c r="I747" s="831">
        <v>404.01998901367188</v>
      </c>
      <c r="J747" s="831">
        <v>4</v>
      </c>
      <c r="K747" s="832">
        <v>1616.0799560546875</v>
      </c>
    </row>
    <row r="748" spans="1:11" ht="14.45" customHeight="1" x14ac:dyDescent="0.2">
      <c r="A748" s="821" t="s">
        <v>605</v>
      </c>
      <c r="B748" s="822" t="s">
        <v>606</v>
      </c>
      <c r="C748" s="825" t="s">
        <v>632</v>
      </c>
      <c r="D748" s="839" t="s">
        <v>633</v>
      </c>
      <c r="E748" s="825" t="s">
        <v>2760</v>
      </c>
      <c r="F748" s="839" t="s">
        <v>2761</v>
      </c>
      <c r="G748" s="825" t="s">
        <v>3863</v>
      </c>
      <c r="H748" s="825" t="s">
        <v>3864</v>
      </c>
      <c r="I748" s="831">
        <v>18.680000305175781</v>
      </c>
      <c r="J748" s="831">
        <v>50</v>
      </c>
      <c r="K748" s="832">
        <v>934.1199951171875</v>
      </c>
    </row>
    <row r="749" spans="1:11" ht="14.45" customHeight="1" x14ac:dyDescent="0.2">
      <c r="A749" s="821" t="s">
        <v>605</v>
      </c>
      <c r="B749" s="822" t="s">
        <v>606</v>
      </c>
      <c r="C749" s="825" t="s">
        <v>632</v>
      </c>
      <c r="D749" s="839" t="s">
        <v>633</v>
      </c>
      <c r="E749" s="825" t="s">
        <v>2760</v>
      </c>
      <c r="F749" s="839" t="s">
        <v>2761</v>
      </c>
      <c r="G749" s="825" t="s">
        <v>3865</v>
      </c>
      <c r="H749" s="825" t="s">
        <v>3866</v>
      </c>
      <c r="I749" s="831">
        <v>18.680000305175781</v>
      </c>
      <c r="J749" s="831">
        <v>500</v>
      </c>
      <c r="K749" s="832">
        <v>9341.199951171875</v>
      </c>
    </row>
    <row r="750" spans="1:11" ht="14.45" customHeight="1" x14ac:dyDescent="0.2">
      <c r="A750" s="821" t="s">
        <v>605</v>
      </c>
      <c r="B750" s="822" t="s">
        <v>606</v>
      </c>
      <c r="C750" s="825" t="s">
        <v>632</v>
      </c>
      <c r="D750" s="839" t="s">
        <v>633</v>
      </c>
      <c r="E750" s="825" t="s">
        <v>2760</v>
      </c>
      <c r="F750" s="839" t="s">
        <v>2761</v>
      </c>
      <c r="G750" s="825" t="s">
        <v>3867</v>
      </c>
      <c r="H750" s="825" t="s">
        <v>3868</v>
      </c>
      <c r="I750" s="831">
        <v>1936</v>
      </c>
      <c r="J750" s="831">
        <v>35</v>
      </c>
      <c r="K750" s="832">
        <v>67760</v>
      </c>
    </row>
    <row r="751" spans="1:11" ht="14.45" customHeight="1" x14ac:dyDescent="0.2">
      <c r="A751" s="821" t="s">
        <v>605</v>
      </c>
      <c r="B751" s="822" t="s">
        <v>606</v>
      </c>
      <c r="C751" s="825" t="s">
        <v>632</v>
      </c>
      <c r="D751" s="839" t="s">
        <v>633</v>
      </c>
      <c r="E751" s="825" t="s">
        <v>2760</v>
      </c>
      <c r="F751" s="839" t="s">
        <v>2761</v>
      </c>
      <c r="G751" s="825" t="s">
        <v>3869</v>
      </c>
      <c r="H751" s="825" t="s">
        <v>3870</v>
      </c>
      <c r="I751" s="831">
        <v>425.6199951171875</v>
      </c>
      <c r="J751" s="831">
        <v>7</v>
      </c>
      <c r="K751" s="832">
        <v>2979.3199462890625</v>
      </c>
    </row>
    <row r="752" spans="1:11" ht="14.45" customHeight="1" x14ac:dyDescent="0.2">
      <c r="A752" s="821" t="s">
        <v>605</v>
      </c>
      <c r="B752" s="822" t="s">
        <v>606</v>
      </c>
      <c r="C752" s="825" t="s">
        <v>632</v>
      </c>
      <c r="D752" s="839" t="s">
        <v>633</v>
      </c>
      <c r="E752" s="825" t="s">
        <v>2760</v>
      </c>
      <c r="F752" s="839" t="s">
        <v>2761</v>
      </c>
      <c r="G752" s="825" t="s">
        <v>3871</v>
      </c>
      <c r="H752" s="825" t="s">
        <v>3872</v>
      </c>
      <c r="I752" s="831">
        <v>109.09999847412109</v>
      </c>
      <c r="J752" s="831">
        <v>48</v>
      </c>
      <c r="K752" s="832">
        <v>5236.8798828125</v>
      </c>
    </row>
    <row r="753" spans="1:11" ht="14.45" customHeight="1" x14ac:dyDescent="0.2">
      <c r="A753" s="821" t="s">
        <v>605</v>
      </c>
      <c r="B753" s="822" t="s">
        <v>606</v>
      </c>
      <c r="C753" s="825" t="s">
        <v>632</v>
      </c>
      <c r="D753" s="839" t="s">
        <v>633</v>
      </c>
      <c r="E753" s="825" t="s">
        <v>2760</v>
      </c>
      <c r="F753" s="839" t="s">
        <v>2761</v>
      </c>
      <c r="G753" s="825" t="s">
        <v>3873</v>
      </c>
      <c r="H753" s="825" t="s">
        <v>3874</v>
      </c>
      <c r="I753" s="831">
        <v>1787.8599853515625</v>
      </c>
      <c r="J753" s="831">
        <v>10</v>
      </c>
      <c r="K753" s="832">
        <v>17878.599609375</v>
      </c>
    </row>
    <row r="754" spans="1:11" ht="14.45" customHeight="1" x14ac:dyDescent="0.2">
      <c r="A754" s="821" t="s">
        <v>605</v>
      </c>
      <c r="B754" s="822" t="s">
        <v>606</v>
      </c>
      <c r="C754" s="825" t="s">
        <v>632</v>
      </c>
      <c r="D754" s="839" t="s">
        <v>633</v>
      </c>
      <c r="E754" s="825" t="s">
        <v>2760</v>
      </c>
      <c r="F754" s="839" t="s">
        <v>2761</v>
      </c>
      <c r="G754" s="825" t="s">
        <v>3875</v>
      </c>
      <c r="H754" s="825" t="s">
        <v>3876</v>
      </c>
      <c r="I754" s="831">
        <v>968</v>
      </c>
      <c r="J754" s="831">
        <v>15</v>
      </c>
      <c r="K754" s="832">
        <v>14520</v>
      </c>
    </row>
    <row r="755" spans="1:11" ht="14.45" customHeight="1" x14ac:dyDescent="0.2">
      <c r="A755" s="821" t="s">
        <v>605</v>
      </c>
      <c r="B755" s="822" t="s">
        <v>606</v>
      </c>
      <c r="C755" s="825" t="s">
        <v>632</v>
      </c>
      <c r="D755" s="839" t="s">
        <v>633</v>
      </c>
      <c r="E755" s="825" t="s">
        <v>2760</v>
      </c>
      <c r="F755" s="839" t="s">
        <v>2761</v>
      </c>
      <c r="G755" s="825" t="s">
        <v>3877</v>
      </c>
      <c r="H755" s="825" t="s">
        <v>3878</v>
      </c>
      <c r="I755" s="831">
        <v>50.970001220703125</v>
      </c>
      <c r="J755" s="831">
        <v>20</v>
      </c>
      <c r="K755" s="832">
        <v>1019.2999877929688</v>
      </c>
    </row>
    <row r="756" spans="1:11" ht="14.45" customHeight="1" x14ac:dyDescent="0.2">
      <c r="A756" s="821" t="s">
        <v>605</v>
      </c>
      <c r="B756" s="822" t="s">
        <v>606</v>
      </c>
      <c r="C756" s="825" t="s">
        <v>632</v>
      </c>
      <c r="D756" s="839" t="s">
        <v>633</v>
      </c>
      <c r="E756" s="825" t="s">
        <v>2760</v>
      </c>
      <c r="F756" s="839" t="s">
        <v>2761</v>
      </c>
      <c r="G756" s="825" t="s">
        <v>3879</v>
      </c>
      <c r="H756" s="825" t="s">
        <v>3880</v>
      </c>
      <c r="I756" s="831">
        <v>3954.39990234375</v>
      </c>
      <c r="J756" s="831">
        <v>2</v>
      </c>
      <c r="K756" s="832">
        <v>7908.7998046875</v>
      </c>
    </row>
    <row r="757" spans="1:11" ht="14.45" customHeight="1" x14ac:dyDescent="0.2">
      <c r="A757" s="821" t="s">
        <v>605</v>
      </c>
      <c r="B757" s="822" t="s">
        <v>606</v>
      </c>
      <c r="C757" s="825" t="s">
        <v>632</v>
      </c>
      <c r="D757" s="839" t="s">
        <v>633</v>
      </c>
      <c r="E757" s="825" t="s">
        <v>2760</v>
      </c>
      <c r="F757" s="839" t="s">
        <v>2761</v>
      </c>
      <c r="G757" s="825" t="s">
        <v>3881</v>
      </c>
      <c r="H757" s="825" t="s">
        <v>3882</v>
      </c>
      <c r="I757" s="831">
        <v>2600.4366048177085</v>
      </c>
      <c r="J757" s="831">
        <v>23</v>
      </c>
      <c r="K757" s="832">
        <v>59810.01025390625</v>
      </c>
    </row>
    <row r="758" spans="1:11" ht="14.45" customHeight="1" x14ac:dyDescent="0.2">
      <c r="A758" s="821" t="s">
        <v>605</v>
      </c>
      <c r="B758" s="822" t="s">
        <v>606</v>
      </c>
      <c r="C758" s="825" t="s">
        <v>632</v>
      </c>
      <c r="D758" s="839" t="s">
        <v>633</v>
      </c>
      <c r="E758" s="825" t="s">
        <v>2760</v>
      </c>
      <c r="F758" s="839" t="s">
        <v>2761</v>
      </c>
      <c r="G758" s="825" t="s">
        <v>3883</v>
      </c>
      <c r="H758" s="825" t="s">
        <v>3884</v>
      </c>
      <c r="I758" s="831">
        <v>17050.109375</v>
      </c>
      <c r="J758" s="831">
        <v>3</v>
      </c>
      <c r="K758" s="832">
        <v>51150.328125</v>
      </c>
    </row>
    <row r="759" spans="1:11" ht="14.45" customHeight="1" x14ac:dyDescent="0.2">
      <c r="A759" s="821" t="s">
        <v>605</v>
      </c>
      <c r="B759" s="822" t="s">
        <v>606</v>
      </c>
      <c r="C759" s="825" t="s">
        <v>632</v>
      </c>
      <c r="D759" s="839" t="s">
        <v>633</v>
      </c>
      <c r="E759" s="825" t="s">
        <v>2760</v>
      </c>
      <c r="F759" s="839" t="s">
        <v>2761</v>
      </c>
      <c r="G759" s="825" t="s">
        <v>3885</v>
      </c>
      <c r="H759" s="825" t="s">
        <v>3886</v>
      </c>
      <c r="I759" s="831">
        <v>16385.8203125</v>
      </c>
      <c r="J759" s="831">
        <v>3</v>
      </c>
      <c r="K759" s="832">
        <v>49157.4609375</v>
      </c>
    </row>
    <row r="760" spans="1:11" ht="14.45" customHeight="1" x14ac:dyDescent="0.2">
      <c r="A760" s="821" t="s">
        <v>605</v>
      </c>
      <c r="B760" s="822" t="s">
        <v>606</v>
      </c>
      <c r="C760" s="825" t="s">
        <v>632</v>
      </c>
      <c r="D760" s="839" t="s">
        <v>633</v>
      </c>
      <c r="E760" s="825" t="s">
        <v>2760</v>
      </c>
      <c r="F760" s="839" t="s">
        <v>2761</v>
      </c>
      <c r="G760" s="825" t="s">
        <v>3887</v>
      </c>
      <c r="H760" s="825" t="s">
        <v>3888</v>
      </c>
      <c r="I760" s="831">
        <v>27.918570654732839</v>
      </c>
      <c r="J760" s="831">
        <v>1400</v>
      </c>
      <c r="K760" s="832">
        <v>38465.901245117188</v>
      </c>
    </row>
    <row r="761" spans="1:11" ht="14.45" customHeight="1" x14ac:dyDescent="0.2">
      <c r="A761" s="821" t="s">
        <v>605</v>
      </c>
      <c r="B761" s="822" t="s">
        <v>606</v>
      </c>
      <c r="C761" s="825" t="s">
        <v>632</v>
      </c>
      <c r="D761" s="839" t="s">
        <v>633</v>
      </c>
      <c r="E761" s="825" t="s">
        <v>2760</v>
      </c>
      <c r="F761" s="839" t="s">
        <v>2761</v>
      </c>
      <c r="G761" s="825" t="s">
        <v>3889</v>
      </c>
      <c r="H761" s="825" t="s">
        <v>3890</v>
      </c>
      <c r="I761" s="831">
        <v>10952.617431640625</v>
      </c>
      <c r="J761" s="831">
        <v>5</v>
      </c>
      <c r="K761" s="832">
        <v>55243.759765625</v>
      </c>
    </row>
    <row r="762" spans="1:11" ht="14.45" customHeight="1" x14ac:dyDescent="0.2">
      <c r="A762" s="821" t="s">
        <v>605</v>
      </c>
      <c r="B762" s="822" t="s">
        <v>606</v>
      </c>
      <c r="C762" s="825" t="s">
        <v>632</v>
      </c>
      <c r="D762" s="839" t="s">
        <v>633</v>
      </c>
      <c r="E762" s="825" t="s">
        <v>2760</v>
      </c>
      <c r="F762" s="839" t="s">
        <v>2761</v>
      </c>
      <c r="G762" s="825" t="s">
        <v>3891</v>
      </c>
      <c r="H762" s="825" t="s">
        <v>3892</v>
      </c>
      <c r="I762" s="831">
        <v>3728.010009765625</v>
      </c>
      <c r="J762" s="831">
        <v>5</v>
      </c>
      <c r="K762" s="832">
        <v>18640.05078125</v>
      </c>
    </row>
    <row r="763" spans="1:11" ht="14.45" customHeight="1" x14ac:dyDescent="0.2">
      <c r="A763" s="821" t="s">
        <v>605</v>
      </c>
      <c r="B763" s="822" t="s">
        <v>606</v>
      </c>
      <c r="C763" s="825" t="s">
        <v>632</v>
      </c>
      <c r="D763" s="839" t="s">
        <v>633</v>
      </c>
      <c r="E763" s="825" t="s">
        <v>2760</v>
      </c>
      <c r="F763" s="839" t="s">
        <v>2761</v>
      </c>
      <c r="G763" s="825" t="s">
        <v>3893</v>
      </c>
      <c r="H763" s="825" t="s">
        <v>3894</v>
      </c>
      <c r="I763" s="831">
        <v>10148.26953125</v>
      </c>
      <c r="J763" s="831">
        <v>1</v>
      </c>
      <c r="K763" s="832">
        <v>10148.26953125</v>
      </c>
    </row>
    <row r="764" spans="1:11" ht="14.45" customHeight="1" x14ac:dyDescent="0.2">
      <c r="A764" s="821" t="s">
        <v>605</v>
      </c>
      <c r="B764" s="822" t="s">
        <v>606</v>
      </c>
      <c r="C764" s="825" t="s">
        <v>632</v>
      </c>
      <c r="D764" s="839" t="s">
        <v>633</v>
      </c>
      <c r="E764" s="825" t="s">
        <v>2760</v>
      </c>
      <c r="F764" s="839" t="s">
        <v>2761</v>
      </c>
      <c r="G764" s="825" t="s">
        <v>3895</v>
      </c>
      <c r="H764" s="825" t="s">
        <v>3896</v>
      </c>
      <c r="I764" s="831">
        <v>3130.280029296875</v>
      </c>
      <c r="J764" s="831">
        <v>3</v>
      </c>
      <c r="K764" s="832">
        <v>9390.849609375</v>
      </c>
    </row>
    <row r="765" spans="1:11" ht="14.45" customHeight="1" x14ac:dyDescent="0.2">
      <c r="A765" s="821" t="s">
        <v>605</v>
      </c>
      <c r="B765" s="822" t="s">
        <v>606</v>
      </c>
      <c r="C765" s="825" t="s">
        <v>632</v>
      </c>
      <c r="D765" s="839" t="s">
        <v>633</v>
      </c>
      <c r="E765" s="825" t="s">
        <v>2760</v>
      </c>
      <c r="F765" s="839" t="s">
        <v>2761</v>
      </c>
      <c r="G765" s="825" t="s">
        <v>3897</v>
      </c>
      <c r="H765" s="825" t="s">
        <v>3898</v>
      </c>
      <c r="I765" s="831">
        <v>3130.280029296875</v>
      </c>
      <c r="J765" s="831">
        <v>3</v>
      </c>
      <c r="K765" s="832">
        <v>9390.849609375</v>
      </c>
    </row>
    <row r="766" spans="1:11" ht="14.45" customHeight="1" x14ac:dyDescent="0.2">
      <c r="A766" s="821" t="s">
        <v>605</v>
      </c>
      <c r="B766" s="822" t="s">
        <v>606</v>
      </c>
      <c r="C766" s="825" t="s">
        <v>632</v>
      </c>
      <c r="D766" s="839" t="s">
        <v>633</v>
      </c>
      <c r="E766" s="825" t="s">
        <v>2760</v>
      </c>
      <c r="F766" s="839" t="s">
        <v>2761</v>
      </c>
      <c r="G766" s="825" t="s">
        <v>3899</v>
      </c>
      <c r="H766" s="825" t="s">
        <v>3900</v>
      </c>
      <c r="I766" s="831">
        <v>3195.719970703125</v>
      </c>
      <c r="J766" s="831">
        <v>2</v>
      </c>
      <c r="K766" s="832">
        <v>6391.43994140625</v>
      </c>
    </row>
    <row r="767" spans="1:11" ht="14.45" customHeight="1" x14ac:dyDescent="0.2">
      <c r="A767" s="821" t="s">
        <v>605</v>
      </c>
      <c r="B767" s="822" t="s">
        <v>606</v>
      </c>
      <c r="C767" s="825" t="s">
        <v>632</v>
      </c>
      <c r="D767" s="839" t="s">
        <v>633</v>
      </c>
      <c r="E767" s="825" t="s">
        <v>2760</v>
      </c>
      <c r="F767" s="839" t="s">
        <v>2761</v>
      </c>
      <c r="G767" s="825" t="s">
        <v>3901</v>
      </c>
      <c r="H767" s="825" t="s">
        <v>3902</v>
      </c>
      <c r="I767" s="831">
        <v>17401.009765625</v>
      </c>
      <c r="J767" s="831">
        <v>1</v>
      </c>
      <c r="K767" s="832">
        <v>17401.009765625</v>
      </c>
    </row>
    <row r="768" spans="1:11" ht="14.45" customHeight="1" x14ac:dyDescent="0.2">
      <c r="A768" s="821" t="s">
        <v>605</v>
      </c>
      <c r="B768" s="822" t="s">
        <v>606</v>
      </c>
      <c r="C768" s="825" t="s">
        <v>632</v>
      </c>
      <c r="D768" s="839" t="s">
        <v>633</v>
      </c>
      <c r="E768" s="825" t="s">
        <v>2760</v>
      </c>
      <c r="F768" s="839" t="s">
        <v>2761</v>
      </c>
      <c r="G768" s="825" t="s">
        <v>3903</v>
      </c>
      <c r="H768" s="825" t="s">
        <v>3904</v>
      </c>
      <c r="I768" s="831">
        <v>170.69999694824219</v>
      </c>
      <c r="J768" s="831">
        <v>36</v>
      </c>
      <c r="K768" s="832">
        <v>6145.2001953125</v>
      </c>
    </row>
    <row r="769" spans="1:11" ht="14.45" customHeight="1" x14ac:dyDescent="0.2">
      <c r="A769" s="821" t="s">
        <v>605</v>
      </c>
      <c r="B769" s="822" t="s">
        <v>606</v>
      </c>
      <c r="C769" s="825" t="s">
        <v>632</v>
      </c>
      <c r="D769" s="839" t="s">
        <v>633</v>
      </c>
      <c r="E769" s="825" t="s">
        <v>2760</v>
      </c>
      <c r="F769" s="839" t="s">
        <v>2761</v>
      </c>
      <c r="G769" s="825" t="s">
        <v>3905</v>
      </c>
      <c r="H769" s="825" t="s">
        <v>3906</v>
      </c>
      <c r="I769" s="831">
        <v>170.69999694824219</v>
      </c>
      <c r="J769" s="831">
        <v>72</v>
      </c>
      <c r="K769" s="832">
        <v>12290.400390625</v>
      </c>
    </row>
    <row r="770" spans="1:11" ht="14.45" customHeight="1" x14ac:dyDescent="0.2">
      <c r="A770" s="821" t="s">
        <v>605</v>
      </c>
      <c r="B770" s="822" t="s">
        <v>606</v>
      </c>
      <c r="C770" s="825" t="s">
        <v>632</v>
      </c>
      <c r="D770" s="839" t="s">
        <v>633</v>
      </c>
      <c r="E770" s="825" t="s">
        <v>2760</v>
      </c>
      <c r="F770" s="839" t="s">
        <v>2761</v>
      </c>
      <c r="G770" s="825" t="s">
        <v>3907</v>
      </c>
      <c r="H770" s="825" t="s">
        <v>3908</v>
      </c>
      <c r="I770" s="831">
        <v>363.91000366210938</v>
      </c>
      <c r="J770" s="831">
        <v>18</v>
      </c>
      <c r="K770" s="832">
        <v>6550.33984375</v>
      </c>
    </row>
    <row r="771" spans="1:11" ht="14.45" customHeight="1" x14ac:dyDescent="0.2">
      <c r="A771" s="821" t="s">
        <v>605</v>
      </c>
      <c r="B771" s="822" t="s">
        <v>606</v>
      </c>
      <c r="C771" s="825" t="s">
        <v>632</v>
      </c>
      <c r="D771" s="839" t="s">
        <v>633</v>
      </c>
      <c r="E771" s="825" t="s">
        <v>2760</v>
      </c>
      <c r="F771" s="839" t="s">
        <v>2761</v>
      </c>
      <c r="G771" s="825" t="s">
        <v>3909</v>
      </c>
      <c r="H771" s="825" t="s">
        <v>3910</v>
      </c>
      <c r="I771" s="831">
        <v>1323.6500244140625</v>
      </c>
      <c r="J771" s="831">
        <v>1</v>
      </c>
      <c r="K771" s="832">
        <v>1323.6500244140625</v>
      </c>
    </row>
    <row r="772" spans="1:11" ht="14.45" customHeight="1" x14ac:dyDescent="0.2">
      <c r="A772" s="821" t="s">
        <v>605</v>
      </c>
      <c r="B772" s="822" t="s">
        <v>606</v>
      </c>
      <c r="C772" s="825" t="s">
        <v>632</v>
      </c>
      <c r="D772" s="839" t="s">
        <v>633</v>
      </c>
      <c r="E772" s="825" t="s">
        <v>2760</v>
      </c>
      <c r="F772" s="839" t="s">
        <v>2761</v>
      </c>
      <c r="G772" s="825" t="s">
        <v>3911</v>
      </c>
      <c r="H772" s="825" t="s">
        <v>3912</v>
      </c>
      <c r="I772" s="831">
        <v>463.42999267578125</v>
      </c>
      <c r="J772" s="831">
        <v>300</v>
      </c>
      <c r="K772" s="832">
        <v>139029.00390625</v>
      </c>
    </row>
    <row r="773" spans="1:11" ht="14.45" customHeight="1" x14ac:dyDescent="0.2">
      <c r="A773" s="821" t="s">
        <v>605</v>
      </c>
      <c r="B773" s="822" t="s">
        <v>606</v>
      </c>
      <c r="C773" s="825" t="s">
        <v>632</v>
      </c>
      <c r="D773" s="839" t="s">
        <v>633</v>
      </c>
      <c r="E773" s="825" t="s">
        <v>2760</v>
      </c>
      <c r="F773" s="839" t="s">
        <v>2761</v>
      </c>
      <c r="G773" s="825" t="s">
        <v>3913</v>
      </c>
      <c r="H773" s="825" t="s">
        <v>3914</v>
      </c>
      <c r="I773" s="831">
        <v>2539.7900390625</v>
      </c>
      <c r="J773" s="831">
        <v>4</v>
      </c>
      <c r="K773" s="832">
        <v>10159.16015625</v>
      </c>
    </row>
    <row r="774" spans="1:11" ht="14.45" customHeight="1" x14ac:dyDescent="0.2">
      <c r="A774" s="821" t="s">
        <v>605</v>
      </c>
      <c r="B774" s="822" t="s">
        <v>606</v>
      </c>
      <c r="C774" s="825" t="s">
        <v>632</v>
      </c>
      <c r="D774" s="839" t="s">
        <v>633</v>
      </c>
      <c r="E774" s="825" t="s">
        <v>2760</v>
      </c>
      <c r="F774" s="839" t="s">
        <v>2761</v>
      </c>
      <c r="G774" s="825" t="s">
        <v>3915</v>
      </c>
      <c r="H774" s="825" t="s">
        <v>3916</v>
      </c>
      <c r="I774" s="831">
        <v>6050</v>
      </c>
      <c r="J774" s="831">
        <v>1</v>
      </c>
      <c r="K774" s="832">
        <v>6050</v>
      </c>
    </row>
    <row r="775" spans="1:11" ht="14.45" customHeight="1" x14ac:dyDescent="0.2">
      <c r="A775" s="821" t="s">
        <v>605</v>
      </c>
      <c r="B775" s="822" t="s">
        <v>606</v>
      </c>
      <c r="C775" s="825" t="s">
        <v>632</v>
      </c>
      <c r="D775" s="839" t="s">
        <v>633</v>
      </c>
      <c r="E775" s="825" t="s">
        <v>2760</v>
      </c>
      <c r="F775" s="839" t="s">
        <v>2761</v>
      </c>
      <c r="G775" s="825" t="s">
        <v>3917</v>
      </c>
      <c r="H775" s="825" t="s">
        <v>3918</v>
      </c>
      <c r="I775" s="831">
        <v>1270.5</v>
      </c>
      <c r="J775" s="831">
        <v>5</v>
      </c>
      <c r="K775" s="832">
        <v>6352.5</v>
      </c>
    </row>
    <row r="776" spans="1:11" ht="14.45" customHeight="1" x14ac:dyDescent="0.2">
      <c r="A776" s="821" t="s">
        <v>605</v>
      </c>
      <c r="B776" s="822" t="s">
        <v>606</v>
      </c>
      <c r="C776" s="825" t="s">
        <v>632</v>
      </c>
      <c r="D776" s="839" t="s">
        <v>633</v>
      </c>
      <c r="E776" s="825" t="s">
        <v>2760</v>
      </c>
      <c r="F776" s="839" t="s">
        <v>2761</v>
      </c>
      <c r="G776" s="825" t="s">
        <v>3100</v>
      </c>
      <c r="H776" s="825" t="s">
        <v>3101</v>
      </c>
      <c r="I776" s="831">
        <v>80.57545540549539</v>
      </c>
      <c r="J776" s="831">
        <v>1240</v>
      </c>
      <c r="K776" s="832">
        <v>99912.800537109375</v>
      </c>
    </row>
    <row r="777" spans="1:11" ht="14.45" customHeight="1" x14ac:dyDescent="0.2">
      <c r="A777" s="821" t="s">
        <v>605</v>
      </c>
      <c r="B777" s="822" t="s">
        <v>606</v>
      </c>
      <c r="C777" s="825" t="s">
        <v>632</v>
      </c>
      <c r="D777" s="839" t="s">
        <v>633</v>
      </c>
      <c r="E777" s="825" t="s">
        <v>2760</v>
      </c>
      <c r="F777" s="839" t="s">
        <v>2761</v>
      </c>
      <c r="G777" s="825" t="s">
        <v>2931</v>
      </c>
      <c r="H777" s="825" t="s">
        <v>2932</v>
      </c>
      <c r="I777" s="831">
        <v>36.299999237060547</v>
      </c>
      <c r="J777" s="831">
        <v>800</v>
      </c>
      <c r="K777" s="832">
        <v>29040</v>
      </c>
    </row>
    <row r="778" spans="1:11" ht="14.45" customHeight="1" x14ac:dyDescent="0.2">
      <c r="A778" s="821" t="s">
        <v>605</v>
      </c>
      <c r="B778" s="822" t="s">
        <v>606</v>
      </c>
      <c r="C778" s="825" t="s">
        <v>632</v>
      </c>
      <c r="D778" s="839" t="s">
        <v>633</v>
      </c>
      <c r="E778" s="825" t="s">
        <v>2760</v>
      </c>
      <c r="F778" s="839" t="s">
        <v>2761</v>
      </c>
      <c r="G778" s="825" t="s">
        <v>3919</v>
      </c>
      <c r="H778" s="825" t="s">
        <v>3920</v>
      </c>
      <c r="I778" s="831">
        <v>6343</v>
      </c>
      <c r="J778" s="831">
        <v>2</v>
      </c>
      <c r="K778" s="832">
        <v>12686</v>
      </c>
    </row>
    <row r="779" spans="1:11" ht="14.45" customHeight="1" x14ac:dyDescent="0.2">
      <c r="A779" s="821" t="s">
        <v>605</v>
      </c>
      <c r="B779" s="822" t="s">
        <v>606</v>
      </c>
      <c r="C779" s="825" t="s">
        <v>632</v>
      </c>
      <c r="D779" s="839" t="s">
        <v>633</v>
      </c>
      <c r="E779" s="825" t="s">
        <v>2760</v>
      </c>
      <c r="F779" s="839" t="s">
        <v>2761</v>
      </c>
      <c r="G779" s="825" t="s">
        <v>3921</v>
      </c>
      <c r="H779" s="825" t="s">
        <v>3922</v>
      </c>
      <c r="I779" s="831">
        <v>576.8800048828125</v>
      </c>
      <c r="J779" s="831">
        <v>5</v>
      </c>
      <c r="K779" s="832">
        <v>2884.39990234375</v>
      </c>
    </row>
    <row r="780" spans="1:11" ht="14.45" customHeight="1" x14ac:dyDescent="0.2">
      <c r="A780" s="821" t="s">
        <v>605</v>
      </c>
      <c r="B780" s="822" t="s">
        <v>606</v>
      </c>
      <c r="C780" s="825" t="s">
        <v>632</v>
      </c>
      <c r="D780" s="839" t="s">
        <v>633</v>
      </c>
      <c r="E780" s="825" t="s">
        <v>2760</v>
      </c>
      <c r="F780" s="839" t="s">
        <v>2761</v>
      </c>
      <c r="G780" s="825" t="s">
        <v>3923</v>
      </c>
      <c r="H780" s="825" t="s">
        <v>3924</v>
      </c>
      <c r="I780" s="831">
        <v>576.8800048828125</v>
      </c>
      <c r="J780" s="831">
        <v>5</v>
      </c>
      <c r="K780" s="832">
        <v>2884.39990234375</v>
      </c>
    </row>
    <row r="781" spans="1:11" ht="14.45" customHeight="1" x14ac:dyDescent="0.2">
      <c r="A781" s="821" t="s">
        <v>605</v>
      </c>
      <c r="B781" s="822" t="s">
        <v>606</v>
      </c>
      <c r="C781" s="825" t="s">
        <v>632</v>
      </c>
      <c r="D781" s="839" t="s">
        <v>633</v>
      </c>
      <c r="E781" s="825" t="s">
        <v>2760</v>
      </c>
      <c r="F781" s="839" t="s">
        <v>2761</v>
      </c>
      <c r="G781" s="825" t="s">
        <v>3925</v>
      </c>
      <c r="H781" s="825" t="s">
        <v>3926</v>
      </c>
      <c r="I781" s="831">
        <v>393.25</v>
      </c>
      <c r="J781" s="831">
        <v>1</v>
      </c>
      <c r="K781" s="832">
        <v>393.25</v>
      </c>
    </row>
    <row r="782" spans="1:11" ht="14.45" customHeight="1" x14ac:dyDescent="0.2">
      <c r="A782" s="821" t="s">
        <v>605</v>
      </c>
      <c r="B782" s="822" t="s">
        <v>606</v>
      </c>
      <c r="C782" s="825" t="s">
        <v>632</v>
      </c>
      <c r="D782" s="839" t="s">
        <v>633</v>
      </c>
      <c r="E782" s="825" t="s">
        <v>2760</v>
      </c>
      <c r="F782" s="839" t="s">
        <v>2761</v>
      </c>
      <c r="G782" s="825" t="s">
        <v>3927</v>
      </c>
      <c r="H782" s="825" t="s">
        <v>3928</v>
      </c>
      <c r="I782" s="831">
        <v>367.83999633789063</v>
      </c>
      <c r="J782" s="831">
        <v>6</v>
      </c>
      <c r="K782" s="832">
        <v>2207.0400390625</v>
      </c>
    </row>
    <row r="783" spans="1:11" ht="14.45" customHeight="1" x14ac:dyDescent="0.2">
      <c r="A783" s="821" t="s">
        <v>605</v>
      </c>
      <c r="B783" s="822" t="s">
        <v>606</v>
      </c>
      <c r="C783" s="825" t="s">
        <v>632</v>
      </c>
      <c r="D783" s="839" t="s">
        <v>633</v>
      </c>
      <c r="E783" s="825" t="s">
        <v>2760</v>
      </c>
      <c r="F783" s="839" t="s">
        <v>2761</v>
      </c>
      <c r="G783" s="825" t="s">
        <v>3929</v>
      </c>
      <c r="H783" s="825" t="s">
        <v>3930</v>
      </c>
      <c r="I783" s="831">
        <v>4.9724998474121094</v>
      </c>
      <c r="J783" s="831">
        <v>120</v>
      </c>
      <c r="K783" s="832">
        <v>596.70001220703125</v>
      </c>
    </row>
    <row r="784" spans="1:11" ht="14.45" customHeight="1" x14ac:dyDescent="0.2">
      <c r="A784" s="821" t="s">
        <v>605</v>
      </c>
      <c r="B784" s="822" t="s">
        <v>606</v>
      </c>
      <c r="C784" s="825" t="s">
        <v>632</v>
      </c>
      <c r="D784" s="839" t="s">
        <v>633</v>
      </c>
      <c r="E784" s="825" t="s">
        <v>2760</v>
      </c>
      <c r="F784" s="839" t="s">
        <v>2761</v>
      </c>
      <c r="G784" s="825" t="s">
        <v>3931</v>
      </c>
      <c r="H784" s="825" t="s">
        <v>3932</v>
      </c>
      <c r="I784" s="831">
        <v>6.1999998092651367</v>
      </c>
      <c r="J784" s="831">
        <v>200</v>
      </c>
      <c r="K784" s="832">
        <v>1240</v>
      </c>
    </row>
    <row r="785" spans="1:11" ht="14.45" customHeight="1" x14ac:dyDescent="0.2">
      <c r="A785" s="821" t="s">
        <v>605</v>
      </c>
      <c r="B785" s="822" t="s">
        <v>606</v>
      </c>
      <c r="C785" s="825" t="s">
        <v>632</v>
      </c>
      <c r="D785" s="839" t="s">
        <v>633</v>
      </c>
      <c r="E785" s="825" t="s">
        <v>2760</v>
      </c>
      <c r="F785" s="839" t="s">
        <v>2761</v>
      </c>
      <c r="G785" s="825" t="s">
        <v>3933</v>
      </c>
      <c r="H785" s="825" t="s">
        <v>3934</v>
      </c>
      <c r="I785" s="831">
        <v>7.7300000190734863</v>
      </c>
      <c r="J785" s="831">
        <v>100</v>
      </c>
      <c r="K785" s="832">
        <v>772.92999267578125</v>
      </c>
    </row>
    <row r="786" spans="1:11" ht="14.45" customHeight="1" x14ac:dyDescent="0.2">
      <c r="A786" s="821" t="s">
        <v>605</v>
      </c>
      <c r="B786" s="822" t="s">
        <v>606</v>
      </c>
      <c r="C786" s="825" t="s">
        <v>632</v>
      </c>
      <c r="D786" s="839" t="s">
        <v>633</v>
      </c>
      <c r="E786" s="825" t="s">
        <v>2760</v>
      </c>
      <c r="F786" s="839" t="s">
        <v>2761</v>
      </c>
      <c r="G786" s="825" t="s">
        <v>3935</v>
      </c>
      <c r="H786" s="825" t="s">
        <v>3936</v>
      </c>
      <c r="I786" s="831">
        <v>79.620002746582031</v>
      </c>
      <c r="J786" s="831">
        <v>95</v>
      </c>
      <c r="K786" s="832">
        <v>7563.7500610351563</v>
      </c>
    </row>
    <row r="787" spans="1:11" ht="14.45" customHeight="1" x14ac:dyDescent="0.2">
      <c r="A787" s="821" t="s">
        <v>605</v>
      </c>
      <c r="B787" s="822" t="s">
        <v>606</v>
      </c>
      <c r="C787" s="825" t="s">
        <v>632</v>
      </c>
      <c r="D787" s="839" t="s">
        <v>633</v>
      </c>
      <c r="E787" s="825" t="s">
        <v>2760</v>
      </c>
      <c r="F787" s="839" t="s">
        <v>2761</v>
      </c>
      <c r="G787" s="825" t="s">
        <v>3937</v>
      </c>
      <c r="H787" s="825" t="s">
        <v>3938</v>
      </c>
      <c r="I787" s="831">
        <v>1893.6500244140625</v>
      </c>
      <c r="J787" s="831">
        <v>2</v>
      </c>
      <c r="K787" s="832">
        <v>3787.300048828125</v>
      </c>
    </row>
    <row r="788" spans="1:11" ht="14.45" customHeight="1" x14ac:dyDescent="0.2">
      <c r="A788" s="821" t="s">
        <v>605</v>
      </c>
      <c r="B788" s="822" t="s">
        <v>606</v>
      </c>
      <c r="C788" s="825" t="s">
        <v>632</v>
      </c>
      <c r="D788" s="839" t="s">
        <v>633</v>
      </c>
      <c r="E788" s="825" t="s">
        <v>2760</v>
      </c>
      <c r="F788" s="839" t="s">
        <v>2761</v>
      </c>
      <c r="G788" s="825" t="s">
        <v>3939</v>
      </c>
      <c r="H788" s="825" t="s">
        <v>3940</v>
      </c>
      <c r="I788" s="831">
        <v>21822.349609375</v>
      </c>
      <c r="J788" s="831">
        <v>5</v>
      </c>
      <c r="K788" s="832">
        <v>109111.748046875</v>
      </c>
    </row>
    <row r="789" spans="1:11" ht="14.45" customHeight="1" x14ac:dyDescent="0.2">
      <c r="A789" s="821" t="s">
        <v>605</v>
      </c>
      <c r="B789" s="822" t="s">
        <v>606</v>
      </c>
      <c r="C789" s="825" t="s">
        <v>632</v>
      </c>
      <c r="D789" s="839" t="s">
        <v>633</v>
      </c>
      <c r="E789" s="825" t="s">
        <v>2760</v>
      </c>
      <c r="F789" s="839" t="s">
        <v>2761</v>
      </c>
      <c r="G789" s="825" t="s">
        <v>3941</v>
      </c>
      <c r="H789" s="825" t="s">
        <v>3942</v>
      </c>
      <c r="I789" s="831">
        <v>21845.33984375</v>
      </c>
      <c r="J789" s="831">
        <v>1</v>
      </c>
      <c r="K789" s="832">
        <v>21845.33984375</v>
      </c>
    </row>
    <row r="790" spans="1:11" ht="14.45" customHeight="1" x14ac:dyDescent="0.2">
      <c r="A790" s="821" t="s">
        <v>605</v>
      </c>
      <c r="B790" s="822" t="s">
        <v>606</v>
      </c>
      <c r="C790" s="825" t="s">
        <v>632</v>
      </c>
      <c r="D790" s="839" t="s">
        <v>633</v>
      </c>
      <c r="E790" s="825" t="s">
        <v>2760</v>
      </c>
      <c r="F790" s="839" t="s">
        <v>2761</v>
      </c>
      <c r="G790" s="825" t="s">
        <v>3943</v>
      </c>
      <c r="H790" s="825" t="s">
        <v>3944</v>
      </c>
      <c r="I790" s="831">
        <v>28207.51953125</v>
      </c>
      <c r="J790" s="831">
        <v>2</v>
      </c>
      <c r="K790" s="832">
        <v>56415.0390625</v>
      </c>
    </row>
    <row r="791" spans="1:11" ht="14.45" customHeight="1" x14ac:dyDescent="0.2">
      <c r="A791" s="821" t="s">
        <v>605</v>
      </c>
      <c r="B791" s="822" t="s">
        <v>606</v>
      </c>
      <c r="C791" s="825" t="s">
        <v>632</v>
      </c>
      <c r="D791" s="839" t="s">
        <v>633</v>
      </c>
      <c r="E791" s="825" t="s">
        <v>2760</v>
      </c>
      <c r="F791" s="839" t="s">
        <v>2761</v>
      </c>
      <c r="G791" s="825" t="s">
        <v>3945</v>
      </c>
      <c r="H791" s="825" t="s">
        <v>3946</v>
      </c>
      <c r="I791" s="831">
        <v>5614.39990234375</v>
      </c>
      <c r="J791" s="831">
        <v>1</v>
      </c>
      <c r="K791" s="832">
        <v>5614.39990234375</v>
      </c>
    </row>
    <row r="792" spans="1:11" ht="14.45" customHeight="1" x14ac:dyDescent="0.2">
      <c r="A792" s="821" t="s">
        <v>605</v>
      </c>
      <c r="B792" s="822" t="s">
        <v>606</v>
      </c>
      <c r="C792" s="825" t="s">
        <v>632</v>
      </c>
      <c r="D792" s="839" t="s">
        <v>633</v>
      </c>
      <c r="E792" s="825" t="s">
        <v>2760</v>
      </c>
      <c r="F792" s="839" t="s">
        <v>2761</v>
      </c>
      <c r="G792" s="825" t="s">
        <v>3947</v>
      </c>
      <c r="H792" s="825" t="s">
        <v>3948</v>
      </c>
      <c r="I792" s="831">
        <v>30.25</v>
      </c>
      <c r="J792" s="831">
        <v>40</v>
      </c>
      <c r="K792" s="832">
        <v>1210</v>
      </c>
    </row>
    <row r="793" spans="1:11" ht="14.45" customHeight="1" x14ac:dyDescent="0.2">
      <c r="A793" s="821" t="s">
        <v>605</v>
      </c>
      <c r="B793" s="822" t="s">
        <v>606</v>
      </c>
      <c r="C793" s="825" t="s">
        <v>632</v>
      </c>
      <c r="D793" s="839" t="s">
        <v>633</v>
      </c>
      <c r="E793" s="825" t="s">
        <v>2760</v>
      </c>
      <c r="F793" s="839" t="s">
        <v>2761</v>
      </c>
      <c r="G793" s="825" t="s">
        <v>3949</v>
      </c>
      <c r="H793" s="825" t="s">
        <v>3950</v>
      </c>
      <c r="I793" s="831">
        <v>3050.409912109375</v>
      </c>
      <c r="J793" s="831">
        <v>3</v>
      </c>
      <c r="K793" s="832">
        <v>9151.229736328125</v>
      </c>
    </row>
    <row r="794" spans="1:11" ht="14.45" customHeight="1" x14ac:dyDescent="0.2">
      <c r="A794" s="821" t="s">
        <v>605</v>
      </c>
      <c r="B794" s="822" t="s">
        <v>606</v>
      </c>
      <c r="C794" s="825" t="s">
        <v>632</v>
      </c>
      <c r="D794" s="839" t="s">
        <v>633</v>
      </c>
      <c r="E794" s="825" t="s">
        <v>2760</v>
      </c>
      <c r="F794" s="839" t="s">
        <v>2761</v>
      </c>
      <c r="G794" s="825" t="s">
        <v>3951</v>
      </c>
      <c r="H794" s="825" t="s">
        <v>3952</v>
      </c>
      <c r="I794" s="831">
        <v>909.91998291015625</v>
      </c>
      <c r="J794" s="831">
        <v>10</v>
      </c>
      <c r="K794" s="832">
        <v>9099.2001953125</v>
      </c>
    </row>
    <row r="795" spans="1:11" ht="14.45" customHeight="1" x14ac:dyDescent="0.2">
      <c r="A795" s="821" t="s">
        <v>605</v>
      </c>
      <c r="B795" s="822" t="s">
        <v>606</v>
      </c>
      <c r="C795" s="825" t="s">
        <v>632</v>
      </c>
      <c r="D795" s="839" t="s">
        <v>633</v>
      </c>
      <c r="E795" s="825" t="s">
        <v>2760</v>
      </c>
      <c r="F795" s="839" t="s">
        <v>2761</v>
      </c>
      <c r="G795" s="825" t="s">
        <v>3953</v>
      </c>
      <c r="H795" s="825" t="s">
        <v>3954</v>
      </c>
      <c r="I795" s="831">
        <v>3972.070068359375</v>
      </c>
      <c r="J795" s="831">
        <v>2</v>
      </c>
      <c r="K795" s="832">
        <v>7944.1298828125</v>
      </c>
    </row>
    <row r="796" spans="1:11" ht="14.45" customHeight="1" x14ac:dyDescent="0.2">
      <c r="A796" s="821" t="s">
        <v>605</v>
      </c>
      <c r="B796" s="822" t="s">
        <v>606</v>
      </c>
      <c r="C796" s="825" t="s">
        <v>632</v>
      </c>
      <c r="D796" s="839" t="s">
        <v>633</v>
      </c>
      <c r="E796" s="825" t="s">
        <v>2760</v>
      </c>
      <c r="F796" s="839" t="s">
        <v>2761</v>
      </c>
      <c r="G796" s="825" t="s">
        <v>3955</v>
      </c>
      <c r="H796" s="825" t="s">
        <v>3956</v>
      </c>
      <c r="I796" s="831">
        <v>3972.070068359375</v>
      </c>
      <c r="J796" s="831">
        <v>1</v>
      </c>
      <c r="K796" s="832">
        <v>3972.070068359375</v>
      </c>
    </row>
    <row r="797" spans="1:11" ht="14.45" customHeight="1" x14ac:dyDescent="0.2">
      <c r="A797" s="821" t="s">
        <v>605</v>
      </c>
      <c r="B797" s="822" t="s">
        <v>606</v>
      </c>
      <c r="C797" s="825" t="s">
        <v>632</v>
      </c>
      <c r="D797" s="839" t="s">
        <v>633</v>
      </c>
      <c r="E797" s="825" t="s">
        <v>2760</v>
      </c>
      <c r="F797" s="839" t="s">
        <v>2761</v>
      </c>
      <c r="G797" s="825" t="s">
        <v>3957</v>
      </c>
      <c r="H797" s="825" t="s">
        <v>3958</v>
      </c>
      <c r="I797" s="831">
        <v>1865.8199462890625</v>
      </c>
      <c r="J797" s="831">
        <v>2</v>
      </c>
      <c r="K797" s="832">
        <v>3731.639892578125</v>
      </c>
    </row>
    <row r="798" spans="1:11" ht="14.45" customHeight="1" x14ac:dyDescent="0.2">
      <c r="A798" s="821" t="s">
        <v>605</v>
      </c>
      <c r="B798" s="822" t="s">
        <v>606</v>
      </c>
      <c r="C798" s="825" t="s">
        <v>632</v>
      </c>
      <c r="D798" s="839" t="s">
        <v>633</v>
      </c>
      <c r="E798" s="825" t="s">
        <v>2760</v>
      </c>
      <c r="F798" s="839" t="s">
        <v>2761</v>
      </c>
      <c r="G798" s="825" t="s">
        <v>3959</v>
      </c>
      <c r="H798" s="825" t="s">
        <v>3960</v>
      </c>
      <c r="I798" s="831">
        <v>15836.83984375</v>
      </c>
      <c r="J798" s="831">
        <v>1</v>
      </c>
      <c r="K798" s="832">
        <v>15836.83984375</v>
      </c>
    </row>
    <row r="799" spans="1:11" ht="14.45" customHeight="1" x14ac:dyDescent="0.2">
      <c r="A799" s="821" t="s">
        <v>605</v>
      </c>
      <c r="B799" s="822" t="s">
        <v>606</v>
      </c>
      <c r="C799" s="825" t="s">
        <v>632</v>
      </c>
      <c r="D799" s="839" t="s">
        <v>633</v>
      </c>
      <c r="E799" s="825" t="s">
        <v>2760</v>
      </c>
      <c r="F799" s="839" t="s">
        <v>2761</v>
      </c>
      <c r="G799" s="825" t="s">
        <v>3961</v>
      </c>
      <c r="H799" s="825" t="s">
        <v>3962</v>
      </c>
      <c r="I799" s="831">
        <v>14849.1201171875</v>
      </c>
      <c r="J799" s="831">
        <v>1</v>
      </c>
      <c r="K799" s="832">
        <v>14849.1201171875</v>
      </c>
    </row>
    <row r="800" spans="1:11" ht="14.45" customHeight="1" x14ac:dyDescent="0.2">
      <c r="A800" s="821" t="s">
        <v>605</v>
      </c>
      <c r="B800" s="822" t="s">
        <v>606</v>
      </c>
      <c r="C800" s="825" t="s">
        <v>632</v>
      </c>
      <c r="D800" s="839" t="s">
        <v>633</v>
      </c>
      <c r="E800" s="825" t="s">
        <v>2760</v>
      </c>
      <c r="F800" s="839" t="s">
        <v>2761</v>
      </c>
      <c r="G800" s="825" t="s">
        <v>3963</v>
      </c>
      <c r="H800" s="825" t="s">
        <v>3964</v>
      </c>
      <c r="I800" s="831">
        <v>14914.7900390625</v>
      </c>
      <c r="J800" s="831">
        <v>1</v>
      </c>
      <c r="K800" s="832">
        <v>14914.7900390625</v>
      </c>
    </row>
    <row r="801" spans="1:11" ht="14.45" customHeight="1" x14ac:dyDescent="0.2">
      <c r="A801" s="821" t="s">
        <v>605</v>
      </c>
      <c r="B801" s="822" t="s">
        <v>606</v>
      </c>
      <c r="C801" s="825" t="s">
        <v>632</v>
      </c>
      <c r="D801" s="839" t="s">
        <v>633</v>
      </c>
      <c r="E801" s="825" t="s">
        <v>2760</v>
      </c>
      <c r="F801" s="839" t="s">
        <v>2761</v>
      </c>
      <c r="G801" s="825" t="s">
        <v>3965</v>
      </c>
      <c r="H801" s="825" t="s">
        <v>3966</v>
      </c>
      <c r="I801" s="831">
        <v>353.32000732421875</v>
      </c>
      <c r="J801" s="831">
        <v>10</v>
      </c>
      <c r="K801" s="832">
        <v>3533.199951171875</v>
      </c>
    </row>
    <row r="802" spans="1:11" ht="14.45" customHeight="1" x14ac:dyDescent="0.2">
      <c r="A802" s="821" t="s">
        <v>605</v>
      </c>
      <c r="B802" s="822" t="s">
        <v>606</v>
      </c>
      <c r="C802" s="825" t="s">
        <v>632</v>
      </c>
      <c r="D802" s="839" t="s">
        <v>633</v>
      </c>
      <c r="E802" s="825" t="s">
        <v>2760</v>
      </c>
      <c r="F802" s="839" t="s">
        <v>2761</v>
      </c>
      <c r="G802" s="825" t="s">
        <v>3967</v>
      </c>
      <c r="H802" s="825" t="s">
        <v>3968</v>
      </c>
      <c r="I802" s="831">
        <v>22.020000457763672</v>
      </c>
      <c r="J802" s="831">
        <v>25</v>
      </c>
      <c r="K802" s="832">
        <v>554.69999694824219</v>
      </c>
    </row>
    <row r="803" spans="1:11" ht="14.45" customHeight="1" x14ac:dyDescent="0.2">
      <c r="A803" s="821" t="s">
        <v>605</v>
      </c>
      <c r="B803" s="822" t="s">
        <v>606</v>
      </c>
      <c r="C803" s="825" t="s">
        <v>632</v>
      </c>
      <c r="D803" s="839" t="s">
        <v>633</v>
      </c>
      <c r="E803" s="825" t="s">
        <v>2760</v>
      </c>
      <c r="F803" s="839" t="s">
        <v>2761</v>
      </c>
      <c r="G803" s="825" t="s">
        <v>3969</v>
      </c>
      <c r="H803" s="825" t="s">
        <v>3970</v>
      </c>
      <c r="I803" s="831">
        <v>37260</v>
      </c>
      <c r="J803" s="831">
        <v>3</v>
      </c>
      <c r="K803" s="832">
        <v>111780</v>
      </c>
    </row>
    <row r="804" spans="1:11" ht="14.45" customHeight="1" x14ac:dyDescent="0.2">
      <c r="A804" s="821" t="s">
        <v>605</v>
      </c>
      <c r="B804" s="822" t="s">
        <v>606</v>
      </c>
      <c r="C804" s="825" t="s">
        <v>632</v>
      </c>
      <c r="D804" s="839" t="s">
        <v>633</v>
      </c>
      <c r="E804" s="825" t="s">
        <v>2760</v>
      </c>
      <c r="F804" s="839" t="s">
        <v>2761</v>
      </c>
      <c r="G804" s="825" t="s">
        <v>3971</v>
      </c>
      <c r="H804" s="825" t="s">
        <v>3972</v>
      </c>
      <c r="I804" s="831">
        <v>37260</v>
      </c>
      <c r="J804" s="831">
        <v>1</v>
      </c>
      <c r="K804" s="832">
        <v>37260</v>
      </c>
    </row>
    <row r="805" spans="1:11" ht="14.45" customHeight="1" x14ac:dyDescent="0.2">
      <c r="A805" s="821" t="s">
        <v>605</v>
      </c>
      <c r="B805" s="822" t="s">
        <v>606</v>
      </c>
      <c r="C805" s="825" t="s">
        <v>632</v>
      </c>
      <c r="D805" s="839" t="s">
        <v>633</v>
      </c>
      <c r="E805" s="825" t="s">
        <v>2760</v>
      </c>
      <c r="F805" s="839" t="s">
        <v>2761</v>
      </c>
      <c r="G805" s="825" t="s">
        <v>3973</v>
      </c>
      <c r="H805" s="825" t="s">
        <v>3974</v>
      </c>
      <c r="I805" s="831">
        <v>5402.64990234375</v>
      </c>
      <c r="J805" s="831">
        <v>2</v>
      </c>
      <c r="K805" s="832">
        <v>10805.2998046875</v>
      </c>
    </row>
    <row r="806" spans="1:11" ht="14.45" customHeight="1" x14ac:dyDescent="0.2">
      <c r="A806" s="821" t="s">
        <v>605</v>
      </c>
      <c r="B806" s="822" t="s">
        <v>606</v>
      </c>
      <c r="C806" s="825" t="s">
        <v>632</v>
      </c>
      <c r="D806" s="839" t="s">
        <v>633</v>
      </c>
      <c r="E806" s="825" t="s">
        <v>2760</v>
      </c>
      <c r="F806" s="839" t="s">
        <v>2761</v>
      </c>
      <c r="G806" s="825" t="s">
        <v>3975</v>
      </c>
      <c r="H806" s="825" t="s">
        <v>3976</v>
      </c>
      <c r="I806" s="831">
        <v>2982.679931640625</v>
      </c>
      <c r="J806" s="831">
        <v>2</v>
      </c>
      <c r="K806" s="832">
        <v>5965.35009765625</v>
      </c>
    </row>
    <row r="807" spans="1:11" ht="14.45" customHeight="1" x14ac:dyDescent="0.2">
      <c r="A807" s="821" t="s">
        <v>605</v>
      </c>
      <c r="B807" s="822" t="s">
        <v>606</v>
      </c>
      <c r="C807" s="825" t="s">
        <v>632</v>
      </c>
      <c r="D807" s="839" t="s">
        <v>633</v>
      </c>
      <c r="E807" s="825" t="s">
        <v>2760</v>
      </c>
      <c r="F807" s="839" t="s">
        <v>2761</v>
      </c>
      <c r="G807" s="825" t="s">
        <v>3977</v>
      </c>
      <c r="H807" s="825" t="s">
        <v>3978</v>
      </c>
      <c r="I807" s="831">
        <v>2903.179931640625</v>
      </c>
      <c r="J807" s="831">
        <v>3</v>
      </c>
      <c r="K807" s="832">
        <v>8709.539794921875</v>
      </c>
    </row>
    <row r="808" spans="1:11" ht="14.45" customHeight="1" x14ac:dyDescent="0.2">
      <c r="A808" s="821" t="s">
        <v>605</v>
      </c>
      <c r="B808" s="822" t="s">
        <v>606</v>
      </c>
      <c r="C808" s="825" t="s">
        <v>632</v>
      </c>
      <c r="D808" s="839" t="s">
        <v>633</v>
      </c>
      <c r="E808" s="825" t="s">
        <v>2760</v>
      </c>
      <c r="F808" s="839" t="s">
        <v>2761</v>
      </c>
      <c r="G808" s="825" t="s">
        <v>3979</v>
      </c>
      <c r="H808" s="825" t="s">
        <v>3980</v>
      </c>
      <c r="I808" s="831">
        <v>2871.330078125</v>
      </c>
      <c r="J808" s="831">
        <v>15</v>
      </c>
      <c r="K808" s="832">
        <v>43069.94921875</v>
      </c>
    </row>
    <row r="809" spans="1:11" ht="14.45" customHeight="1" x14ac:dyDescent="0.2">
      <c r="A809" s="821" t="s">
        <v>605</v>
      </c>
      <c r="B809" s="822" t="s">
        <v>606</v>
      </c>
      <c r="C809" s="825" t="s">
        <v>632</v>
      </c>
      <c r="D809" s="839" t="s">
        <v>633</v>
      </c>
      <c r="E809" s="825" t="s">
        <v>2760</v>
      </c>
      <c r="F809" s="839" t="s">
        <v>2761</v>
      </c>
      <c r="G809" s="825" t="s">
        <v>3981</v>
      </c>
      <c r="H809" s="825" t="s">
        <v>3982</v>
      </c>
      <c r="I809" s="831">
        <v>2757.830078125</v>
      </c>
      <c r="J809" s="831">
        <v>10</v>
      </c>
      <c r="K809" s="832">
        <v>27578.3203125</v>
      </c>
    </row>
    <row r="810" spans="1:11" ht="14.45" customHeight="1" x14ac:dyDescent="0.2">
      <c r="A810" s="821" t="s">
        <v>605</v>
      </c>
      <c r="B810" s="822" t="s">
        <v>606</v>
      </c>
      <c r="C810" s="825" t="s">
        <v>632</v>
      </c>
      <c r="D810" s="839" t="s">
        <v>633</v>
      </c>
      <c r="E810" s="825" t="s">
        <v>2760</v>
      </c>
      <c r="F810" s="839" t="s">
        <v>2761</v>
      </c>
      <c r="G810" s="825" t="s">
        <v>3983</v>
      </c>
      <c r="H810" s="825" t="s">
        <v>3984</v>
      </c>
      <c r="I810" s="831">
        <v>11.320000171661377</v>
      </c>
      <c r="J810" s="831">
        <v>20</v>
      </c>
      <c r="K810" s="832">
        <v>226.40000152587891</v>
      </c>
    </row>
    <row r="811" spans="1:11" ht="14.45" customHeight="1" x14ac:dyDescent="0.2">
      <c r="A811" s="821" t="s">
        <v>605</v>
      </c>
      <c r="B811" s="822" t="s">
        <v>606</v>
      </c>
      <c r="C811" s="825" t="s">
        <v>632</v>
      </c>
      <c r="D811" s="839" t="s">
        <v>633</v>
      </c>
      <c r="E811" s="825" t="s">
        <v>2760</v>
      </c>
      <c r="F811" s="839" t="s">
        <v>2761</v>
      </c>
      <c r="G811" s="825" t="s">
        <v>2818</v>
      </c>
      <c r="H811" s="825" t="s">
        <v>2819</v>
      </c>
      <c r="I811" s="831">
        <v>0.81999999284744263</v>
      </c>
      <c r="J811" s="831">
        <v>600</v>
      </c>
      <c r="K811" s="832">
        <v>492</v>
      </c>
    </row>
    <row r="812" spans="1:11" ht="14.45" customHeight="1" x14ac:dyDescent="0.2">
      <c r="A812" s="821" t="s">
        <v>605</v>
      </c>
      <c r="B812" s="822" t="s">
        <v>606</v>
      </c>
      <c r="C812" s="825" t="s">
        <v>632</v>
      </c>
      <c r="D812" s="839" t="s">
        <v>633</v>
      </c>
      <c r="E812" s="825" t="s">
        <v>2760</v>
      </c>
      <c r="F812" s="839" t="s">
        <v>2761</v>
      </c>
      <c r="G812" s="825" t="s">
        <v>2820</v>
      </c>
      <c r="H812" s="825" t="s">
        <v>2821</v>
      </c>
      <c r="I812" s="831">
        <v>0.43999999761581421</v>
      </c>
      <c r="J812" s="831">
        <v>300</v>
      </c>
      <c r="K812" s="832">
        <v>132</v>
      </c>
    </row>
    <row r="813" spans="1:11" ht="14.45" customHeight="1" x14ac:dyDescent="0.2">
      <c r="A813" s="821" t="s">
        <v>605</v>
      </c>
      <c r="B813" s="822" t="s">
        <v>606</v>
      </c>
      <c r="C813" s="825" t="s">
        <v>632</v>
      </c>
      <c r="D813" s="839" t="s">
        <v>633</v>
      </c>
      <c r="E813" s="825" t="s">
        <v>2760</v>
      </c>
      <c r="F813" s="839" t="s">
        <v>2761</v>
      </c>
      <c r="G813" s="825" t="s">
        <v>2822</v>
      </c>
      <c r="H813" s="825" t="s">
        <v>2823</v>
      </c>
      <c r="I813" s="831">
        <v>1.1369999885559081</v>
      </c>
      <c r="J813" s="831">
        <v>2800</v>
      </c>
      <c r="K813" s="832">
        <v>3181.6000061035156</v>
      </c>
    </row>
    <row r="814" spans="1:11" ht="14.45" customHeight="1" x14ac:dyDescent="0.2">
      <c r="A814" s="821" t="s">
        <v>605</v>
      </c>
      <c r="B814" s="822" t="s">
        <v>606</v>
      </c>
      <c r="C814" s="825" t="s">
        <v>632</v>
      </c>
      <c r="D814" s="839" t="s">
        <v>633</v>
      </c>
      <c r="E814" s="825" t="s">
        <v>2760</v>
      </c>
      <c r="F814" s="839" t="s">
        <v>2761</v>
      </c>
      <c r="G814" s="825" t="s">
        <v>3985</v>
      </c>
      <c r="H814" s="825" t="s">
        <v>3986</v>
      </c>
      <c r="I814" s="831">
        <v>1.6930000543594361</v>
      </c>
      <c r="J814" s="831">
        <v>5200</v>
      </c>
      <c r="K814" s="832">
        <v>8809</v>
      </c>
    </row>
    <row r="815" spans="1:11" ht="14.45" customHeight="1" x14ac:dyDescent="0.2">
      <c r="A815" s="821" t="s">
        <v>605</v>
      </c>
      <c r="B815" s="822" t="s">
        <v>606</v>
      </c>
      <c r="C815" s="825" t="s">
        <v>632</v>
      </c>
      <c r="D815" s="839" t="s">
        <v>633</v>
      </c>
      <c r="E815" s="825" t="s">
        <v>2760</v>
      </c>
      <c r="F815" s="839" t="s">
        <v>2761</v>
      </c>
      <c r="G815" s="825" t="s">
        <v>3987</v>
      </c>
      <c r="H815" s="825" t="s">
        <v>3988</v>
      </c>
      <c r="I815" s="831">
        <v>197.77999877929688</v>
      </c>
      <c r="J815" s="831">
        <v>80</v>
      </c>
      <c r="K815" s="832">
        <v>15822.450439453125</v>
      </c>
    </row>
    <row r="816" spans="1:11" ht="14.45" customHeight="1" x14ac:dyDescent="0.2">
      <c r="A816" s="821" t="s">
        <v>605</v>
      </c>
      <c r="B816" s="822" t="s">
        <v>606</v>
      </c>
      <c r="C816" s="825" t="s">
        <v>632</v>
      </c>
      <c r="D816" s="839" t="s">
        <v>633</v>
      </c>
      <c r="E816" s="825" t="s">
        <v>2760</v>
      </c>
      <c r="F816" s="839" t="s">
        <v>2761</v>
      </c>
      <c r="G816" s="825" t="s">
        <v>2949</v>
      </c>
      <c r="H816" s="825" t="s">
        <v>2950</v>
      </c>
      <c r="I816" s="831">
        <v>6.1700000762939453</v>
      </c>
      <c r="J816" s="831">
        <v>15</v>
      </c>
      <c r="K816" s="832">
        <v>92.550003051757813</v>
      </c>
    </row>
    <row r="817" spans="1:11" ht="14.45" customHeight="1" x14ac:dyDescent="0.2">
      <c r="A817" s="821" t="s">
        <v>605</v>
      </c>
      <c r="B817" s="822" t="s">
        <v>606</v>
      </c>
      <c r="C817" s="825" t="s">
        <v>632</v>
      </c>
      <c r="D817" s="839" t="s">
        <v>633</v>
      </c>
      <c r="E817" s="825" t="s">
        <v>2760</v>
      </c>
      <c r="F817" s="839" t="s">
        <v>2761</v>
      </c>
      <c r="G817" s="825" t="s">
        <v>3989</v>
      </c>
      <c r="H817" s="825" t="s">
        <v>3990</v>
      </c>
      <c r="I817" s="831">
        <v>1225.780029296875</v>
      </c>
      <c r="J817" s="831">
        <v>5</v>
      </c>
      <c r="K817" s="832">
        <v>6128.89013671875</v>
      </c>
    </row>
    <row r="818" spans="1:11" ht="14.45" customHeight="1" x14ac:dyDescent="0.2">
      <c r="A818" s="821" t="s">
        <v>605</v>
      </c>
      <c r="B818" s="822" t="s">
        <v>606</v>
      </c>
      <c r="C818" s="825" t="s">
        <v>632</v>
      </c>
      <c r="D818" s="839" t="s">
        <v>633</v>
      </c>
      <c r="E818" s="825" t="s">
        <v>2760</v>
      </c>
      <c r="F818" s="839" t="s">
        <v>2761</v>
      </c>
      <c r="G818" s="825" t="s">
        <v>3991</v>
      </c>
      <c r="H818" s="825" t="s">
        <v>3992</v>
      </c>
      <c r="I818" s="831">
        <v>1225.780029296875</v>
      </c>
      <c r="J818" s="831">
        <v>5</v>
      </c>
      <c r="K818" s="832">
        <v>6128.89013671875</v>
      </c>
    </row>
    <row r="819" spans="1:11" ht="14.45" customHeight="1" x14ac:dyDescent="0.2">
      <c r="A819" s="821" t="s">
        <v>605</v>
      </c>
      <c r="B819" s="822" t="s">
        <v>606</v>
      </c>
      <c r="C819" s="825" t="s">
        <v>632</v>
      </c>
      <c r="D819" s="839" t="s">
        <v>633</v>
      </c>
      <c r="E819" s="825" t="s">
        <v>2760</v>
      </c>
      <c r="F819" s="839" t="s">
        <v>2761</v>
      </c>
      <c r="G819" s="825" t="s">
        <v>3993</v>
      </c>
      <c r="H819" s="825" t="s">
        <v>3994</v>
      </c>
      <c r="I819" s="831">
        <v>5609.56005859375</v>
      </c>
      <c r="J819" s="831">
        <v>26</v>
      </c>
      <c r="K819" s="832">
        <v>145848.56103515625</v>
      </c>
    </row>
    <row r="820" spans="1:11" ht="14.45" customHeight="1" x14ac:dyDescent="0.2">
      <c r="A820" s="821" t="s">
        <v>605</v>
      </c>
      <c r="B820" s="822" t="s">
        <v>606</v>
      </c>
      <c r="C820" s="825" t="s">
        <v>632</v>
      </c>
      <c r="D820" s="839" t="s">
        <v>633</v>
      </c>
      <c r="E820" s="825" t="s">
        <v>2760</v>
      </c>
      <c r="F820" s="839" t="s">
        <v>2761</v>
      </c>
      <c r="G820" s="825" t="s">
        <v>3995</v>
      </c>
      <c r="H820" s="825" t="s">
        <v>3996</v>
      </c>
      <c r="I820" s="831">
        <v>2156.669921875</v>
      </c>
      <c r="J820" s="831">
        <v>18</v>
      </c>
      <c r="K820" s="832">
        <v>38820.01953125</v>
      </c>
    </row>
    <row r="821" spans="1:11" ht="14.45" customHeight="1" x14ac:dyDescent="0.2">
      <c r="A821" s="821" t="s">
        <v>605</v>
      </c>
      <c r="B821" s="822" t="s">
        <v>606</v>
      </c>
      <c r="C821" s="825" t="s">
        <v>632</v>
      </c>
      <c r="D821" s="839" t="s">
        <v>633</v>
      </c>
      <c r="E821" s="825" t="s">
        <v>2760</v>
      </c>
      <c r="F821" s="839" t="s">
        <v>2761</v>
      </c>
      <c r="G821" s="825" t="s">
        <v>3997</v>
      </c>
      <c r="H821" s="825" t="s">
        <v>3998</v>
      </c>
      <c r="I821" s="831">
        <v>59.159999847412109</v>
      </c>
      <c r="J821" s="831">
        <v>40</v>
      </c>
      <c r="K821" s="832">
        <v>2366.39990234375</v>
      </c>
    </row>
    <row r="822" spans="1:11" ht="14.45" customHeight="1" x14ac:dyDescent="0.2">
      <c r="A822" s="821" t="s">
        <v>605</v>
      </c>
      <c r="B822" s="822" t="s">
        <v>606</v>
      </c>
      <c r="C822" s="825" t="s">
        <v>632</v>
      </c>
      <c r="D822" s="839" t="s">
        <v>633</v>
      </c>
      <c r="E822" s="825" t="s">
        <v>2760</v>
      </c>
      <c r="F822" s="839" t="s">
        <v>2761</v>
      </c>
      <c r="G822" s="825" t="s">
        <v>3999</v>
      </c>
      <c r="H822" s="825" t="s">
        <v>4000</v>
      </c>
      <c r="I822" s="831">
        <v>1710.93994140625</v>
      </c>
      <c r="J822" s="831">
        <v>1</v>
      </c>
      <c r="K822" s="832">
        <v>1710.93994140625</v>
      </c>
    </row>
    <row r="823" spans="1:11" ht="14.45" customHeight="1" x14ac:dyDescent="0.2">
      <c r="A823" s="821" t="s">
        <v>605</v>
      </c>
      <c r="B823" s="822" t="s">
        <v>606</v>
      </c>
      <c r="C823" s="825" t="s">
        <v>632</v>
      </c>
      <c r="D823" s="839" t="s">
        <v>633</v>
      </c>
      <c r="E823" s="825" t="s">
        <v>2760</v>
      </c>
      <c r="F823" s="839" t="s">
        <v>2761</v>
      </c>
      <c r="G823" s="825" t="s">
        <v>4001</v>
      </c>
      <c r="H823" s="825" t="s">
        <v>4002</v>
      </c>
      <c r="I823" s="831">
        <v>794.969970703125</v>
      </c>
      <c r="J823" s="831">
        <v>5</v>
      </c>
      <c r="K823" s="832">
        <v>3974.85009765625</v>
      </c>
    </row>
    <row r="824" spans="1:11" ht="14.45" customHeight="1" x14ac:dyDescent="0.2">
      <c r="A824" s="821" t="s">
        <v>605</v>
      </c>
      <c r="B824" s="822" t="s">
        <v>606</v>
      </c>
      <c r="C824" s="825" t="s">
        <v>632</v>
      </c>
      <c r="D824" s="839" t="s">
        <v>633</v>
      </c>
      <c r="E824" s="825" t="s">
        <v>2760</v>
      </c>
      <c r="F824" s="839" t="s">
        <v>2761</v>
      </c>
      <c r="G824" s="825" t="s">
        <v>4003</v>
      </c>
      <c r="H824" s="825" t="s">
        <v>4004</v>
      </c>
      <c r="I824" s="831">
        <v>2308.550048828125</v>
      </c>
      <c r="J824" s="831">
        <v>5</v>
      </c>
      <c r="K824" s="832">
        <v>11542.73046875</v>
      </c>
    </row>
    <row r="825" spans="1:11" ht="14.45" customHeight="1" x14ac:dyDescent="0.2">
      <c r="A825" s="821" t="s">
        <v>605</v>
      </c>
      <c r="B825" s="822" t="s">
        <v>606</v>
      </c>
      <c r="C825" s="825" t="s">
        <v>632</v>
      </c>
      <c r="D825" s="839" t="s">
        <v>633</v>
      </c>
      <c r="E825" s="825" t="s">
        <v>2760</v>
      </c>
      <c r="F825" s="839" t="s">
        <v>2761</v>
      </c>
      <c r="G825" s="825" t="s">
        <v>4005</v>
      </c>
      <c r="H825" s="825" t="s">
        <v>4006</v>
      </c>
      <c r="I825" s="831">
        <v>1860.6400146484375</v>
      </c>
      <c r="J825" s="831">
        <v>12</v>
      </c>
      <c r="K825" s="832">
        <v>22327.68017578125</v>
      </c>
    </row>
    <row r="826" spans="1:11" ht="14.45" customHeight="1" x14ac:dyDescent="0.2">
      <c r="A826" s="821" t="s">
        <v>605</v>
      </c>
      <c r="B826" s="822" t="s">
        <v>606</v>
      </c>
      <c r="C826" s="825" t="s">
        <v>632</v>
      </c>
      <c r="D826" s="839" t="s">
        <v>633</v>
      </c>
      <c r="E826" s="825" t="s">
        <v>2760</v>
      </c>
      <c r="F826" s="839" t="s">
        <v>2761</v>
      </c>
      <c r="G826" s="825" t="s">
        <v>4007</v>
      </c>
      <c r="H826" s="825" t="s">
        <v>4008</v>
      </c>
      <c r="I826" s="831">
        <v>2057</v>
      </c>
      <c r="J826" s="831">
        <v>2</v>
      </c>
      <c r="K826" s="832">
        <v>4114</v>
      </c>
    </row>
    <row r="827" spans="1:11" ht="14.45" customHeight="1" x14ac:dyDescent="0.2">
      <c r="A827" s="821" t="s">
        <v>605</v>
      </c>
      <c r="B827" s="822" t="s">
        <v>606</v>
      </c>
      <c r="C827" s="825" t="s">
        <v>632</v>
      </c>
      <c r="D827" s="839" t="s">
        <v>633</v>
      </c>
      <c r="E827" s="825" t="s">
        <v>2760</v>
      </c>
      <c r="F827" s="839" t="s">
        <v>2761</v>
      </c>
      <c r="G827" s="825" t="s">
        <v>4009</v>
      </c>
      <c r="H827" s="825" t="s">
        <v>4010</v>
      </c>
      <c r="I827" s="831">
        <v>2510.219970703125</v>
      </c>
      <c r="J827" s="831">
        <v>5</v>
      </c>
      <c r="K827" s="832">
        <v>12551.08984375</v>
      </c>
    </row>
    <row r="828" spans="1:11" ht="14.45" customHeight="1" x14ac:dyDescent="0.2">
      <c r="A828" s="821" t="s">
        <v>605</v>
      </c>
      <c r="B828" s="822" t="s">
        <v>606</v>
      </c>
      <c r="C828" s="825" t="s">
        <v>632</v>
      </c>
      <c r="D828" s="839" t="s">
        <v>633</v>
      </c>
      <c r="E828" s="825" t="s">
        <v>2760</v>
      </c>
      <c r="F828" s="839" t="s">
        <v>2761</v>
      </c>
      <c r="G828" s="825" t="s">
        <v>4011</v>
      </c>
      <c r="H828" s="825" t="s">
        <v>4012</v>
      </c>
      <c r="I828" s="831">
        <v>2510.219970703125</v>
      </c>
      <c r="J828" s="831">
        <v>7</v>
      </c>
      <c r="K828" s="832">
        <v>17571.52978515625</v>
      </c>
    </row>
    <row r="829" spans="1:11" ht="14.45" customHeight="1" x14ac:dyDescent="0.2">
      <c r="A829" s="821" t="s">
        <v>605</v>
      </c>
      <c r="B829" s="822" t="s">
        <v>606</v>
      </c>
      <c r="C829" s="825" t="s">
        <v>632</v>
      </c>
      <c r="D829" s="839" t="s">
        <v>633</v>
      </c>
      <c r="E829" s="825" t="s">
        <v>2760</v>
      </c>
      <c r="F829" s="839" t="s">
        <v>2761</v>
      </c>
      <c r="G829" s="825" t="s">
        <v>4013</v>
      </c>
      <c r="H829" s="825" t="s">
        <v>4014</v>
      </c>
      <c r="I829" s="831">
        <v>2510.219970703125</v>
      </c>
      <c r="J829" s="831">
        <v>10</v>
      </c>
      <c r="K829" s="832">
        <v>25102.1796875</v>
      </c>
    </row>
    <row r="830" spans="1:11" ht="14.45" customHeight="1" x14ac:dyDescent="0.2">
      <c r="A830" s="821" t="s">
        <v>605</v>
      </c>
      <c r="B830" s="822" t="s">
        <v>606</v>
      </c>
      <c r="C830" s="825" t="s">
        <v>632</v>
      </c>
      <c r="D830" s="839" t="s">
        <v>633</v>
      </c>
      <c r="E830" s="825" t="s">
        <v>2760</v>
      </c>
      <c r="F830" s="839" t="s">
        <v>2761</v>
      </c>
      <c r="G830" s="825" t="s">
        <v>4015</v>
      </c>
      <c r="H830" s="825" t="s">
        <v>4016</v>
      </c>
      <c r="I830" s="831">
        <v>2510.219970703125</v>
      </c>
      <c r="J830" s="831">
        <v>3</v>
      </c>
      <c r="K830" s="832">
        <v>7530.659912109375</v>
      </c>
    </row>
    <row r="831" spans="1:11" ht="14.45" customHeight="1" x14ac:dyDescent="0.2">
      <c r="A831" s="821" t="s">
        <v>605</v>
      </c>
      <c r="B831" s="822" t="s">
        <v>606</v>
      </c>
      <c r="C831" s="825" t="s">
        <v>632</v>
      </c>
      <c r="D831" s="839" t="s">
        <v>633</v>
      </c>
      <c r="E831" s="825" t="s">
        <v>2760</v>
      </c>
      <c r="F831" s="839" t="s">
        <v>2761</v>
      </c>
      <c r="G831" s="825" t="s">
        <v>4017</v>
      </c>
      <c r="H831" s="825" t="s">
        <v>4018</v>
      </c>
      <c r="I831" s="831">
        <v>1860.6400146484375</v>
      </c>
      <c r="J831" s="831">
        <v>18</v>
      </c>
      <c r="K831" s="832">
        <v>33491.520141601563</v>
      </c>
    </row>
    <row r="832" spans="1:11" ht="14.45" customHeight="1" x14ac:dyDescent="0.2">
      <c r="A832" s="821" t="s">
        <v>605</v>
      </c>
      <c r="B832" s="822" t="s">
        <v>606</v>
      </c>
      <c r="C832" s="825" t="s">
        <v>632</v>
      </c>
      <c r="D832" s="839" t="s">
        <v>633</v>
      </c>
      <c r="E832" s="825" t="s">
        <v>2760</v>
      </c>
      <c r="F832" s="839" t="s">
        <v>2761</v>
      </c>
      <c r="G832" s="825" t="s">
        <v>4019</v>
      </c>
      <c r="H832" s="825" t="s">
        <v>4020</v>
      </c>
      <c r="I832" s="831">
        <v>2510.219970703125</v>
      </c>
      <c r="J832" s="831">
        <v>10</v>
      </c>
      <c r="K832" s="832">
        <v>25102.1796875</v>
      </c>
    </row>
    <row r="833" spans="1:11" ht="14.45" customHeight="1" x14ac:dyDescent="0.2">
      <c r="A833" s="821" t="s">
        <v>605</v>
      </c>
      <c r="B833" s="822" t="s">
        <v>606</v>
      </c>
      <c r="C833" s="825" t="s">
        <v>632</v>
      </c>
      <c r="D833" s="839" t="s">
        <v>633</v>
      </c>
      <c r="E833" s="825" t="s">
        <v>2760</v>
      </c>
      <c r="F833" s="839" t="s">
        <v>2761</v>
      </c>
      <c r="G833" s="825" t="s">
        <v>4021</v>
      </c>
      <c r="H833" s="825" t="s">
        <v>4022</v>
      </c>
      <c r="I833" s="831">
        <v>2510.219970703125</v>
      </c>
      <c r="J833" s="831">
        <v>20</v>
      </c>
      <c r="K833" s="832">
        <v>50204.349853515625</v>
      </c>
    </row>
    <row r="834" spans="1:11" ht="14.45" customHeight="1" x14ac:dyDescent="0.2">
      <c r="A834" s="821" t="s">
        <v>605</v>
      </c>
      <c r="B834" s="822" t="s">
        <v>606</v>
      </c>
      <c r="C834" s="825" t="s">
        <v>632</v>
      </c>
      <c r="D834" s="839" t="s">
        <v>633</v>
      </c>
      <c r="E834" s="825" t="s">
        <v>2760</v>
      </c>
      <c r="F834" s="839" t="s">
        <v>2761</v>
      </c>
      <c r="G834" s="825" t="s">
        <v>4023</v>
      </c>
      <c r="H834" s="825" t="s">
        <v>4024</v>
      </c>
      <c r="I834" s="831">
        <v>2510.219970703125</v>
      </c>
      <c r="J834" s="831">
        <v>62</v>
      </c>
      <c r="K834" s="832">
        <v>155633.5185546875</v>
      </c>
    </row>
    <row r="835" spans="1:11" ht="14.45" customHeight="1" x14ac:dyDescent="0.2">
      <c r="A835" s="821" t="s">
        <v>605</v>
      </c>
      <c r="B835" s="822" t="s">
        <v>606</v>
      </c>
      <c r="C835" s="825" t="s">
        <v>632</v>
      </c>
      <c r="D835" s="839" t="s">
        <v>633</v>
      </c>
      <c r="E835" s="825" t="s">
        <v>2760</v>
      </c>
      <c r="F835" s="839" t="s">
        <v>2761</v>
      </c>
      <c r="G835" s="825" t="s">
        <v>4025</v>
      </c>
      <c r="H835" s="825" t="s">
        <v>4026</v>
      </c>
      <c r="I835" s="831">
        <v>2779.820068359375</v>
      </c>
      <c r="J835" s="831">
        <v>5</v>
      </c>
      <c r="K835" s="832">
        <v>13899.09033203125</v>
      </c>
    </row>
    <row r="836" spans="1:11" ht="14.45" customHeight="1" x14ac:dyDescent="0.2">
      <c r="A836" s="821" t="s">
        <v>605</v>
      </c>
      <c r="B836" s="822" t="s">
        <v>606</v>
      </c>
      <c r="C836" s="825" t="s">
        <v>632</v>
      </c>
      <c r="D836" s="839" t="s">
        <v>633</v>
      </c>
      <c r="E836" s="825" t="s">
        <v>2760</v>
      </c>
      <c r="F836" s="839" t="s">
        <v>2761</v>
      </c>
      <c r="G836" s="825" t="s">
        <v>4027</v>
      </c>
      <c r="H836" s="825" t="s">
        <v>4028</v>
      </c>
      <c r="I836" s="831">
        <v>2062.31005859375</v>
      </c>
      <c r="J836" s="831">
        <v>62</v>
      </c>
      <c r="K836" s="832">
        <v>127863.3349609375</v>
      </c>
    </row>
    <row r="837" spans="1:11" ht="14.45" customHeight="1" x14ac:dyDescent="0.2">
      <c r="A837" s="821" t="s">
        <v>605</v>
      </c>
      <c r="B837" s="822" t="s">
        <v>606</v>
      </c>
      <c r="C837" s="825" t="s">
        <v>632</v>
      </c>
      <c r="D837" s="839" t="s">
        <v>633</v>
      </c>
      <c r="E837" s="825" t="s">
        <v>2760</v>
      </c>
      <c r="F837" s="839" t="s">
        <v>2761</v>
      </c>
      <c r="G837" s="825" t="s">
        <v>4029</v>
      </c>
      <c r="H837" s="825" t="s">
        <v>4030</v>
      </c>
      <c r="I837" s="831">
        <v>6022.77978515625</v>
      </c>
      <c r="J837" s="831">
        <v>2</v>
      </c>
      <c r="K837" s="832">
        <v>12045.5498046875</v>
      </c>
    </row>
    <row r="838" spans="1:11" ht="14.45" customHeight="1" x14ac:dyDescent="0.2">
      <c r="A838" s="821" t="s">
        <v>605</v>
      </c>
      <c r="B838" s="822" t="s">
        <v>606</v>
      </c>
      <c r="C838" s="825" t="s">
        <v>632</v>
      </c>
      <c r="D838" s="839" t="s">
        <v>633</v>
      </c>
      <c r="E838" s="825" t="s">
        <v>2760</v>
      </c>
      <c r="F838" s="839" t="s">
        <v>2761</v>
      </c>
      <c r="G838" s="825" t="s">
        <v>4031</v>
      </c>
      <c r="H838" s="825" t="s">
        <v>4032</v>
      </c>
      <c r="I838" s="831">
        <v>6022.77978515625</v>
      </c>
      <c r="J838" s="831">
        <v>2</v>
      </c>
      <c r="K838" s="832">
        <v>12045.5498046875</v>
      </c>
    </row>
    <row r="839" spans="1:11" ht="14.45" customHeight="1" x14ac:dyDescent="0.2">
      <c r="A839" s="821" t="s">
        <v>605</v>
      </c>
      <c r="B839" s="822" t="s">
        <v>606</v>
      </c>
      <c r="C839" s="825" t="s">
        <v>632</v>
      </c>
      <c r="D839" s="839" t="s">
        <v>633</v>
      </c>
      <c r="E839" s="825" t="s">
        <v>2760</v>
      </c>
      <c r="F839" s="839" t="s">
        <v>2761</v>
      </c>
      <c r="G839" s="825" t="s">
        <v>4033</v>
      </c>
      <c r="H839" s="825" t="s">
        <v>4034</v>
      </c>
      <c r="I839" s="831">
        <v>2308.550048828125</v>
      </c>
      <c r="J839" s="831">
        <v>13</v>
      </c>
      <c r="K839" s="832">
        <v>30011.12060546875</v>
      </c>
    </row>
    <row r="840" spans="1:11" ht="14.45" customHeight="1" x14ac:dyDescent="0.2">
      <c r="A840" s="821" t="s">
        <v>605</v>
      </c>
      <c r="B840" s="822" t="s">
        <v>606</v>
      </c>
      <c r="C840" s="825" t="s">
        <v>632</v>
      </c>
      <c r="D840" s="839" t="s">
        <v>633</v>
      </c>
      <c r="E840" s="825" t="s">
        <v>2760</v>
      </c>
      <c r="F840" s="839" t="s">
        <v>2761</v>
      </c>
      <c r="G840" s="825" t="s">
        <v>4035</v>
      </c>
      <c r="H840" s="825" t="s">
        <v>4036</v>
      </c>
      <c r="I840" s="831">
        <v>2308.550048828125</v>
      </c>
      <c r="J840" s="831">
        <v>20</v>
      </c>
      <c r="K840" s="832">
        <v>46170.931640625</v>
      </c>
    </row>
    <row r="841" spans="1:11" ht="14.45" customHeight="1" x14ac:dyDescent="0.2">
      <c r="A841" s="821" t="s">
        <v>605</v>
      </c>
      <c r="B841" s="822" t="s">
        <v>606</v>
      </c>
      <c r="C841" s="825" t="s">
        <v>632</v>
      </c>
      <c r="D841" s="839" t="s">
        <v>633</v>
      </c>
      <c r="E841" s="825" t="s">
        <v>2760</v>
      </c>
      <c r="F841" s="839" t="s">
        <v>2761</v>
      </c>
      <c r="G841" s="825" t="s">
        <v>4037</v>
      </c>
      <c r="H841" s="825" t="s">
        <v>4038</v>
      </c>
      <c r="I841" s="831">
        <v>2308.550048828125</v>
      </c>
      <c r="J841" s="831">
        <v>36</v>
      </c>
      <c r="K841" s="832">
        <v>83107.6826171875</v>
      </c>
    </row>
    <row r="842" spans="1:11" ht="14.45" customHeight="1" x14ac:dyDescent="0.2">
      <c r="A842" s="821" t="s">
        <v>605</v>
      </c>
      <c r="B842" s="822" t="s">
        <v>606</v>
      </c>
      <c r="C842" s="825" t="s">
        <v>632</v>
      </c>
      <c r="D842" s="839" t="s">
        <v>633</v>
      </c>
      <c r="E842" s="825" t="s">
        <v>2760</v>
      </c>
      <c r="F842" s="839" t="s">
        <v>2761</v>
      </c>
      <c r="G842" s="825" t="s">
        <v>4039</v>
      </c>
      <c r="H842" s="825" t="s">
        <v>4040</v>
      </c>
      <c r="I842" s="831">
        <v>2645.010009765625</v>
      </c>
      <c r="J842" s="831">
        <v>5</v>
      </c>
      <c r="K842" s="832">
        <v>13225.0498046875</v>
      </c>
    </row>
    <row r="843" spans="1:11" ht="14.45" customHeight="1" x14ac:dyDescent="0.2">
      <c r="A843" s="821" t="s">
        <v>605</v>
      </c>
      <c r="B843" s="822" t="s">
        <v>606</v>
      </c>
      <c r="C843" s="825" t="s">
        <v>632</v>
      </c>
      <c r="D843" s="839" t="s">
        <v>633</v>
      </c>
      <c r="E843" s="825" t="s">
        <v>2760</v>
      </c>
      <c r="F843" s="839" t="s">
        <v>2761</v>
      </c>
      <c r="G843" s="825" t="s">
        <v>2832</v>
      </c>
      <c r="H843" s="825" t="s">
        <v>2833</v>
      </c>
      <c r="I843" s="831">
        <v>0.47999998927116394</v>
      </c>
      <c r="J843" s="831">
        <v>100</v>
      </c>
      <c r="K843" s="832">
        <v>48</v>
      </c>
    </row>
    <row r="844" spans="1:11" ht="14.45" customHeight="1" x14ac:dyDescent="0.2">
      <c r="A844" s="821" t="s">
        <v>605</v>
      </c>
      <c r="B844" s="822" t="s">
        <v>606</v>
      </c>
      <c r="C844" s="825" t="s">
        <v>632</v>
      </c>
      <c r="D844" s="839" t="s">
        <v>633</v>
      </c>
      <c r="E844" s="825" t="s">
        <v>2760</v>
      </c>
      <c r="F844" s="839" t="s">
        <v>2761</v>
      </c>
      <c r="G844" s="825" t="s">
        <v>3160</v>
      </c>
      <c r="H844" s="825" t="s">
        <v>3161</v>
      </c>
      <c r="I844" s="831">
        <v>72.150001525878906</v>
      </c>
      <c r="J844" s="831">
        <v>25</v>
      </c>
      <c r="K844" s="832">
        <v>1803.8699951171875</v>
      </c>
    </row>
    <row r="845" spans="1:11" ht="14.45" customHeight="1" x14ac:dyDescent="0.2">
      <c r="A845" s="821" t="s">
        <v>605</v>
      </c>
      <c r="B845" s="822" t="s">
        <v>606</v>
      </c>
      <c r="C845" s="825" t="s">
        <v>632</v>
      </c>
      <c r="D845" s="839" t="s">
        <v>633</v>
      </c>
      <c r="E845" s="825" t="s">
        <v>2760</v>
      </c>
      <c r="F845" s="839" t="s">
        <v>2761</v>
      </c>
      <c r="G845" s="825" t="s">
        <v>4041</v>
      </c>
      <c r="H845" s="825" t="s">
        <v>4042</v>
      </c>
      <c r="I845" s="831">
        <v>72.150001525878906</v>
      </c>
      <c r="J845" s="831">
        <v>25</v>
      </c>
      <c r="K845" s="832">
        <v>1803.81005859375</v>
      </c>
    </row>
    <row r="846" spans="1:11" ht="14.45" customHeight="1" x14ac:dyDescent="0.2">
      <c r="A846" s="821" t="s">
        <v>605</v>
      </c>
      <c r="B846" s="822" t="s">
        <v>606</v>
      </c>
      <c r="C846" s="825" t="s">
        <v>632</v>
      </c>
      <c r="D846" s="839" t="s">
        <v>633</v>
      </c>
      <c r="E846" s="825" t="s">
        <v>2760</v>
      </c>
      <c r="F846" s="839" t="s">
        <v>2761</v>
      </c>
      <c r="G846" s="825" t="s">
        <v>4043</v>
      </c>
      <c r="H846" s="825" t="s">
        <v>4044</v>
      </c>
      <c r="I846" s="831">
        <v>33.610000610351563</v>
      </c>
      <c r="J846" s="831">
        <v>45</v>
      </c>
      <c r="K846" s="832">
        <v>1512.4500122070313</v>
      </c>
    </row>
    <row r="847" spans="1:11" ht="14.45" customHeight="1" x14ac:dyDescent="0.2">
      <c r="A847" s="821" t="s">
        <v>605</v>
      </c>
      <c r="B847" s="822" t="s">
        <v>606</v>
      </c>
      <c r="C847" s="825" t="s">
        <v>632</v>
      </c>
      <c r="D847" s="839" t="s">
        <v>633</v>
      </c>
      <c r="E847" s="825" t="s">
        <v>2760</v>
      </c>
      <c r="F847" s="839" t="s">
        <v>2761</v>
      </c>
      <c r="G847" s="825" t="s">
        <v>2854</v>
      </c>
      <c r="H847" s="825" t="s">
        <v>2955</v>
      </c>
      <c r="I847" s="831">
        <v>23.714999198913574</v>
      </c>
      <c r="J847" s="831">
        <v>20</v>
      </c>
      <c r="K847" s="832">
        <v>474.30000305175781</v>
      </c>
    </row>
    <row r="848" spans="1:11" ht="14.45" customHeight="1" x14ac:dyDescent="0.2">
      <c r="A848" s="821" t="s">
        <v>605</v>
      </c>
      <c r="B848" s="822" t="s">
        <v>606</v>
      </c>
      <c r="C848" s="825" t="s">
        <v>632</v>
      </c>
      <c r="D848" s="839" t="s">
        <v>633</v>
      </c>
      <c r="E848" s="825" t="s">
        <v>2760</v>
      </c>
      <c r="F848" s="839" t="s">
        <v>2761</v>
      </c>
      <c r="G848" s="825" t="s">
        <v>2854</v>
      </c>
      <c r="H848" s="825" t="s">
        <v>2855</v>
      </c>
      <c r="I848" s="831">
        <v>21.229999542236328</v>
      </c>
      <c r="J848" s="831">
        <v>40</v>
      </c>
      <c r="K848" s="832">
        <v>849.20001220703125</v>
      </c>
    </row>
    <row r="849" spans="1:11" ht="14.45" customHeight="1" x14ac:dyDescent="0.2">
      <c r="A849" s="821" t="s">
        <v>605</v>
      </c>
      <c r="B849" s="822" t="s">
        <v>606</v>
      </c>
      <c r="C849" s="825" t="s">
        <v>632</v>
      </c>
      <c r="D849" s="839" t="s">
        <v>633</v>
      </c>
      <c r="E849" s="825" t="s">
        <v>4045</v>
      </c>
      <c r="F849" s="839" t="s">
        <v>4046</v>
      </c>
      <c r="G849" s="825" t="s">
        <v>4047</v>
      </c>
      <c r="H849" s="825" t="s">
        <v>4048</v>
      </c>
      <c r="I849" s="831">
        <v>402.5</v>
      </c>
      <c r="J849" s="831">
        <v>426</v>
      </c>
      <c r="K849" s="832">
        <v>171465</v>
      </c>
    </row>
    <row r="850" spans="1:11" ht="14.45" customHeight="1" x14ac:dyDescent="0.2">
      <c r="A850" s="821" t="s">
        <v>605</v>
      </c>
      <c r="B850" s="822" t="s">
        <v>606</v>
      </c>
      <c r="C850" s="825" t="s">
        <v>632</v>
      </c>
      <c r="D850" s="839" t="s">
        <v>633</v>
      </c>
      <c r="E850" s="825" t="s">
        <v>4045</v>
      </c>
      <c r="F850" s="839" t="s">
        <v>4046</v>
      </c>
      <c r="G850" s="825" t="s">
        <v>4049</v>
      </c>
      <c r="H850" s="825" t="s">
        <v>4050</v>
      </c>
      <c r="I850" s="831">
        <v>35.310001373291016</v>
      </c>
      <c r="J850" s="831">
        <v>72</v>
      </c>
      <c r="K850" s="832">
        <v>2541.9599609375</v>
      </c>
    </row>
    <row r="851" spans="1:11" ht="14.45" customHeight="1" x14ac:dyDescent="0.2">
      <c r="A851" s="821" t="s">
        <v>605</v>
      </c>
      <c r="B851" s="822" t="s">
        <v>606</v>
      </c>
      <c r="C851" s="825" t="s">
        <v>632</v>
      </c>
      <c r="D851" s="839" t="s">
        <v>633</v>
      </c>
      <c r="E851" s="825" t="s">
        <v>4045</v>
      </c>
      <c r="F851" s="839" t="s">
        <v>4046</v>
      </c>
      <c r="G851" s="825" t="s">
        <v>4051</v>
      </c>
      <c r="H851" s="825" t="s">
        <v>4052</v>
      </c>
      <c r="I851" s="831">
        <v>35.076667785644531</v>
      </c>
      <c r="J851" s="831">
        <v>1008</v>
      </c>
      <c r="K851" s="832">
        <v>35356.499755859375</v>
      </c>
    </row>
    <row r="852" spans="1:11" ht="14.45" customHeight="1" x14ac:dyDescent="0.2">
      <c r="A852" s="821" t="s">
        <v>605</v>
      </c>
      <c r="B852" s="822" t="s">
        <v>606</v>
      </c>
      <c r="C852" s="825" t="s">
        <v>632</v>
      </c>
      <c r="D852" s="839" t="s">
        <v>633</v>
      </c>
      <c r="E852" s="825" t="s">
        <v>4045</v>
      </c>
      <c r="F852" s="839" t="s">
        <v>4046</v>
      </c>
      <c r="G852" s="825" t="s">
        <v>4053</v>
      </c>
      <c r="H852" s="825" t="s">
        <v>4054</v>
      </c>
      <c r="I852" s="831">
        <v>28.059999465942383</v>
      </c>
      <c r="J852" s="831">
        <v>1404</v>
      </c>
      <c r="K852" s="832">
        <v>39396.2392578125</v>
      </c>
    </row>
    <row r="853" spans="1:11" ht="14.45" customHeight="1" x14ac:dyDescent="0.2">
      <c r="A853" s="821" t="s">
        <v>605</v>
      </c>
      <c r="B853" s="822" t="s">
        <v>606</v>
      </c>
      <c r="C853" s="825" t="s">
        <v>632</v>
      </c>
      <c r="D853" s="839" t="s">
        <v>633</v>
      </c>
      <c r="E853" s="825" t="s">
        <v>4045</v>
      </c>
      <c r="F853" s="839" t="s">
        <v>4046</v>
      </c>
      <c r="G853" s="825" t="s">
        <v>4055</v>
      </c>
      <c r="H853" s="825" t="s">
        <v>4056</v>
      </c>
      <c r="I853" s="831">
        <v>849.45001220703125</v>
      </c>
      <c r="J853" s="831">
        <v>36</v>
      </c>
      <c r="K853" s="832">
        <v>30580.1103515625</v>
      </c>
    </row>
    <row r="854" spans="1:11" ht="14.45" customHeight="1" x14ac:dyDescent="0.2">
      <c r="A854" s="821" t="s">
        <v>605</v>
      </c>
      <c r="B854" s="822" t="s">
        <v>606</v>
      </c>
      <c r="C854" s="825" t="s">
        <v>632</v>
      </c>
      <c r="D854" s="839" t="s">
        <v>633</v>
      </c>
      <c r="E854" s="825" t="s">
        <v>4045</v>
      </c>
      <c r="F854" s="839" t="s">
        <v>4046</v>
      </c>
      <c r="G854" s="825" t="s">
        <v>4057</v>
      </c>
      <c r="H854" s="825" t="s">
        <v>4058</v>
      </c>
      <c r="I854" s="831">
        <v>403.70999145507813</v>
      </c>
      <c r="J854" s="831">
        <v>24</v>
      </c>
      <c r="K854" s="832">
        <v>9688.98046875</v>
      </c>
    </row>
    <row r="855" spans="1:11" ht="14.45" customHeight="1" x14ac:dyDescent="0.2">
      <c r="A855" s="821" t="s">
        <v>605</v>
      </c>
      <c r="B855" s="822" t="s">
        <v>606</v>
      </c>
      <c r="C855" s="825" t="s">
        <v>632</v>
      </c>
      <c r="D855" s="839" t="s">
        <v>633</v>
      </c>
      <c r="E855" s="825" t="s">
        <v>4045</v>
      </c>
      <c r="F855" s="839" t="s">
        <v>4046</v>
      </c>
      <c r="G855" s="825" t="s">
        <v>4059</v>
      </c>
      <c r="H855" s="825" t="s">
        <v>4060</v>
      </c>
      <c r="I855" s="831">
        <v>241.53110928005643</v>
      </c>
      <c r="J855" s="831">
        <v>336</v>
      </c>
      <c r="K855" s="832">
        <v>81154.638671875</v>
      </c>
    </row>
    <row r="856" spans="1:11" ht="14.45" customHeight="1" x14ac:dyDescent="0.2">
      <c r="A856" s="821" t="s">
        <v>605</v>
      </c>
      <c r="B856" s="822" t="s">
        <v>606</v>
      </c>
      <c r="C856" s="825" t="s">
        <v>632</v>
      </c>
      <c r="D856" s="839" t="s">
        <v>633</v>
      </c>
      <c r="E856" s="825" t="s">
        <v>4045</v>
      </c>
      <c r="F856" s="839" t="s">
        <v>4046</v>
      </c>
      <c r="G856" s="825" t="s">
        <v>4061</v>
      </c>
      <c r="H856" s="825" t="s">
        <v>4062</v>
      </c>
      <c r="I856" s="831">
        <v>130.98600158691406</v>
      </c>
      <c r="J856" s="831">
        <v>84</v>
      </c>
      <c r="K856" s="832">
        <v>11002.739868164063</v>
      </c>
    </row>
    <row r="857" spans="1:11" ht="14.45" customHeight="1" x14ac:dyDescent="0.2">
      <c r="A857" s="821" t="s">
        <v>605</v>
      </c>
      <c r="B857" s="822" t="s">
        <v>606</v>
      </c>
      <c r="C857" s="825" t="s">
        <v>632</v>
      </c>
      <c r="D857" s="839" t="s">
        <v>633</v>
      </c>
      <c r="E857" s="825" t="s">
        <v>4045</v>
      </c>
      <c r="F857" s="839" t="s">
        <v>4046</v>
      </c>
      <c r="G857" s="825" t="s">
        <v>4063</v>
      </c>
      <c r="H857" s="825" t="s">
        <v>4064</v>
      </c>
      <c r="I857" s="831">
        <v>210.16333516438803</v>
      </c>
      <c r="J857" s="831">
        <v>48</v>
      </c>
      <c r="K857" s="832">
        <v>10087.7998046875</v>
      </c>
    </row>
    <row r="858" spans="1:11" ht="14.45" customHeight="1" x14ac:dyDescent="0.2">
      <c r="A858" s="821" t="s">
        <v>605</v>
      </c>
      <c r="B858" s="822" t="s">
        <v>606</v>
      </c>
      <c r="C858" s="825" t="s">
        <v>632</v>
      </c>
      <c r="D858" s="839" t="s">
        <v>633</v>
      </c>
      <c r="E858" s="825" t="s">
        <v>4045</v>
      </c>
      <c r="F858" s="839" t="s">
        <v>4046</v>
      </c>
      <c r="G858" s="825" t="s">
        <v>4065</v>
      </c>
      <c r="H858" s="825" t="s">
        <v>4066</v>
      </c>
      <c r="I858" s="831">
        <v>210.16000366210938</v>
      </c>
      <c r="J858" s="831">
        <v>12</v>
      </c>
      <c r="K858" s="832">
        <v>2521.949951171875</v>
      </c>
    </row>
    <row r="859" spans="1:11" ht="14.45" customHeight="1" x14ac:dyDescent="0.2">
      <c r="A859" s="821" t="s">
        <v>605</v>
      </c>
      <c r="B859" s="822" t="s">
        <v>606</v>
      </c>
      <c r="C859" s="825" t="s">
        <v>632</v>
      </c>
      <c r="D859" s="839" t="s">
        <v>633</v>
      </c>
      <c r="E859" s="825" t="s">
        <v>4045</v>
      </c>
      <c r="F859" s="839" t="s">
        <v>4046</v>
      </c>
      <c r="G859" s="825" t="s">
        <v>4067</v>
      </c>
      <c r="H859" s="825" t="s">
        <v>4068</v>
      </c>
      <c r="I859" s="831">
        <v>206.25</v>
      </c>
      <c r="J859" s="831">
        <v>36</v>
      </c>
      <c r="K859" s="832">
        <v>7425.090087890625</v>
      </c>
    </row>
    <row r="860" spans="1:11" ht="14.45" customHeight="1" x14ac:dyDescent="0.2">
      <c r="A860" s="821" t="s">
        <v>605</v>
      </c>
      <c r="B860" s="822" t="s">
        <v>606</v>
      </c>
      <c r="C860" s="825" t="s">
        <v>632</v>
      </c>
      <c r="D860" s="839" t="s">
        <v>633</v>
      </c>
      <c r="E860" s="825" t="s">
        <v>4045</v>
      </c>
      <c r="F860" s="839" t="s">
        <v>4046</v>
      </c>
      <c r="G860" s="825" t="s">
        <v>4069</v>
      </c>
      <c r="H860" s="825" t="s">
        <v>4070</v>
      </c>
      <c r="I860" s="831">
        <v>160.13999938964844</v>
      </c>
      <c r="J860" s="831">
        <v>24</v>
      </c>
      <c r="K860" s="832">
        <v>3843.300048828125</v>
      </c>
    </row>
    <row r="861" spans="1:11" ht="14.45" customHeight="1" x14ac:dyDescent="0.2">
      <c r="A861" s="821" t="s">
        <v>605</v>
      </c>
      <c r="B861" s="822" t="s">
        <v>606</v>
      </c>
      <c r="C861" s="825" t="s">
        <v>632</v>
      </c>
      <c r="D861" s="839" t="s">
        <v>633</v>
      </c>
      <c r="E861" s="825" t="s">
        <v>4045</v>
      </c>
      <c r="F861" s="839" t="s">
        <v>4046</v>
      </c>
      <c r="G861" s="825" t="s">
        <v>4071</v>
      </c>
      <c r="H861" s="825" t="s">
        <v>4072</v>
      </c>
      <c r="I861" s="831">
        <v>27.172000122070312</v>
      </c>
      <c r="J861" s="831">
        <v>820</v>
      </c>
      <c r="K861" s="832">
        <v>22283.089599609375</v>
      </c>
    </row>
    <row r="862" spans="1:11" ht="14.45" customHeight="1" x14ac:dyDescent="0.2">
      <c r="A862" s="821" t="s">
        <v>605</v>
      </c>
      <c r="B862" s="822" t="s">
        <v>606</v>
      </c>
      <c r="C862" s="825" t="s">
        <v>632</v>
      </c>
      <c r="D862" s="839" t="s">
        <v>633</v>
      </c>
      <c r="E862" s="825" t="s">
        <v>4045</v>
      </c>
      <c r="F862" s="839" t="s">
        <v>4046</v>
      </c>
      <c r="G862" s="825" t="s">
        <v>4073</v>
      </c>
      <c r="H862" s="825" t="s">
        <v>4074</v>
      </c>
      <c r="I862" s="831">
        <v>29.692500591278076</v>
      </c>
      <c r="J862" s="831">
        <v>1340</v>
      </c>
      <c r="K862" s="832">
        <v>39788.619873046875</v>
      </c>
    </row>
    <row r="863" spans="1:11" ht="14.45" customHeight="1" x14ac:dyDescent="0.2">
      <c r="A863" s="821" t="s">
        <v>605</v>
      </c>
      <c r="B863" s="822" t="s">
        <v>606</v>
      </c>
      <c r="C863" s="825" t="s">
        <v>632</v>
      </c>
      <c r="D863" s="839" t="s">
        <v>633</v>
      </c>
      <c r="E863" s="825" t="s">
        <v>4045</v>
      </c>
      <c r="F863" s="839" t="s">
        <v>4046</v>
      </c>
      <c r="G863" s="825" t="s">
        <v>4075</v>
      </c>
      <c r="H863" s="825" t="s">
        <v>4076</v>
      </c>
      <c r="I863" s="831">
        <v>112.41182084517045</v>
      </c>
      <c r="J863" s="831">
        <v>1332</v>
      </c>
      <c r="K863" s="832">
        <v>149733.45092773438</v>
      </c>
    </row>
    <row r="864" spans="1:11" ht="14.45" customHeight="1" x14ac:dyDescent="0.2">
      <c r="A864" s="821" t="s">
        <v>605</v>
      </c>
      <c r="B864" s="822" t="s">
        <v>606</v>
      </c>
      <c r="C864" s="825" t="s">
        <v>632</v>
      </c>
      <c r="D864" s="839" t="s">
        <v>633</v>
      </c>
      <c r="E864" s="825" t="s">
        <v>4045</v>
      </c>
      <c r="F864" s="839" t="s">
        <v>4046</v>
      </c>
      <c r="G864" s="825" t="s">
        <v>4077</v>
      </c>
      <c r="H864" s="825" t="s">
        <v>4078</v>
      </c>
      <c r="I864" s="831">
        <v>112.4116694132487</v>
      </c>
      <c r="J864" s="831">
        <v>396</v>
      </c>
      <c r="K864" s="832">
        <v>44514.900634765625</v>
      </c>
    </row>
    <row r="865" spans="1:11" ht="14.45" customHeight="1" x14ac:dyDescent="0.2">
      <c r="A865" s="821" t="s">
        <v>605</v>
      </c>
      <c r="B865" s="822" t="s">
        <v>606</v>
      </c>
      <c r="C865" s="825" t="s">
        <v>632</v>
      </c>
      <c r="D865" s="839" t="s">
        <v>633</v>
      </c>
      <c r="E865" s="825" t="s">
        <v>4045</v>
      </c>
      <c r="F865" s="839" t="s">
        <v>4046</v>
      </c>
      <c r="G865" s="825" t="s">
        <v>4079</v>
      </c>
      <c r="H865" s="825" t="s">
        <v>4080</v>
      </c>
      <c r="I865" s="831">
        <v>115.34999847412109</v>
      </c>
      <c r="J865" s="831">
        <v>108</v>
      </c>
      <c r="K865" s="832">
        <v>12457.259765625</v>
      </c>
    </row>
    <row r="866" spans="1:11" ht="14.45" customHeight="1" x14ac:dyDescent="0.2">
      <c r="A866" s="821" t="s">
        <v>605</v>
      </c>
      <c r="B866" s="822" t="s">
        <v>606</v>
      </c>
      <c r="C866" s="825" t="s">
        <v>632</v>
      </c>
      <c r="D866" s="839" t="s">
        <v>633</v>
      </c>
      <c r="E866" s="825" t="s">
        <v>2860</v>
      </c>
      <c r="F866" s="839" t="s">
        <v>2861</v>
      </c>
      <c r="G866" s="825" t="s">
        <v>4081</v>
      </c>
      <c r="H866" s="825" t="s">
        <v>4082</v>
      </c>
      <c r="I866" s="831">
        <v>14302.2001953125</v>
      </c>
      <c r="J866" s="831">
        <v>5</v>
      </c>
      <c r="K866" s="832">
        <v>71511.0009765625</v>
      </c>
    </row>
    <row r="867" spans="1:11" ht="14.45" customHeight="1" x14ac:dyDescent="0.2">
      <c r="A867" s="821" t="s">
        <v>605</v>
      </c>
      <c r="B867" s="822" t="s">
        <v>606</v>
      </c>
      <c r="C867" s="825" t="s">
        <v>632</v>
      </c>
      <c r="D867" s="839" t="s">
        <v>633</v>
      </c>
      <c r="E867" s="825" t="s">
        <v>2860</v>
      </c>
      <c r="F867" s="839" t="s">
        <v>2861</v>
      </c>
      <c r="G867" s="825" t="s">
        <v>4083</v>
      </c>
      <c r="H867" s="825" t="s">
        <v>4084</v>
      </c>
      <c r="I867" s="831">
        <v>13.069999694824219</v>
      </c>
      <c r="J867" s="831">
        <v>100</v>
      </c>
      <c r="K867" s="832">
        <v>1306.800048828125</v>
      </c>
    </row>
    <row r="868" spans="1:11" ht="14.45" customHeight="1" x14ac:dyDescent="0.2">
      <c r="A868" s="821" t="s">
        <v>605</v>
      </c>
      <c r="B868" s="822" t="s">
        <v>606</v>
      </c>
      <c r="C868" s="825" t="s">
        <v>632</v>
      </c>
      <c r="D868" s="839" t="s">
        <v>633</v>
      </c>
      <c r="E868" s="825" t="s">
        <v>2860</v>
      </c>
      <c r="F868" s="839" t="s">
        <v>2861</v>
      </c>
      <c r="G868" s="825" t="s">
        <v>4085</v>
      </c>
      <c r="H868" s="825" t="s">
        <v>4086</v>
      </c>
      <c r="I868" s="831">
        <v>13.789999961853027</v>
      </c>
      <c r="J868" s="831">
        <v>100</v>
      </c>
      <c r="K868" s="832">
        <v>1379.4000244140625</v>
      </c>
    </row>
    <row r="869" spans="1:11" ht="14.45" customHeight="1" x14ac:dyDescent="0.2">
      <c r="A869" s="821" t="s">
        <v>605</v>
      </c>
      <c r="B869" s="822" t="s">
        <v>606</v>
      </c>
      <c r="C869" s="825" t="s">
        <v>632</v>
      </c>
      <c r="D869" s="839" t="s">
        <v>633</v>
      </c>
      <c r="E869" s="825" t="s">
        <v>2860</v>
      </c>
      <c r="F869" s="839" t="s">
        <v>2861</v>
      </c>
      <c r="G869" s="825" t="s">
        <v>4087</v>
      </c>
      <c r="H869" s="825" t="s">
        <v>4088</v>
      </c>
      <c r="I869" s="831">
        <v>13.069999694824219</v>
      </c>
      <c r="J869" s="831">
        <v>100</v>
      </c>
      <c r="K869" s="832">
        <v>1306.699951171875</v>
      </c>
    </row>
    <row r="870" spans="1:11" ht="14.45" customHeight="1" x14ac:dyDescent="0.2">
      <c r="A870" s="821" t="s">
        <v>605</v>
      </c>
      <c r="B870" s="822" t="s">
        <v>606</v>
      </c>
      <c r="C870" s="825" t="s">
        <v>632</v>
      </c>
      <c r="D870" s="839" t="s">
        <v>633</v>
      </c>
      <c r="E870" s="825" t="s">
        <v>2860</v>
      </c>
      <c r="F870" s="839" t="s">
        <v>2861</v>
      </c>
      <c r="G870" s="825" t="s">
        <v>4089</v>
      </c>
      <c r="H870" s="825" t="s">
        <v>4090</v>
      </c>
      <c r="I870" s="831">
        <v>13.789999961853027</v>
      </c>
      <c r="J870" s="831">
        <v>50</v>
      </c>
      <c r="K870" s="832">
        <v>689.5</v>
      </c>
    </row>
    <row r="871" spans="1:11" ht="14.45" customHeight="1" x14ac:dyDescent="0.2">
      <c r="A871" s="821" t="s">
        <v>605</v>
      </c>
      <c r="B871" s="822" t="s">
        <v>606</v>
      </c>
      <c r="C871" s="825" t="s">
        <v>632</v>
      </c>
      <c r="D871" s="839" t="s">
        <v>633</v>
      </c>
      <c r="E871" s="825" t="s">
        <v>2860</v>
      </c>
      <c r="F871" s="839" t="s">
        <v>2861</v>
      </c>
      <c r="G871" s="825" t="s">
        <v>4091</v>
      </c>
      <c r="H871" s="825" t="s">
        <v>4092</v>
      </c>
      <c r="I871" s="831">
        <v>13.789999961853027</v>
      </c>
      <c r="J871" s="831">
        <v>650</v>
      </c>
      <c r="K871" s="832">
        <v>8966.2999877929688</v>
      </c>
    </row>
    <row r="872" spans="1:11" ht="14.45" customHeight="1" x14ac:dyDescent="0.2">
      <c r="A872" s="821" t="s">
        <v>605</v>
      </c>
      <c r="B872" s="822" t="s">
        <v>606</v>
      </c>
      <c r="C872" s="825" t="s">
        <v>632</v>
      </c>
      <c r="D872" s="839" t="s">
        <v>633</v>
      </c>
      <c r="E872" s="825" t="s">
        <v>2860</v>
      </c>
      <c r="F872" s="839" t="s">
        <v>2861</v>
      </c>
      <c r="G872" s="825" t="s">
        <v>4093</v>
      </c>
      <c r="H872" s="825" t="s">
        <v>4094</v>
      </c>
      <c r="I872" s="831">
        <v>13.789999961853027</v>
      </c>
      <c r="J872" s="831">
        <v>550</v>
      </c>
      <c r="K872" s="832">
        <v>7586.3002319335938</v>
      </c>
    </row>
    <row r="873" spans="1:11" ht="14.45" customHeight="1" x14ac:dyDescent="0.2">
      <c r="A873" s="821" t="s">
        <v>605</v>
      </c>
      <c r="B873" s="822" t="s">
        <v>606</v>
      </c>
      <c r="C873" s="825" t="s">
        <v>632</v>
      </c>
      <c r="D873" s="839" t="s">
        <v>633</v>
      </c>
      <c r="E873" s="825" t="s">
        <v>2860</v>
      </c>
      <c r="F873" s="839" t="s">
        <v>2861</v>
      </c>
      <c r="G873" s="825" t="s">
        <v>4095</v>
      </c>
      <c r="H873" s="825" t="s">
        <v>4096</v>
      </c>
      <c r="I873" s="831">
        <v>13.789999961853027</v>
      </c>
      <c r="J873" s="831">
        <v>200</v>
      </c>
      <c r="K873" s="832">
        <v>2758</v>
      </c>
    </row>
    <row r="874" spans="1:11" ht="14.45" customHeight="1" x14ac:dyDescent="0.2">
      <c r="A874" s="821" t="s">
        <v>605</v>
      </c>
      <c r="B874" s="822" t="s">
        <v>606</v>
      </c>
      <c r="C874" s="825" t="s">
        <v>632</v>
      </c>
      <c r="D874" s="839" t="s">
        <v>633</v>
      </c>
      <c r="E874" s="825" t="s">
        <v>2860</v>
      </c>
      <c r="F874" s="839" t="s">
        <v>2861</v>
      </c>
      <c r="G874" s="825" t="s">
        <v>4097</v>
      </c>
      <c r="H874" s="825" t="s">
        <v>4098</v>
      </c>
      <c r="I874" s="831">
        <v>13.789999961853027</v>
      </c>
      <c r="J874" s="831">
        <v>450</v>
      </c>
      <c r="K874" s="832">
        <v>6207.3001098632813</v>
      </c>
    </row>
    <row r="875" spans="1:11" ht="14.45" customHeight="1" x14ac:dyDescent="0.2">
      <c r="A875" s="821" t="s">
        <v>605</v>
      </c>
      <c r="B875" s="822" t="s">
        <v>606</v>
      </c>
      <c r="C875" s="825" t="s">
        <v>632</v>
      </c>
      <c r="D875" s="839" t="s">
        <v>633</v>
      </c>
      <c r="E875" s="825" t="s">
        <v>2860</v>
      </c>
      <c r="F875" s="839" t="s">
        <v>2861</v>
      </c>
      <c r="G875" s="825" t="s">
        <v>4099</v>
      </c>
      <c r="H875" s="825" t="s">
        <v>4100</v>
      </c>
      <c r="I875" s="831">
        <v>16.579999923706055</v>
      </c>
      <c r="J875" s="831">
        <v>450</v>
      </c>
      <c r="K875" s="832">
        <v>7459.6497802734375</v>
      </c>
    </row>
    <row r="876" spans="1:11" ht="14.45" customHeight="1" x14ac:dyDescent="0.2">
      <c r="A876" s="821" t="s">
        <v>605</v>
      </c>
      <c r="B876" s="822" t="s">
        <v>606</v>
      </c>
      <c r="C876" s="825" t="s">
        <v>632</v>
      </c>
      <c r="D876" s="839" t="s">
        <v>633</v>
      </c>
      <c r="E876" s="825" t="s">
        <v>2860</v>
      </c>
      <c r="F876" s="839" t="s">
        <v>2861</v>
      </c>
      <c r="G876" s="825" t="s">
        <v>2864</v>
      </c>
      <c r="H876" s="825" t="s">
        <v>2865</v>
      </c>
      <c r="I876" s="831">
        <v>0.30000001192092896</v>
      </c>
      <c r="J876" s="831">
        <v>500</v>
      </c>
      <c r="K876" s="832">
        <v>150</v>
      </c>
    </row>
    <row r="877" spans="1:11" ht="14.45" customHeight="1" x14ac:dyDescent="0.2">
      <c r="A877" s="821" t="s">
        <v>605</v>
      </c>
      <c r="B877" s="822" t="s">
        <v>606</v>
      </c>
      <c r="C877" s="825" t="s">
        <v>632</v>
      </c>
      <c r="D877" s="839" t="s">
        <v>633</v>
      </c>
      <c r="E877" s="825" t="s">
        <v>2860</v>
      </c>
      <c r="F877" s="839" t="s">
        <v>2861</v>
      </c>
      <c r="G877" s="825" t="s">
        <v>4101</v>
      </c>
      <c r="H877" s="825" t="s">
        <v>4102</v>
      </c>
      <c r="I877" s="831">
        <v>0.67500001192092896</v>
      </c>
      <c r="J877" s="831">
        <v>200</v>
      </c>
      <c r="K877" s="832">
        <v>135</v>
      </c>
    </row>
    <row r="878" spans="1:11" ht="14.45" customHeight="1" x14ac:dyDescent="0.2">
      <c r="A878" s="821" t="s">
        <v>605</v>
      </c>
      <c r="B878" s="822" t="s">
        <v>606</v>
      </c>
      <c r="C878" s="825" t="s">
        <v>632</v>
      </c>
      <c r="D878" s="839" t="s">
        <v>633</v>
      </c>
      <c r="E878" s="825" t="s">
        <v>2860</v>
      </c>
      <c r="F878" s="839" t="s">
        <v>2861</v>
      </c>
      <c r="G878" s="825" t="s">
        <v>2868</v>
      </c>
      <c r="H878" s="825" t="s">
        <v>2869</v>
      </c>
      <c r="I878" s="831">
        <v>0.54500001668930054</v>
      </c>
      <c r="J878" s="831">
        <v>2000</v>
      </c>
      <c r="K878" s="832">
        <v>1090</v>
      </c>
    </row>
    <row r="879" spans="1:11" ht="14.45" customHeight="1" x14ac:dyDescent="0.2">
      <c r="A879" s="821" t="s">
        <v>605</v>
      </c>
      <c r="B879" s="822" t="s">
        <v>606</v>
      </c>
      <c r="C879" s="825" t="s">
        <v>632</v>
      </c>
      <c r="D879" s="839" t="s">
        <v>633</v>
      </c>
      <c r="E879" s="825" t="s">
        <v>2860</v>
      </c>
      <c r="F879" s="839" t="s">
        <v>2861</v>
      </c>
      <c r="G879" s="825" t="s">
        <v>4103</v>
      </c>
      <c r="H879" s="825" t="s">
        <v>4104</v>
      </c>
      <c r="I879" s="831">
        <v>319.20001220703125</v>
      </c>
      <c r="J879" s="831">
        <v>10</v>
      </c>
      <c r="K879" s="832">
        <v>3191.97998046875</v>
      </c>
    </row>
    <row r="880" spans="1:11" ht="14.45" customHeight="1" x14ac:dyDescent="0.2">
      <c r="A880" s="821" t="s">
        <v>605</v>
      </c>
      <c r="B880" s="822" t="s">
        <v>606</v>
      </c>
      <c r="C880" s="825" t="s">
        <v>632</v>
      </c>
      <c r="D880" s="839" t="s">
        <v>633</v>
      </c>
      <c r="E880" s="825" t="s">
        <v>2860</v>
      </c>
      <c r="F880" s="839" t="s">
        <v>2861</v>
      </c>
      <c r="G880" s="825" t="s">
        <v>3174</v>
      </c>
      <c r="H880" s="825" t="s">
        <v>3175</v>
      </c>
      <c r="I880" s="831">
        <v>48.82750129699707</v>
      </c>
      <c r="J880" s="831">
        <v>125</v>
      </c>
      <c r="K880" s="832">
        <v>6103.5</v>
      </c>
    </row>
    <row r="881" spans="1:11" ht="14.45" customHeight="1" x14ac:dyDescent="0.2">
      <c r="A881" s="821" t="s">
        <v>605</v>
      </c>
      <c r="B881" s="822" t="s">
        <v>606</v>
      </c>
      <c r="C881" s="825" t="s">
        <v>632</v>
      </c>
      <c r="D881" s="839" t="s">
        <v>633</v>
      </c>
      <c r="E881" s="825" t="s">
        <v>2874</v>
      </c>
      <c r="F881" s="839" t="s">
        <v>2875</v>
      </c>
      <c r="G881" s="825" t="s">
        <v>4105</v>
      </c>
      <c r="H881" s="825" t="s">
        <v>4106</v>
      </c>
      <c r="I881" s="831">
        <v>16.940000534057617</v>
      </c>
      <c r="J881" s="831">
        <v>350</v>
      </c>
      <c r="K881" s="832">
        <v>5929</v>
      </c>
    </row>
    <row r="882" spans="1:11" ht="14.45" customHeight="1" x14ac:dyDescent="0.2">
      <c r="A882" s="821" t="s">
        <v>605</v>
      </c>
      <c r="B882" s="822" t="s">
        <v>606</v>
      </c>
      <c r="C882" s="825" t="s">
        <v>632</v>
      </c>
      <c r="D882" s="839" t="s">
        <v>633</v>
      </c>
      <c r="E882" s="825" t="s">
        <v>2874</v>
      </c>
      <c r="F882" s="839" t="s">
        <v>2875</v>
      </c>
      <c r="G882" s="825" t="s">
        <v>2876</v>
      </c>
      <c r="H882" s="825" t="s">
        <v>2877</v>
      </c>
      <c r="I882" s="831">
        <v>15.729999542236328</v>
      </c>
      <c r="J882" s="831">
        <v>550</v>
      </c>
      <c r="K882" s="832">
        <v>8651.5</v>
      </c>
    </row>
    <row r="883" spans="1:11" ht="14.45" customHeight="1" x14ac:dyDescent="0.2">
      <c r="A883" s="821" t="s">
        <v>605</v>
      </c>
      <c r="B883" s="822" t="s">
        <v>606</v>
      </c>
      <c r="C883" s="825" t="s">
        <v>632</v>
      </c>
      <c r="D883" s="839" t="s">
        <v>633</v>
      </c>
      <c r="E883" s="825" t="s">
        <v>2874</v>
      </c>
      <c r="F883" s="839" t="s">
        <v>2875</v>
      </c>
      <c r="G883" s="825" t="s">
        <v>2956</v>
      </c>
      <c r="H883" s="825" t="s">
        <v>2957</v>
      </c>
      <c r="I883" s="831">
        <v>15.729999542236328</v>
      </c>
      <c r="J883" s="831">
        <v>300</v>
      </c>
      <c r="K883" s="832">
        <v>4719</v>
      </c>
    </row>
    <row r="884" spans="1:11" ht="14.45" customHeight="1" x14ac:dyDescent="0.2">
      <c r="A884" s="821" t="s">
        <v>605</v>
      </c>
      <c r="B884" s="822" t="s">
        <v>606</v>
      </c>
      <c r="C884" s="825" t="s">
        <v>632</v>
      </c>
      <c r="D884" s="839" t="s">
        <v>633</v>
      </c>
      <c r="E884" s="825" t="s">
        <v>2874</v>
      </c>
      <c r="F884" s="839" t="s">
        <v>2875</v>
      </c>
      <c r="G884" s="825" t="s">
        <v>2880</v>
      </c>
      <c r="H884" s="825" t="s">
        <v>2881</v>
      </c>
      <c r="I884" s="831">
        <v>15.729999542236328</v>
      </c>
      <c r="J884" s="831">
        <v>650</v>
      </c>
      <c r="K884" s="832">
        <v>10224.5</v>
      </c>
    </row>
    <row r="885" spans="1:11" ht="14.45" customHeight="1" x14ac:dyDescent="0.2">
      <c r="A885" s="821" t="s">
        <v>605</v>
      </c>
      <c r="B885" s="822" t="s">
        <v>606</v>
      </c>
      <c r="C885" s="825" t="s">
        <v>632</v>
      </c>
      <c r="D885" s="839" t="s">
        <v>633</v>
      </c>
      <c r="E885" s="825" t="s">
        <v>2874</v>
      </c>
      <c r="F885" s="839" t="s">
        <v>2875</v>
      </c>
      <c r="G885" s="825" t="s">
        <v>4107</v>
      </c>
      <c r="H885" s="825" t="s">
        <v>4108</v>
      </c>
      <c r="I885" s="831">
        <v>11.739999771118164</v>
      </c>
      <c r="J885" s="831">
        <v>2500</v>
      </c>
      <c r="K885" s="832">
        <v>29342.4990234375</v>
      </c>
    </row>
    <row r="886" spans="1:11" ht="14.45" customHeight="1" x14ac:dyDescent="0.2">
      <c r="A886" s="821" t="s">
        <v>605</v>
      </c>
      <c r="B886" s="822" t="s">
        <v>606</v>
      </c>
      <c r="C886" s="825" t="s">
        <v>632</v>
      </c>
      <c r="D886" s="839" t="s">
        <v>633</v>
      </c>
      <c r="E886" s="825" t="s">
        <v>2874</v>
      </c>
      <c r="F886" s="839" t="s">
        <v>2875</v>
      </c>
      <c r="G886" s="825" t="s">
        <v>2882</v>
      </c>
      <c r="H886" s="825" t="s">
        <v>2883</v>
      </c>
      <c r="I886" s="831">
        <v>0.7142857142857143</v>
      </c>
      <c r="J886" s="831">
        <v>17600</v>
      </c>
      <c r="K886" s="832">
        <v>12478</v>
      </c>
    </row>
    <row r="887" spans="1:11" ht="14.45" customHeight="1" x14ac:dyDescent="0.2">
      <c r="A887" s="821" t="s">
        <v>605</v>
      </c>
      <c r="B887" s="822" t="s">
        <v>606</v>
      </c>
      <c r="C887" s="825" t="s">
        <v>632</v>
      </c>
      <c r="D887" s="839" t="s">
        <v>633</v>
      </c>
      <c r="E887" s="825" t="s">
        <v>2874</v>
      </c>
      <c r="F887" s="839" t="s">
        <v>2875</v>
      </c>
      <c r="G887" s="825" t="s">
        <v>2884</v>
      </c>
      <c r="H887" s="825" t="s">
        <v>2885</v>
      </c>
      <c r="I887" s="831">
        <v>0.73285714217594689</v>
      </c>
      <c r="J887" s="831">
        <v>12600</v>
      </c>
      <c r="K887" s="832">
        <v>9208</v>
      </c>
    </row>
    <row r="888" spans="1:11" ht="14.45" customHeight="1" x14ac:dyDescent="0.2">
      <c r="A888" s="821" t="s">
        <v>605</v>
      </c>
      <c r="B888" s="822" t="s">
        <v>606</v>
      </c>
      <c r="C888" s="825" t="s">
        <v>632</v>
      </c>
      <c r="D888" s="839" t="s">
        <v>633</v>
      </c>
      <c r="E888" s="825" t="s">
        <v>2874</v>
      </c>
      <c r="F888" s="839" t="s">
        <v>2875</v>
      </c>
      <c r="G888" s="825" t="s">
        <v>2960</v>
      </c>
      <c r="H888" s="825" t="s">
        <v>2961</v>
      </c>
      <c r="I888" s="831">
        <v>0.81333333253860474</v>
      </c>
      <c r="J888" s="831">
        <v>3000</v>
      </c>
      <c r="K888" s="832">
        <v>2440</v>
      </c>
    </row>
    <row r="889" spans="1:11" ht="14.45" customHeight="1" x14ac:dyDescent="0.2">
      <c r="A889" s="821" t="s">
        <v>605</v>
      </c>
      <c r="B889" s="822" t="s">
        <v>606</v>
      </c>
      <c r="C889" s="825" t="s">
        <v>632</v>
      </c>
      <c r="D889" s="839" t="s">
        <v>633</v>
      </c>
      <c r="E889" s="825" t="s">
        <v>2874</v>
      </c>
      <c r="F889" s="839" t="s">
        <v>2875</v>
      </c>
      <c r="G889" s="825" t="s">
        <v>2882</v>
      </c>
      <c r="H889" s="825" t="s">
        <v>2886</v>
      </c>
      <c r="I889" s="831">
        <v>1.0566666920979817</v>
      </c>
      <c r="J889" s="831">
        <v>7000</v>
      </c>
      <c r="K889" s="832">
        <v>7660</v>
      </c>
    </row>
    <row r="890" spans="1:11" ht="14.45" customHeight="1" x14ac:dyDescent="0.2">
      <c r="A890" s="821" t="s">
        <v>605</v>
      </c>
      <c r="B890" s="822" t="s">
        <v>606</v>
      </c>
      <c r="C890" s="825" t="s">
        <v>632</v>
      </c>
      <c r="D890" s="839" t="s">
        <v>633</v>
      </c>
      <c r="E890" s="825" t="s">
        <v>2874</v>
      </c>
      <c r="F890" s="839" t="s">
        <v>2875</v>
      </c>
      <c r="G890" s="825" t="s">
        <v>2884</v>
      </c>
      <c r="H890" s="825" t="s">
        <v>2887</v>
      </c>
      <c r="I890" s="831">
        <v>1.1299999952316284</v>
      </c>
      <c r="J890" s="831">
        <v>4400</v>
      </c>
      <c r="K890" s="832">
        <v>5182</v>
      </c>
    </row>
    <row r="891" spans="1:11" ht="14.45" customHeight="1" x14ac:dyDescent="0.2">
      <c r="A891" s="821" t="s">
        <v>605</v>
      </c>
      <c r="B891" s="822" t="s">
        <v>606</v>
      </c>
      <c r="C891" s="825" t="s">
        <v>632</v>
      </c>
      <c r="D891" s="839" t="s">
        <v>633</v>
      </c>
      <c r="E891" s="825" t="s">
        <v>2874</v>
      </c>
      <c r="F891" s="839" t="s">
        <v>2875</v>
      </c>
      <c r="G891" s="825" t="s">
        <v>2960</v>
      </c>
      <c r="H891" s="825" t="s">
        <v>3190</v>
      </c>
      <c r="I891" s="831">
        <v>1.0266666809717815</v>
      </c>
      <c r="J891" s="831">
        <v>2400</v>
      </c>
      <c r="K891" s="832">
        <v>2532</v>
      </c>
    </row>
    <row r="892" spans="1:11" ht="14.45" customHeight="1" x14ac:dyDescent="0.2">
      <c r="A892" s="821" t="s">
        <v>605</v>
      </c>
      <c r="B892" s="822" t="s">
        <v>606</v>
      </c>
      <c r="C892" s="825" t="s">
        <v>632</v>
      </c>
      <c r="D892" s="839" t="s">
        <v>633</v>
      </c>
      <c r="E892" s="825" t="s">
        <v>3200</v>
      </c>
      <c r="F892" s="839" t="s">
        <v>3201</v>
      </c>
      <c r="G892" s="825" t="s">
        <v>4109</v>
      </c>
      <c r="H892" s="825" t="s">
        <v>4110</v>
      </c>
      <c r="I892" s="831">
        <v>13001.900390625</v>
      </c>
      <c r="J892" s="831">
        <v>5</v>
      </c>
      <c r="K892" s="832">
        <v>65009.501953125</v>
      </c>
    </row>
    <row r="893" spans="1:11" ht="14.45" customHeight="1" x14ac:dyDescent="0.2">
      <c r="A893" s="821" t="s">
        <v>605</v>
      </c>
      <c r="B893" s="822" t="s">
        <v>606</v>
      </c>
      <c r="C893" s="825" t="s">
        <v>632</v>
      </c>
      <c r="D893" s="839" t="s">
        <v>633</v>
      </c>
      <c r="E893" s="825" t="s">
        <v>3200</v>
      </c>
      <c r="F893" s="839" t="s">
        <v>3201</v>
      </c>
      <c r="G893" s="825" t="s">
        <v>4111</v>
      </c>
      <c r="H893" s="825" t="s">
        <v>4112</v>
      </c>
      <c r="I893" s="831">
        <v>8071.91015625</v>
      </c>
      <c r="J893" s="831">
        <v>1</v>
      </c>
      <c r="K893" s="832">
        <v>8071.91015625</v>
      </c>
    </row>
    <row r="894" spans="1:11" ht="14.45" customHeight="1" x14ac:dyDescent="0.2">
      <c r="A894" s="821" t="s">
        <v>605</v>
      </c>
      <c r="B894" s="822" t="s">
        <v>606</v>
      </c>
      <c r="C894" s="825" t="s">
        <v>632</v>
      </c>
      <c r="D894" s="839" t="s">
        <v>633</v>
      </c>
      <c r="E894" s="825" t="s">
        <v>3200</v>
      </c>
      <c r="F894" s="839" t="s">
        <v>3201</v>
      </c>
      <c r="G894" s="825" t="s">
        <v>4113</v>
      </c>
      <c r="H894" s="825" t="s">
        <v>4114</v>
      </c>
      <c r="I894" s="831">
        <v>5708.2998046875</v>
      </c>
      <c r="J894" s="831">
        <v>18</v>
      </c>
      <c r="K894" s="832">
        <v>102749.318359375</v>
      </c>
    </row>
    <row r="895" spans="1:11" ht="14.45" customHeight="1" x14ac:dyDescent="0.2">
      <c r="A895" s="821" t="s">
        <v>605</v>
      </c>
      <c r="B895" s="822" t="s">
        <v>606</v>
      </c>
      <c r="C895" s="825" t="s">
        <v>632</v>
      </c>
      <c r="D895" s="839" t="s">
        <v>633</v>
      </c>
      <c r="E895" s="825" t="s">
        <v>3200</v>
      </c>
      <c r="F895" s="839" t="s">
        <v>3201</v>
      </c>
      <c r="G895" s="825" t="s">
        <v>4115</v>
      </c>
      <c r="H895" s="825" t="s">
        <v>4116</v>
      </c>
      <c r="I895" s="831">
        <v>6152.85009765625</v>
      </c>
      <c r="J895" s="831">
        <v>30</v>
      </c>
      <c r="K895" s="832">
        <v>184585.50341796875</v>
      </c>
    </row>
    <row r="896" spans="1:11" ht="14.45" customHeight="1" x14ac:dyDescent="0.2">
      <c r="A896" s="821" t="s">
        <v>605</v>
      </c>
      <c r="B896" s="822" t="s">
        <v>606</v>
      </c>
      <c r="C896" s="825" t="s">
        <v>632</v>
      </c>
      <c r="D896" s="839" t="s">
        <v>633</v>
      </c>
      <c r="E896" s="825" t="s">
        <v>3200</v>
      </c>
      <c r="F896" s="839" t="s">
        <v>3201</v>
      </c>
      <c r="G896" s="825" t="s">
        <v>4117</v>
      </c>
      <c r="H896" s="825" t="s">
        <v>4118</v>
      </c>
      <c r="I896" s="831">
        <v>3938.1719238281248</v>
      </c>
      <c r="J896" s="831">
        <v>17</v>
      </c>
      <c r="K896" s="832">
        <v>66948.958984375</v>
      </c>
    </row>
    <row r="897" spans="1:11" ht="14.45" customHeight="1" x14ac:dyDescent="0.2">
      <c r="A897" s="821" t="s">
        <v>605</v>
      </c>
      <c r="B897" s="822" t="s">
        <v>606</v>
      </c>
      <c r="C897" s="825" t="s">
        <v>632</v>
      </c>
      <c r="D897" s="839" t="s">
        <v>633</v>
      </c>
      <c r="E897" s="825" t="s">
        <v>3200</v>
      </c>
      <c r="F897" s="839" t="s">
        <v>3201</v>
      </c>
      <c r="G897" s="825" t="s">
        <v>4119</v>
      </c>
      <c r="H897" s="825" t="s">
        <v>4120</v>
      </c>
      <c r="I897" s="831">
        <v>11150</v>
      </c>
      <c r="J897" s="831">
        <v>4</v>
      </c>
      <c r="K897" s="832">
        <v>44600</v>
      </c>
    </row>
    <row r="898" spans="1:11" ht="14.45" customHeight="1" x14ac:dyDescent="0.2">
      <c r="A898" s="821" t="s">
        <v>605</v>
      </c>
      <c r="B898" s="822" t="s">
        <v>606</v>
      </c>
      <c r="C898" s="825" t="s">
        <v>632</v>
      </c>
      <c r="D898" s="839" t="s">
        <v>633</v>
      </c>
      <c r="E898" s="825" t="s">
        <v>3200</v>
      </c>
      <c r="F898" s="839" t="s">
        <v>3201</v>
      </c>
      <c r="G898" s="825" t="s">
        <v>4121</v>
      </c>
      <c r="H898" s="825" t="s">
        <v>4122</v>
      </c>
      <c r="I898" s="831">
        <v>960.739990234375</v>
      </c>
      <c r="J898" s="831">
        <v>1</v>
      </c>
      <c r="K898" s="832">
        <v>960.739990234375</v>
      </c>
    </row>
    <row r="899" spans="1:11" ht="14.45" customHeight="1" x14ac:dyDescent="0.2">
      <c r="A899" s="821" t="s">
        <v>605</v>
      </c>
      <c r="B899" s="822" t="s">
        <v>606</v>
      </c>
      <c r="C899" s="825" t="s">
        <v>632</v>
      </c>
      <c r="D899" s="839" t="s">
        <v>633</v>
      </c>
      <c r="E899" s="825" t="s">
        <v>3200</v>
      </c>
      <c r="F899" s="839" t="s">
        <v>3201</v>
      </c>
      <c r="G899" s="825" t="s">
        <v>4123</v>
      </c>
      <c r="H899" s="825" t="s">
        <v>4124</v>
      </c>
      <c r="I899" s="831">
        <v>960.739990234375</v>
      </c>
      <c r="J899" s="831">
        <v>1</v>
      </c>
      <c r="K899" s="832">
        <v>960.739990234375</v>
      </c>
    </row>
    <row r="900" spans="1:11" ht="14.45" customHeight="1" x14ac:dyDescent="0.2">
      <c r="A900" s="821" t="s">
        <v>605</v>
      </c>
      <c r="B900" s="822" t="s">
        <v>606</v>
      </c>
      <c r="C900" s="825" t="s">
        <v>632</v>
      </c>
      <c r="D900" s="839" t="s">
        <v>633</v>
      </c>
      <c r="E900" s="825" t="s">
        <v>3200</v>
      </c>
      <c r="F900" s="839" t="s">
        <v>3201</v>
      </c>
      <c r="G900" s="825" t="s">
        <v>4125</v>
      </c>
      <c r="H900" s="825" t="s">
        <v>4126</v>
      </c>
      <c r="I900" s="831">
        <v>8469.75</v>
      </c>
      <c r="J900" s="831">
        <v>5</v>
      </c>
      <c r="K900" s="832">
        <v>42348.75</v>
      </c>
    </row>
    <row r="901" spans="1:11" ht="14.45" customHeight="1" x14ac:dyDescent="0.2">
      <c r="A901" s="821" t="s">
        <v>605</v>
      </c>
      <c r="B901" s="822" t="s">
        <v>606</v>
      </c>
      <c r="C901" s="825" t="s">
        <v>632</v>
      </c>
      <c r="D901" s="839" t="s">
        <v>633</v>
      </c>
      <c r="E901" s="825" t="s">
        <v>3200</v>
      </c>
      <c r="F901" s="839" t="s">
        <v>3201</v>
      </c>
      <c r="G901" s="825" t="s">
        <v>4127</v>
      </c>
      <c r="H901" s="825" t="s">
        <v>4128</v>
      </c>
      <c r="I901" s="831">
        <v>8745.8798828125</v>
      </c>
      <c r="J901" s="831">
        <v>18</v>
      </c>
      <c r="K901" s="832">
        <v>157425.8369140625</v>
      </c>
    </row>
    <row r="902" spans="1:11" ht="14.45" customHeight="1" x14ac:dyDescent="0.2">
      <c r="A902" s="821" t="s">
        <v>605</v>
      </c>
      <c r="B902" s="822" t="s">
        <v>606</v>
      </c>
      <c r="C902" s="825" t="s">
        <v>632</v>
      </c>
      <c r="D902" s="839" t="s">
        <v>633</v>
      </c>
      <c r="E902" s="825" t="s">
        <v>4129</v>
      </c>
      <c r="F902" s="839" t="s">
        <v>4130</v>
      </c>
      <c r="G902" s="825" t="s">
        <v>4131</v>
      </c>
      <c r="H902" s="825" t="s">
        <v>4132</v>
      </c>
      <c r="I902" s="831">
        <v>0.46000000834465027</v>
      </c>
      <c r="J902" s="831">
        <v>1</v>
      </c>
      <c r="K902" s="832">
        <v>0.46000000834465027</v>
      </c>
    </row>
    <row r="903" spans="1:11" ht="14.45" customHeight="1" x14ac:dyDescent="0.2">
      <c r="A903" s="821" t="s">
        <v>605</v>
      </c>
      <c r="B903" s="822" t="s">
        <v>606</v>
      </c>
      <c r="C903" s="825" t="s">
        <v>632</v>
      </c>
      <c r="D903" s="839" t="s">
        <v>633</v>
      </c>
      <c r="E903" s="825" t="s">
        <v>2888</v>
      </c>
      <c r="F903" s="839" t="s">
        <v>2889</v>
      </c>
      <c r="G903" s="825" t="s">
        <v>4133</v>
      </c>
      <c r="H903" s="825" t="s">
        <v>4134</v>
      </c>
      <c r="I903" s="831">
        <v>338.79998779296875</v>
      </c>
      <c r="J903" s="831">
        <v>1</v>
      </c>
      <c r="K903" s="832">
        <v>338.79998779296875</v>
      </c>
    </row>
    <row r="904" spans="1:11" ht="14.45" customHeight="1" thickBot="1" x14ac:dyDescent="0.25">
      <c r="A904" s="813" t="s">
        <v>605</v>
      </c>
      <c r="B904" s="814" t="s">
        <v>606</v>
      </c>
      <c r="C904" s="817" t="s">
        <v>632</v>
      </c>
      <c r="D904" s="840" t="s">
        <v>633</v>
      </c>
      <c r="E904" s="817" t="s">
        <v>4135</v>
      </c>
      <c r="F904" s="840" t="s">
        <v>4136</v>
      </c>
      <c r="G904" s="817" t="s">
        <v>4137</v>
      </c>
      <c r="H904" s="817" t="s">
        <v>4138</v>
      </c>
      <c r="I904" s="833">
        <v>111.56999969482422</v>
      </c>
      <c r="J904" s="833">
        <v>6</v>
      </c>
      <c r="K904" s="834">
        <v>669.44000244140625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9FC3EFAD-90E6-4D04-BE20-74C10B651A27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7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602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1" t="s">
        <v>328</v>
      </c>
      <c r="B2" s="372"/>
    </row>
    <row r="3" spans="1:19" x14ac:dyDescent="0.25">
      <c r="A3" s="614" t="s">
        <v>235</v>
      </c>
      <c r="B3" s="615"/>
      <c r="C3" s="616" t="s">
        <v>224</v>
      </c>
      <c r="D3" s="617"/>
      <c r="E3" s="617"/>
      <c r="F3" s="618"/>
      <c r="G3" s="619" t="s">
        <v>225</v>
      </c>
      <c r="H3" s="620"/>
      <c r="I3" s="620"/>
      <c r="J3" s="621"/>
      <c r="K3" s="622" t="s">
        <v>234</v>
      </c>
      <c r="L3" s="623"/>
      <c r="M3" s="623"/>
      <c r="N3" s="623"/>
      <c r="O3" s="624"/>
      <c r="P3" s="620" t="s">
        <v>293</v>
      </c>
      <c r="Q3" s="620"/>
      <c r="R3" s="620"/>
      <c r="S3" s="621"/>
    </row>
    <row r="4" spans="1:19" ht="15.75" thickBot="1" x14ac:dyDescent="0.3">
      <c r="A4" s="594">
        <v>2020</v>
      </c>
      <c r="B4" s="595"/>
      <c r="C4" s="596" t="s">
        <v>292</v>
      </c>
      <c r="D4" s="598" t="s">
        <v>130</v>
      </c>
      <c r="E4" s="598" t="s">
        <v>95</v>
      </c>
      <c r="F4" s="600" t="s">
        <v>68</v>
      </c>
      <c r="G4" s="588" t="s">
        <v>226</v>
      </c>
      <c r="H4" s="590" t="s">
        <v>230</v>
      </c>
      <c r="I4" s="590" t="s">
        <v>291</v>
      </c>
      <c r="J4" s="592" t="s">
        <v>227</v>
      </c>
      <c r="K4" s="611" t="s">
        <v>290</v>
      </c>
      <c r="L4" s="612"/>
      <c r="M4" s="612"/>
      <c r="N4" s="613"/>
      <c r="O4" s="600" t="s">
        <v>289</v>
      </c>
      <c r="P4" s="603" t="s">
        <v>288</v>
      </c>
      <c r="Q4" s="603" t="s">
        <v>237</v>
      </c>
      <c r="R4" s="605" t="s">
        <v>95</v>
      </c>
      <c r="S4" s="607" t="s">
        <v>236</v>
      </c>
    </row>
    <row r="5" spans="1:19" s="494" customFormat="1" ht="19.149999999999999" customHeight="1" x14ac:dyDescent="0.25">
      <c r="A5" s="609" t="s">
        <v>287</v>
      </c>
      <c r="B5" s="610"/>
      <c r="C5" s="597"/>
      <c r="D5" s="599"/>
      <c r="E5" s="599"/>
      <c r="F5" s="601"/>
      <c r="G5" s="589"/>
      <c r="H5" s="591"/>
      <c r="I5" s="591"/>
      <c r="J5" s="593"/>
      <c r="K5" s="497" t="s">
        <v>228</v>
      </c>
      <c r="L5" s="496" t="s">
        <v>229</v>
      </c>
      <c r="M5" s="496" t="s">
        <v>286</v>
      </c>
      <c r="N5" s="495" t="s">
        <v>3</v>
      </c>
      <c r="O5" s="601"/>
      <c r="P5" s="604"/>
      <c r="Q5" s="604"/>
      <c r="R5" s="606"/>
      <c r="S5" s="608"/>
    </row>
    <row r="6" spans="1:19" ht="15.75" thickBot="1" x14ac:dyDescent="0.3">
      <c r="A6" s="586" t="s">
        <v>223</v>
      </c>
      <c r="B6" s="587"/>
      <c r="C6" s="493">
        <f ca="1">SUM(Tabulka[01 uv_sk])/2</f>
        <v>86.668181818181779</v>
      </c>
      <c r="D6" s="491"/>
      <c r="E6" s="491"/>
      <c r="F6" s="490"/>
      <c r="G6" s="492">
        <f ca="1">SUM(Tabulka[05 h_vram])/2</f>
        <v>135487.13</v>
      </c>
      <c r="H6" s="491">
        <f ca="1">SUM(Tabulka[06 h_naduv])/2</f>
        <v>6974.1900000000005</v>
      </c>
      <c r="I6" s="491">
        <f ca="1">SUM(Tabulka[07 h_nadzk])/2</f>
        <v>489.03999999999996</v>
      </c>
      <c r="J6" s="490">
        <f ca="1">SUM(Tabulka[08 h_oon])/2</f>
        <v>0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2115535</v>
      </c>
      <c r="N6" s="491">
        <f ca="1">SUM(Tabulka[12 m_oc])/2</f>
        <v>2115535</v>
      </c>
      <c r="O6" s="490">
        <f ca="1">SUM(Tabulka[13 m_sk])/2</f>
        <v>57140945</v>
      </c>
      <c r="P6" s="489">
        <f ca="1">SUM(Tabulka[14_vzsk])/2</f>
        <v>120252.8</v>
      </c>
      <c r="Q6" s="489">
        <f ca="1">SUM(Tabulka[15_vzpl])/2</f>
        <v>126196.23655913978</v>
      </c>
      <c r="R6" s="488">
        <f ca="1">IF(Q6=0,0,P6/Q6)</f>
        <v>0.95290321866013428</v>
      </c>
      <c r="S6" s="487">
        <f ca="1">Q6-P6</f>
        <v>5943.43655913978</v>
      </c>
    </row>
    <row r="7" spans="1:19" hidden="1" x14ac:dyDescent="0.25">
      <c r="A7" s="486" t="s">
        <v>285</v>
      </c>
      <c r="B7" s="485" t="s">
        <v>284</v>
      </c>
      <c r="C7" s="484" t="s">
        <v>283</v>
      </c>
      <c r="D7" s="483" t="s">
        <v>282</v>
      </c>
      <c r="E7" s="482" t="s">
        <v>281</v>
      </c>
      <c r="F7" s="481" t="s">
        <v>280</v>
      </c>
      <c r="G7" s="480" t="s">
        <v>279</v>
      </c>
      <c r="H7" s="478" t="s">
        <v>278</v>
      </c>
      <c r="I7" s="478" t="s">
        <v>277</v>
      </c>
      <c r="J7" s="477" t="s">
        <v>276</v>
      </c>
      <c r="K7" s="479" t="s">
        <v>275</v>
      </c>
      <c r="L7" s="478" t="s">
        <v>274</v>
      </c>
      <c r="M7" s="478" t="s">
        <v>273</v>
      </c>
      <c r="N7" s="477" t="s">
        <v>272</v>
      </c>
      <c r="O7" s="476" t="s">
        <v>271</v>
      </c>
      <c r="P7" s="475" t="s">
        <v>270</v>
      </c>
      <c r="Q7" s="474" t="s">
        <v>269</v>
      </c>
      <c r="R7" s="473" t="s">
        <v>268</v>
      </c>
      <c r="S7" s="472" t="s">
        <v>267</v>
      </c>
    </row>
    <row r="8" spans="1:19" x14ac:dyDescent="0.25">
      <c r="A8" s="469" t="s">
        <v>266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12.736363636363636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22129.599999999999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3528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932487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932487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16033595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85182.8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39112.903225806447</v>
      </c>
      <c r="R8" s="471">
        <f ca="1">IF(Tabulka[[#This Row],[15_vzpl]]=0,"",Tabulka[[#This Row],[14_vzsk]]/Tabulka[[#This Row],[15_vzpl]])</f>
        <v>2.1778695257731964</v>
      </c>
      <c r="S8" s="470">
        <f ca="1">IF(Tabulka[[#This Row],[15_vzpl]]-Tabulka[[#This Row],[14_vzsk]]=0,"",Tabulka[[#This Row],[15_vzpl]]-Tabulka[[#This Row],[14_vzsk]])</f>
        <v>-46069.896774193556</v>
      </c>
    </row>
    <row r="9" spans="1:19" x14ac:dyDescent="0.25">
      <c r="A9" s="469">
        <v>99</v>
      </c>
      <c r="B9" s="468" t="s">
        <v>4154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3.0909090909090908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5416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869.5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287579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287579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2866427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85182.8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39112.903225806447</v>
      </c>
      <c r="R9" s="471">
        <f ca="1">IF(Tabulka[[#This Row],[15_vzpl]]=0,"",Tabulka[[#This Row],[14_vzsk]]/Tabulka[[#This Row],[15_vzpl]])</f>
        <v>2.1778695257731964</v>
      </c>
      <c r="S9" s="470">
        <f ca="1">IF(Tabulka[[#This Row],[15_vzpl]]-Tabulka[[#This Row],[14_vzsk]]=0,"",Tabulka[[#This Row],[15_vzpl]]-Tabulka[[#This Row],[14_vzsk]])</f>
        <v>-46069.896774193556</v>
      </c>
    </row>
    <row r="10" spans="1:19" x14ac:dyDescent="0.25">
      <c r="A10" s="469">
        <v>100</v>
      </c>
      <c r="B10" s="468" t="s">
        <v>4155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3.2818181818181817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5673.6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990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290898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290898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3460574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4156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6.3636363636363633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11040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1668.5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354010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354010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9706594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4140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72.11363636363636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110269.53000000001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3446.19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473.03999999999996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1163477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1163477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40393720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35070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87083.333333333343</v>
      </c>
      <c r="R12" s="471">
        <f ca="1">IF(Tabulka[[#This Row],[15_vzpl]]=0,"",Tabulka[[#This Row],[14_vzsk]]/Tabulka[[#This Row],[15_vzpl]])</f>
        <v>0.40271770334928225</v>
      </c>
      <c r="S12" s="470">
        <f ca="1">IF(Tabulka[[#This Row],[15_vzpl]]-Tabulka[[#This Row],[14_vzsk]]=0,"",Tabulka[[#This Row],[15_vzpl]]-Tabulka[[#This Row],[14_vzsk]])</f>
        <v>52013.333333333343</v>
      </c>
    </row>
    <row r="13" spans="1:19" x14ac:dyDescent="0.25">
      <c r="A13" s="469">
        <v>303</v>
      </c>
      <c r="B13" s="468" t="s">
        <v>4157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18.772727272727273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28500.36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1258.75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105.75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247825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247825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10168620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35070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87083.333333333343</v>
      </c>
      <c r="R13" s="471">
        <f ca="1">IF(Tabulka[[#This Row],[15_vzpl]]=0,"",Tabulka[[#This Row],[14_vzsk]]/Tabulka[[#This Row],[15_vzpl]])</f>
        <v>0.40271770334928225</v>
      </c>
      <c r="S13" s="470">
        <f ca="1">IF(Tabulka[[#This Row],[15_vzpl]]-Tabulka[[#This Row],[14_vzsk]]=0,"",Tabulka[[#This Row],[15_vzpl]]-Tabulka[[#This Row],[14_vzsk]])</f>
        <v>52013.333333333343</v>
      </c>
    </row>
    <row r="14" spans="1:19" x14ac:dyDescent="0.25">
      <c r="A14" s="469">
        <v>304</v>
      </c>
      <c r="B14" s="468" t="s">
        <v>4158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26.295454545454547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40556.450000000004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895.77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251.48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512233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512233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17256357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25">
      <c r="A15" s="469">
        <v>305</v>
      </c>
      <c r="B15" s="468" t="s">
        <v>4159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6.1363636363636367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8522.9700000000012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309.42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115.81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181579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181579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4050708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25">
      <c r="A16" s="469">
        <v>418</v>
      </c>
      <c r="B16" s="468" t="s">
        <v>4160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1.8181818181818181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2973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21241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21241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953439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424</v>
      </c>
      <c r="B17" s="468" t="s">
        <v>4161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4.5454545454545459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7470.5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49478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49478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1901971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>
        <v>636</v>
      </c>
      <c r="B18" s="468" t="s">
        <v>4162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0.90909090909090906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1425.75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17287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17287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458602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>
        <v>642</v>
      </c>
      <c r="B19" s="468" t="s">
        <v>4163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13.636363636363637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20820.5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846.25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133834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133834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5604023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s="469" t="s">
        <v>4141</v>
      </c>
      <c r="B20" s="468"/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1.8181818181818181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3088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19571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19571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713630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25">
      <c r="A21" s="469">
        <v>30</v>
      </c>
      <c r="B21" s="468" t="s">
        <v>4164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1.8181818181818181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3088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19571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19571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713630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25">
      <c r="A22" t="s">
        <v>295</v>
      </c>
    </row>
    <row r="23" spans="1:19" x14ac:dyDescent="0.25">
      <c r="A23" s="222" t="s">
        <v>201</v>
      </c>
    </row>
    <row r="24" spans="1:19" x14ac:dyDescent="0.25">
      <c r="A24" s="223" t="s">
        <v>265</v>
      </c>
    </row>
    <row r="25" spans="1:19" x14ac:dyDescent="0.25">
      <c r="A25" s="461" t="s">
        <v>264</v>
      </c>
    </row>
    <row r="26" spans="1:19" x14ac:dyDescent="0.25">
      <c r="A26" s="374" t="s">
        <v>233</v>
      </c>
    </row>
    <row r="27" spans="1:19" x14ac:dyDescent="0.25">
      <c r="A27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1">
    <cfRule type="cellIs" dxfId="25" priority="3" operator="lessThan">
      <formula>0</formula>
    </cfRule>
  </conditionalFormatting>
  <conditionalFormatting sqref="R6:R21">
    <cfRule type="cellIs" dxfId="24" priority="4" operator="greaterThan">
      <formula>1</formula>
    </cfRule>
  </conditionalFormatting>
  <conditionalFormatting sqref="A8:S21">
    <cfRule type="expression" dxfId="23" priority="2">
      <formula>$B8=""</formula>
    </cfRule>
  </conditionalFormatting>
  <conditionalFormatting sqref="P8:S21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3973F4D5-9FEE-4793-A9D5-B311C58DE230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58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4153</v>
      </c>
    </row>
    <row r="2" spans="1:19" x14ac:dyDescent="0.25">
      <c r="A2" s="371" t="s">
        <v>328</v>
      </c>
    </row>
    <row r="3" spans="1:19" x14ac:dyDescent="0.25">
      <c r="A3" s="507" t="s">
        <v>210</v>
      </c>
      <c r="B3" s="506">
        <v>2020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266</v>
      </c>
      <c r="E4" s="498">
        <v>14</v>
      </c>
      <c r="F4" s="498"/>
      <c r="G4" s="498"/>
      <c r="H4" s="498"/>
      <c r="I4" s="498">
        <v>2560</v>
      </c>
      <c r="J4" s="498">
        <v>353</v>
      </c>
      <c r="K4" s="498"/>
      <c r="L4" s="498"/>
      <c r="M4" s="498"/>
      <c r="N4" s="498"/>
      <c r="O4" s="498"/>
      <c r="P4" s="498"/>
      <c r="Q4" s="498">
        <v>1454058</v>
      </c>
      <c r="R4" s="498"/>
      <c r="S4" s="498">
        <v>3555.7184750733136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4</v>
      </c>
      <c r="I5">
        <v>728</v>
      </c>
      <c r="J5">
        <v>88</v>
      </c>
      <c r="Q5">
        <v>269727</v>
      </c>
      <c r="S5">
        <v>3555.7184750733136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E6">
        <v>3</v>
      </c>
      <c r="I6">
        <v>552</v>
      </c>
      <c r="J6">
        <v>88.5</v>
      </c>
      <c r="Q6">
        <v>259217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7</v>
      </c>
      <c r="I7">
        <v>1280</v>
      </c>
      <c r="J7">
        <v>176.5</v>
      </c>
      <c r="Q7">
        <v>925114</v>
      </c>
    </row>
    <row r="8" spans="1:19" x14ac:dyDescent="0.25">
      <c r="A8" s="505" t="s">
        <v>215</v>
      </c>
      <c r="B8" s="504">
        <v>5</v>
      </c>
      <c r="C8">
        <v>1</v>
      </c>
      <c r="D8" t="s">
        <v>4140</v>
      </c>
      <c r="E8">
        <v>78</v>
      </c>
      <c r="I8">
        <v>12684.900000000001</v>
      </c>
      <c r="J8">
        <v>192</v>
      </c>
      <c r="K8">
        <v>10</v>
      </c>
      <c r="Q8">
        <v>3461106</v>
      </c>
      <c r="R8">
        <v>9520</v>
      </c>
      <c r="S8">
        <v>7916.666666666667</v>
      </c>
    </row>
    <row r="9" spans="1:19" x14ac:dyDescent="0.25">
      <c r="A9" s="503" t="s">
        <v>216</v>
      </c>
      <c r="B9" s="502">
        <v>6</v>
      </c>
      <c r="C9">
        <v>1</v>
      </c>
      <c r="D9">
        <v>303</v>
      </c>
      <c r="E9">
        <v>19.75</v>
      </c>
      <c r="I9">
        <v>3082.15</v>
      </c>
      <c r="J9">
        <v>65.5</v>
      </c>
      <c r="K9">
        <v>10</v>
      </c>
      <c r="Q9">
        <v>850635</v>
      </c>
      <c r="R9">
        <v>9520</v>
      </c>
      <c r="S9">
        <v>7916.666666666667</v>
      </c>
    </row>
    <row r="10" spans="1:19" x14ac:dyDescent="0.25">
      <c r="A10" s="505" t="s">
        <v>217</v>
      </c>
      <c r="B10" s="504">
        <v>7</v>
      </c>
      <c r="C10">
        <v>1</v>
      </c>
      <c r="D10">
        <v>304</v>
      </c>
      <c r="E10">
        <v>30</v>
      </c>
      <c r="I10">
        <v>4756.55</v>
      </c>
      <c r="J10">
        <v>49.5</v>
      </c>
      <c r="Q10">
        <v>1545206</v>
      </c>
    </row>
    <row r="11" spans="1:19" x14ac:dyDescent="0.25">
      <c r="A11" s="503" t="s">
        <v>218</v>
      </c>
      <c r="B11" s="502">
        <v>8</v>
      </c>
      <c r="C11">
        <v>1</v>
      </c>
      <c r="D11">
        <v>305</v>
      </c>
      <c r="E11">
        <v>5.25</v>
      </c>
      <c r="I11">
        <v>853.2</v>
      </c>
      <c r="Q11">
        <v>317729</v>
      </c>
    </row>
    <row r="12" spans="1:19" x14ac:dyDescent="0.25">
      <c r="A12" s="505" t="s">
        <v>219</v>
      </c>
      <c r="B12" s="504">
        <v>9</v>
      </c>
      <c r="C12">
        <v>1</v>
      </c>
      <c r="D12">
        <v>418</v>
      </c>
      <c r="E12">
        <v>2</v>
      </c>
      <c r="I12">
        <v>345</v>
      </c>
      <c r="Q12">
        <v>78797</v>
      </c>
    </row>
    <row r="13" spans="1:19" x14ac:dyDescent="0.25">
      <c r="A13" s="503" t="s">
        <v>220</v>
      </c>
      <c r="B13" s="502">
        <v>10</v>
      </c>
      <c r="C13">
        <v>1</v>
      </c>
      <c r="D13">
        <v>424</v>
      </c>
      <c r="E13">
        <v>5</v>
      </c>
      <c r="I13">
        <v>902.5</v>
      </c>
      <c r="J13">
        <v>13</v>
      </c>
      <c r="Q13">
        <v>157864</v>
      </c>
    </row>
    <row r="14" spans="1:19" x14ac:dyDescent="0.25">
      <c r="A14" s="505" t="s">
        <v>221</v>
      </c>
      <c r="B14" s="504">
        <v>11</v>
      </c>
      <c r="C14">
        <v>1</v>
      </c>
      <c r="D14">
        <v>636</v>
      </c>
      <c r="E14">
        <v>1</v>
      </c>
      <c r="I14">
        <v>172.5</v>
      </c>
      <c r="Q14">
        <v>36326</v>
      </c>
    </row>
    <row r="15" spans="1:19" x14ac:dyDescent="0.25">
      <c r="A15" s="503" t="s">
        <v>222</v>
      </c>
      <c r="B15" s="502">
        <v>12</v>
      </c>
      <c r="C15">
        <v>1</v>
      </c>
      <c r="D15">
        <v>642</v>
      </c>
      <c r="E15">
        <v>15</v>
      </c>
      <c r="I15">
        <v>2573</v>
      </c>
      <c r="J15">
        <v>64</v>
      </c>
      <c r="Q15">
        <v>474549</v>
      </c>
    </row>
    <row r="16" spans="1:19" x14ac:dyDescent="0.25">
      <c r="A16" s="501" t="s">
        <v>210</v>
      </c>
      <c r="B16" s="500">
        <v>2020</v>
      </c>
      <c r="C16">
        <v>1</v>
      </c>
      <c r="D16" t="s">
        <v>4141</v>
      </c>
      <c r="E16">
        <v>2</v>
      </c>
      <c r="I16">
        <v>360</v>
      </c>
      <c r="Q16">
        <v>63649</v>
      </c>
    </row>
    <row r="17" spans="3:19" x14ac:dyDescent="0.25">
      <c r="C17">
        <v>1</v>
      </c>
      <c r="D17">
        <v>30</v>
      </c>
      <c r="E17">
        <v>2</v>
      </c>
      <c r="I17">
        <v>360</v>
      </c>
      <c r="Q17">
        <v>63649</v>
      </c>
    </row>
    <row r="18" spans="3:19" x14ac:dyDescent="0.25">
      <c r="C18" t="s">
        <v>4142</v>
      </c>
      <c r="E18">
        <v>94</v>
      </c>
      <c r="I18">
        <v>15604.900000000001</v>
      </c>
      <c r="J18">
        <v>545</v>
      </c>
      <c r="K18">
        <v>10</v>
      </c>
      <c r="Q18">
        <v>4978813</v>
      </c>
      <c r="R18">
        <v>9520</v>
      </c>
      <c r="S18">
        <v>11472.38514173998</v>
      </c>
    </row>
    <row r="19" spans="3:19" x14ac:dyDescent="0.25">
      <c r="C19">
        <v>2</v>
      </c>
      <c r="D19" t="s">
        <v>266</v>
      </c>
      <c r="E19">
        <v>14</v>
      </c>
      <c r="I19">
        <v>2128</v>
      </c>
      <c r="J19">
        <v>355</v>
      </c>
      <c r="Q19">
        <v>1440325</v>
      </c>
      <c r="R19">
        <v>34582.800000000003</v>
      </c>
      <c r="S19">
        <v>3555.7184750733136</v>
      </c>
    </row>
    <row r="20" spans="3:19" x14ac:dyDescent="0.25">
      <c r="C20">
        <v>2</v>
      </c>
      <c r="D20">
        <v>99</v>
      </c>
      <c r="E20">
        <v>4</v>
      </c>
      <c r="I20">
        <v>616</v>
      </c>
      <c r="J20">
        <v>88.5</v>
      </c>
      <c r="Q20">
        <v>278562</v>
      </c>
      <c r="R20">
        <v>34582.800000000003</v>
      </c>
      <c r="S20">
        <v>3555.7184750733136</v>
      </c>
    </row>
    <row r="21" spans="3:19" x14ac:dyDescent="0.25">
      <c r="C21">
        <v>2</v>
      </c>
      <c r="D21">
        <v>100</v>
      </c>
      <c r="E21">
        <v>3</v>
      </c>
      <c r="I21">
        <v>456</v>
      </c>
      <c r="J21">
        <v>89</v>
      </c>
      <c r="Q21">
        <v>257976</v>
      </c>
    </row>
    <row r="22" spans="3:19" x14ac:dyDescent="0.25">
      <c r="C22">
        <v>2</v>
      </c>
      <c r="D22">
        <v>101</v>
      </c>
      <c r="E22">
        <v>7</v>
      </c>
      <c r="I22">
        <v>1056</v>
      </c>
      <c r="J22">
        <v>177.5</v>
      </c>
      <c r="Q22">
        <v>903787</v>
      </c>
    </row>
    <row r="23" spans="3:19" x14ac:dyDescent="0.25">
      <c r="C23">
        <v>2</v>
      </c>
      <c r="D23" t="s">
        <v>4140</v>
      </c>
      <c r="E23">
        <v>79</v>
      </c>
      <c r="I23">
        <v>10870.6</v>
      </c>
      <c r="J23">
        <v>407.75</v>
      </c>
      <c r="K23">
        <v>10</v>
      </c>
      <c r="O23">
        <v>25266</v>
      </c>
      <c r="P23">
        <v>25266</v>
      </c>
      <c r="Q23">
        <v>3459042</v>
      </c>
      <c r="S23">
        <v>7916.666666666667</v>
      </c>
    </row>
    <row r="24" spans="3:19" x14ac:dyDescent="0.25">
      <c r="C24">
        <v>2</v>
      </c>
      <c r="D24">
        <v>303</v>
      </c>
      <c r="E24">
        <v>21.75</v>
      </c>
      <c r="I24">
        <v>2762</v>
      </c>
      <c r="J24">
        <v>189.5</v>
      </c>
      <c r="K24">
        <v>10</v>
      </c>
      <c r="O24">
        <v>2500</v>
      </c>
      <c r="P24">
        <v>2500</v>
      </c>
      <c r="Q24">
        <v>913610</v>
      </c>
      <c r="S24">
        <v>7916.666666666667</v>
      </c>
    </row>
    <row r="25" spans="3:19" x14ac:dyDescent="0.25">
      <c r="C25">
        <v>2</v>
      </c>
      <c r="D25">
        <v>304</v>
      </c>
      <c r="E25">
        <v>29</v>
      </c>
      <c r="I25">
        <v>4096.04</v>
      </c>
      <c r="J25">
        <v>83</v>
      </c>
      <c r="O25">
        <v>7516</v>
      </c>
      <c r="P25">
        <v>7516</v>
      </c>
      <c r="Q25">
        <v>1513982</v>
      </c>
    </row>
    <row r="26" spans="3:19" x14ac:dyDescent="0.25">
      <c r="C26">
        <v>2</v>
      </c>
      <c r="D26">
        <v>305</v>
      </c>
      <c r="E26">
        <v>5.25</v>
      </c>
      <c r="I26">
        <v>722.56</v>
      </c>
      <c r="O26">
        <v>9500</v>
      </c>
      <c r="P26">
        <v>9500</v>
      </c>
      <c r="Q26">
        <v>287883</v>
      </c>
    </row>
    <row r="27" spans="3:19" x14ac:dyDescent="0.25">
      <c r="C27">
        <v>2</v>
      </c>
      <c r="D27">
        <v>418</v>
      </c>
      <c r="E27">
        <v>2</v>
      </c>
      <c r="I27">
        <v>300</v>
      </c>
      <c r="Q27">
        <v>75360</v>
      </c>
    </row>
    <row r="28" spans="3:19" x14ac:dyDescent="0.25">
      <c r="C28">
        <v>2</v>
      </c>
      <c r="D28">
        <v>424</v>
      </c>
      <c r="E28">
        <v>5</v>
      </c>
      <c r="I28">
        <v>763</v>
      </c>
      <c r="J28">
        <v>31.5</v>
      </c>
      <c r="Q28">
        <v>160057</v>
      </c>
    </row>
    <row r="29" spans="3:19" x14ac:dyDescent="0.25">
      <c r="C29">
        <v>2</v>
      </c>
      <c r="D29">
        <v>636</v>
      </c>
      <c r="E29">
        <v>1</v>
      </c>
      <c r="I29">
        <v>150</v>
      </c>
      <c r="Q29">
        <v>36013</v>
      </c>
    </row>
    <row r="30" spans="3:19" x14ac:dyDescent="0.25">
      <c r="C30">
        <v>2</v>
      </c>
      <c r="D30">
        <v>642</v>
      </c>
      <c r="E30">
        <v>15</v>
      </c>
      <c r="I30">
        <v>2077</v>
      </c>
      <c r="J30">
        <v>103.75</v>
      </c>
      <c r="O30">
        <v>5750</v>
      </c>
      <c r="P30">
        <v>5750</v>
      </c>
      <c r="Q30">
        <v>472137</v>
      </c>
    </row>
    <row r="31" spans="3:19" x14ac:dyDescent="0.25">
      <c r="C31">
        <v>2</v>
      </c>
      <c r="D31" t="s">
        <v>4141</v>
      </c>
      <c r="E31">
        <v>2</v>
      </c>
      <c r="I31">
        <v>304</v>
      </c>
      <c r="Q31">
        <v>63337</v>
      </c>
    </row>
    <row r="32" spans="3:19" x14ac:dyDescent="0.25">
      <c r="C32">
        <v>2</v>
      </c>
      <c r="D32">
        <v>30</v>
      </c>
      <c r="E32">
        <v>2</v>
      </c>
      <c r="I32">
        <v>304</v>
      </c>
      <c r="Q32">
        <v>63337</v>
      </c>
    </row>
    <row r="33" spans="3:19" x14ac:dyDescent="0.25">
      <c r="C33" t="s">
        <v>4143</v>
      </c>
      <c r="E33">
        <v>95</v>
      </c>
      <c r="I33">
        <v>13302.6</v>
      </c>
      <c r="J33">
        <v>762.75</v>
      </c>
      <c r="K33">
        <v>10</v>
      </c>
      <c r="O33">
        <v>25266</v>
      </c>
      <c r="P33">
        <v>25266</v>
      </c>
      <c r="Q33">
        <v>4962704</v>
      </c>
      <c r="R33">
        <v>34582.800000000003</v>
      </c>
      <c r="S33">
        <v>11472.38514173998</v>
      </c>
    </row>
    <row r="34" spans="3:19" x14ac:dyDescent="0.25">
      <c r="C34">
        <v>3</v>
      </c>
      <c r="D34" t="s">
        <v>266</v>
      </c>
      <c r="E34">
        <v>14</v>
      </c>
      <c r="I34">
        <v>2168</v>
      </c>
      <c r="J34">
        <v>113</v>
      </c>
      <c r="O34">
        <v>1341</v>
      </c>
      <c r="P34">
        <v>1341</v>
      </c>
      <c r="Q34">
        <v>1298402</v>
      </c>
      <c r="R34">
        <v>7000</v>
      </c>
      <c r="S34">
        <v>3555.7184750733136</v>
      </c>
    </row>
    <row r="35" spans="3:19" x14ac:dyDescent="0.25">
      <c r="C35">
        <v>3</v>
      </c>
      <c r="D35">
        <v>99</v>
      </c>
      <c r="E35">
        <v>4</v>
      </c>
      <c r="I35">
        <v>656</v>
      </c>
      <c r="J35">
        <v>16</v>
      </c>
      <c r="Q35">
        <v>249784</v>
      </c>
      <c r="R35">
        <v>7000</v>
      </c>
      <c r="S35">
        <v>3555.7184750733136</v>
      </c>
    </row>
    <row r="36" spans="3:19" x14ac:dyDescent="0.25">
      <c r="C36">
        <v>3</v>
      </c>
      <c r="D36">
        <v>100</v>
      </c>
      <c r="E36">
        <v>3</v>
      </c>
      <c r="I36">
        <v>416</v>
      </c>
      <c r="J36">
        <v>16.5</v>
      </c>
      <c r="Q36">
        <v>226444</v>
      </c>
    </row>
    <row r="37" spans="3:19" x14ac:dyDescent="0.25">
      <c r="C37">
        <v>3</v>
      </c>
      <c r="D37">
        <v>101</v>
      </c>
      <c r="E37">
        <v>7</v>
      </c>
      <c r="I37">
        <v>1096</v>
      </c>
      <c r="J37">
        <v>80.5</v>
      </c>
      <c r="O37">
        <v>1341</v>
      </c>
      <c r="P37">
        <v>1341</v>
      </c>
      <c r="Q37">
        <v>822174</v>
      </c>
    </row>
    <row r="38" spans="3:19" x14ac:dyDescent="0.25">
      <c r="C38">
        <v>3</v>
      </c>
      <c r="D38" t="s">
        <v>4140</v>
      </c>
      <c r="E38">
        <v>79</v>
      </c>
      <c r="I38">
        <v>10789.099999999999</v>
      </c>
      <c r="J38">
        <v>5.25</v>
      </c>
      <c r="O38">
        <v>2250</v>
      </c>
      <c r="P38">
        <v>2250</v>
      </c>
      <c r="Q38">
        <v>3169910</v>
      </c>
      <c r="S38">
        <v>7916.666666666667</v>
      </c>
    </row>
    <row r="39" spans="3:19" x14ac:dyDescent="0.25">
      <c r="C39">
        <v>3</v>
      </c>
      <c r="D39">
        <v>303</v>
      </c>
      <c r="E39">
        <v>21.75</v>
      </c>
      <c r="I39">
        <v>2676.77</v>
      </c>
      <c r="Q39">
        <v>819132</v>
      </c>
      <c r="S39">
        <v>7916.666666666667</v>
      </c>
    </row>
    <row r="40" spans="3:19" x14ac:dyDescent="0.25">
      <c r="C40">
        <v>3</v>
      </c>
      <c r="D40">
        <v>304</v>
      </c>
      <c r="E40">
        <v>29</v>
      </c>
      <c r="I40">
        <v>4157.54</v>
      </c>
      <c r="Q40">
        <v>1421498</v>
      </c>
    </row>
    <row r="41" spans="3:19" x14ac:dyDescent="0.25">
      <c r="C41">
        <v>3</v>
      </c>
      <c r="D41">
        <v>305</v>
      </c>
      <c r="E41">
        <v>5.25</v>
      </c>
      <c r="I41">
        <v>681.54</v>
      </c>
      <c r="Q41">
        <v>264044</v>
      </c>
    </row>
    <row r="42" spans="3:19" x14ac:dyDescent="0.25">
      <c r="C42">
        <v>3</v>
      </c>
      <c r="D42">
        <v>418</v>
      </c>
      <c r="E42">
        <v>2</v>
      </c>
      <c r="I42">
        <v>306</v>
      </c>
      <c r="Q42">
        <v>77331</v>
      </c>
    </row>
    <row r="43" spans="3:19" x14ac:dyDescent="0.25">
      <c r="C43">
        <v>3</v>
      </c>
      <c r="D43">
        <v>424</v>
      </c>
      <c r="E43">
        <v>5</v>
      </c>
      <c r="I43">
        <v>785</v>
      </c>
      <c r="Q43">
        <v>152052</v>
      </c>
    </row>
    <row r="44" spans="3:19" x14ac:dyDescent="0.25">
      <c r="C44">
        <v>3</v>
      </c>
      <c r="D44">
        <v>636</v>
      </c>
      <c r="E44">
        <v>1</v>
      </c>
      <c r="I44">
        <v>159.25</v>
      </c>
      <c r="Q44">
        <v>34898</v>
      </c>
    </row>
    <row r="45" spans="3:19" x14ac:dyDescent="0.25">
      <c r="C45">
        <v>3</v>
      </c>
      <c r="D45">
        <v>642</v>
      </c>
      <c r="E45">
        <v>15</v>
      </c>
      <c r="I45">
        <v>2023</v>
      </c>
      <c r="J45">
        <v>5.25</v>
      </c>
      <c r="O45">
        <v>2250</v>
      </c>
      <c r="P45">
        <v>2250</v>
      </c>
      <c r="Q45">
        <v>400955</v>
      </c>
    </row>
    <row r="46" spans="3:19" x14ac:dyDescent="0.25">
      <c r="C46">
        <v>3</v>
      </c>
      <c r="D46" t="s">
        <v>4141</v>
      </c>
      <c r="E46">
        <v>2</v>
      </c>
      <c r="I46">
        <v>304</v>
      </c>
      <c r="Q46">
        <v>63801</v>
      </c>
    </row>
    <row r="47" spans="3:19" x14ac:dyDescent="0.25">
      <c r="C47">
        <v>3</v>
      </c>
      <c r="D47">
        <v>30</v>
      </c>
      <c r="E47">
        <v>2</v>
      </c>
      <c r="I47">
        <v>304</v>
      </c>
      <c r="Q47">
        <v>63801</v>
      </c>
    </row>
    <row r="48" spans="3:19" x14ac:dyDescent="0.25">
      <c r="C48" t="s">
        <v>4144</v>
      </c>
      <c r="E48">
        <v>95</v>
      </c>
      <c r="I48">
        <v>13261.100000000002</v>
      </c>
      <c r="J48">
        <v>118.25</v>
      </c>
      <c r="O48">
        <v>3591</v>
      </c>
      <c r="P48">
        <v>3591</v>
      </c>
      <c r="Q48">
        <v>4532113</v>
      </c>
      <c r="R48">
        <v>7000</v>
      </c>
      <c r="S48">
        <v>11472.38514173998</v>
      </c>
    </row>
    <row r="49" spans="3:19" x14ac:dyDescent="0.25">
      <c r="C49">
        <v>4</v>
      </c>
      <c r="D49" t="s">
        <v>266</v>
      </c>
      <c r="E49">
        <v>14</v>
      </c>
      <c r="I49">
        <v>2040</v>
      </c>
      <c r="J49">
        <v>370</v>
      </c>
      <c r="Q49">
        <v>1368284</v>
      </c>
      <c r="R49">
        <v>20900</v>
      </c>
      <c r="S49">
        <v>3555.7184750733136</v>
      </c>
    </row>
    <row r="50" spans="3:19" x14ac:dyDescent="0.25">
      <c r="C50">
        <v>4</v>
      </c>
      <c r="D50">
        <v>99</v>
      </c>
      <c r="E50">
        <v>4</v>
      </c>
      <c r="I50">
        <v>648</v>
      </c>
      <c r="J50">
        <v>118.5</v>
      </c>
      <c r="Q50">
        <v>289320</v>
      </c>
      <c r="R50">
        <v>20900</v>
      </c>
      <c r="S50">
        <v>3555.7184750733136</v>
      </c>
    </row>
    <row r="51" spans="3:19" x14ac:dyDescent="0.25">
      <c r="C51">
        <v>4</v>
      </c>
      <c r="D51">
        <v>100</v>
      </c>
      <c r="E51">
        <v>3</v>
      </c>
      <c r="I51">
        <v>424</v>
      </c>
      <c r="J51">
        <v>74.5</v>
      </c>
      <c r="Q51">
        <v>224609</v>
      </c>
    </row>
    <row r="52" spans="3:19" x14ac:dyDescent="0.25">
      <c r="C52">
        <v>4</v>
      </c>
      <c r="D52">
        <v>101</v>
      </c>
      <c r="E52">
        <v>7</v>
      </c>
      <c r="I52">
        <v>968</v>
      </c>
      <c r="J52">
        <v>177</v>
      </c>
      <c r="Q52">
        <v>854355</v>
      </c>
    </row>
    <row r="53" spans="3:19" x14ac:dyDescent="0.25">
      <c r="C53">
        <v>4</v>
      </c>
      <c r="D53" t="s">
        <v>4140</v>
      </c>
      <c r="E53">
        <v>78.25</v>
      </c>
      <c r="I53">
        <v>9548.6</v>
      </c>
      <c r="J53">
        <v>218.5</v>
      </c>
      <c r="O53">
        <v>48472</v>
      </c>
      <c r="P53">
        <v>48472</v>
      </c>
      <c r="Q53">
        <v>3192162</v>
      </c>
      <c r="R53">
        <v>500</v>
      </c>
      <c r="S53">
        <v>7916.666666666667</v>
      </c>
    </row>
    <row r="54" spans="3:19" x14ac:dyDescent="0.25">
      <c r="C54">
        <v>4</v>
      </c>
      <c r="D54">
        <v>303</v>
      </c>
      <c r="E54">
        <v>20.75</v>
      </c>
      <c r="I54">
        <v>2572.02</v>
      </c>
      <c r="J54">
        <v>123.5</v>
      </c>
      <c r="O54">
        <v>8012</v>
      </c>
      <c r="P54">
        <v>8012</v>
      </c>
      <c r="Q54">
        <v>830252</v>
      </c>
      <c r="R54">
        <v>500</v>
      </c>
      <c r="S54">
        <v>7916.666666666667</v>
      </c>
    </row>
    <row r="55" spans="3:19" x14ac:dyDescent="0.25">
      <c r="C55">
        <v>4</v>
      </c>
      <c r="D55">
        <v>304</v>
      </c>
      <c r="E55">
        <v>29.25</v>
      </c>
      <c r="I55">
        <v>3775.77</v>
      </c>
      <c r="J55">
        <v>42</v>
      </c>
      <c r="O55">
        <v>29024</v>
      </c>
      <c r="P55">
        <v>29024</v>
      </c>
      <c r="Q55">
        <v>1430358</v>
      </c>
    </row>
    <row r="56" spans="3:19" x14ac:dyDescent="0.25">
      <c r="C56">
        <v>4</v>
      </c>
      <c r="D56">
        <v>305</v>
      </c>
      <c r="E56">
        <v>5.25</v>
      </c>
      <c r="I56">
        <v>580.30999999999995</v>
      </c>
      <c r="O56">
        <v>3000</v>
      </c>
      <c r="P56">
        <v>3000</v>
      </c>
      <c r="Q56">
        <v>215439</v>
      </c>
    </row>
    <row r="57" spans="3:19" x14ac:dyDescent="0.25">
      <c r="C57">
        <v>4</v>
      </c>
      <c r="D57">
        <v>418</v>
      </c>
      <c r="E57">
        <v>2</v>
      </c>
      <c r="I57">
        <v>270</v>
      </c>
      <c r="Q57">
        <v>77036</v>
      </c>
    </row>
    <row r="58" spans="3:19" x14ac:dyDescent="0.25">
      <c r="C58">
        <v>4</v>
      </c>
      <c r="D58">
        <v>424</v>
      </c>
      <c r="E58">
        <v>5</v>
      </c>
      <c r="I58">
        <v>601.5</v>
      </c>
      <c r="J58">
        <v>5</v>
      </c>
      <c r="O58">
        <v>3436</v>
      </c>
      <c r="P58">
        <v>3436</v>
      </c>
      <c r="Q58">
        <v>155268</v>
      </c>
    </row>
    <row r="59" spans="3:19" x14ac:dyDescent="0.25">
      <c r="C59">
        <v>4</v>
      </c>
      <c r="D59">
        <v>636</v>
      </c>
      <c r="E59">
        <v>1</v>
      </c>
      <c r="I59">
        <v>103.5</v>
      </c>
      <c r="Q59">
        <v>40481</v>
      </c>
    </row>
    <row r="60" spans="3:19" x14ac:dyDescent="0.25">
      <c r="C60">
        <v>4</v>
      </c>
      <c r="D60">
        <v>642</v>
      </c>
      <c r="E60">
        <v>15</v>
      </c>
      <c r="I60">
        <v>1645.5</v>
      </c>
      <c r="J60">
        <v>48</v>
      </c>
      <c r="O60">
        <v>5000</v>
      </c>
      <c r="P60">
        <v>5000</v>
      </c>
      <c r="Q60">
        <v>443328</v>
      </c>
    </row>
    <row r="61" spans="3:19" x14ac:dyDescent="0.25">
      <c r="C61">
        <v>4</v>
      </c>
      <c r="D61" t="s">
        <v>4141</v>
      </c>
      <c r="E61">
        <v>2</v>
      </c>
      <c r="I61">
        <v>272</v>
      </c>
      <c r="Q61">
        <v>64464</v>
      </c>
    </row>
    <row r="62" spans="3:19" x14ac:dyDescent="0.25">
      <c r="C62">
        <v>4</v>
      </c>
      <c r="D62">
        <v>30</v>
      </c>
      <c r="E62">
        <v>2</v>
      </c>
      <c r="I62">
        <v>272</v>
      </c>
      <c r="Q62">
        <v>64464</v>
      </c>
    </row>
    <row r="63" spans="3:19" x14ac:dyDescent="0.25">
      <c r="C63" t="s">
        <v>4145</v>
      </c>
      <c r="E63">
        <v>94.25</v>
      </c>
      <c r="I63">
        <v>11860.6</v>
      </c>
      <c r="J63">
        <v>588.5</v>
      </c>
      <c r="O63">
        <v>48472</v>
      </c>
      <c r="P63">
        <v>48472</v>
      </c>
      <c r="Q63">
        <v>4624910</v>
      </c>
      <c r="R63">
        <v>21400</v>
      </c>
      <c r="S63">
        <v>11472.38514173998</v>
      </c>
    </row>
    <row r="64" spans="3:19" x14ac:dyDescent="0.25">
      <c r="C64">
        <v>5</v>
      </c>
      <c r="D64" t="s">
        <v>266</v>
      </c>
      <c r="E64">
        <v>14</v>
      </c>
      <c r="I64">
        <v>2248</v>
      </c>
      <c r="J64">
        <v>386</v>
      </c>
      <c r="Q64">
        <v>1418328</v>
      </c>
      <c r="R64">
        <v>7000</v>
      </c>
      <c r="S64">
        <v>3555.7184750733136</v>
      </c>
    </row>
    <row r="65" spans="3:19" x14ac:dyDescent="0.25">
      <c r="C65">
        <v>5</v>
      </c>
      <c r="D65">
        <v>99</v>
      </c>
      <c r="E65">
        <v>3</v>
      </c>
      <c r="I65">
        <v>416</v>
      </c>
      <c r="J65">
        <v>90.5</v>
      </c>
      <c r="Q65">
        <v>198119</v>
      </c>
      <c r="R65">
        <v>7000</v>
      </c>
      <c r="S65">
        <v>3555.7184750733136</v>
      </c>
    </row>
    <row r="66" spans="3:19" x14ac:dyDescent="0.25">
      <c r="C66">
        <v>5</v>
      </c>
      <c r="D66">
        <v>100</v>
      </c>
      <c r="E66">
        <v>4</v>
      </c>
      <c r="I66">
        <v>672</v>
      </c>
      <c r="J66">
        <v>117.5</v>
      </c>
      <c r="Q66">
        <v>328866</v>
      </c>
    </row>
    <row r="67" spans="3:19" x14ac:dyDescent="0.25">
      <c r="C67">
        <v>5</v>
      </c>
      <c r="D67">
        <v>101</v>
      </c>
      <c r="E67">
        <v>7</v>
      </c>
      <c r="I67">
        <v>1160</v>
      </c>
      <c r="J67">
        <v>178</v>
      </c>
      <c r="Q67">
        <v>891343</v>
      </c>
    </row>
    <row r="68" spans="3:19" x14ac:dyDescent="0.25">
      <c r="C68">
        <v>5</v>
      </c>
      <c r="D68" t="s">
        <v>4140</v>
      </c>
      <c r="E68">
        <v>78.25</v>
      </c>
      <c r="I68">
        <v>11697.5</v>
      </c>
      <c r="J68">
        <v>270.25</v>
      </c>
      <c r="K68">
        <v>10.75</v>
      </c>
      <c r="O68">
        <v>33956</v>
      </c>
      <c r="P68">
        <v>33956</v>
      </c>
      <c r="Q68">
        <v>3476324</v>
      </c>
      <c r="R68">
        <v>9520</v>
      </c>
      <c r="S68">
        <v>7916.666666666667</v>
      </c>
    </row>
    <row r="69" spans="3:19" x14ac:dyDescent="0.25">
      <c r="C69">
        <v>5</v>
      </c>
      <c r="D69">
        <v>303</v>
      </c>
      <c r="E69">
        <v>20.75</v>
      </c>
      <c r="I69">
        <v>3033.9</v>
      </c>
      <c r="J69">
        <v>137.5</v>
      </c>
      <c r="K69">
        <v>10.75</v>
      </c>
      <c r="O69">
        <v>7100</v>
      </c>
      <c r="P69">
        <v>7100</v>
      </c>
      <c r="Q69">
        <v>904095</v>
      </c>
      <c r="R69">
        <v>9520</v>
      </c>
      <c r="S69">
        <v>7916.666666666667</v>
      </c>
    </row>
    <row r="70" spans="3:19" x14ac:dyDescent="0.25">
      <c r="C70">
        <v>5</v>
      </c>
      <c r="D70">
        <v>304</v>
      </c>
      <c r="E70">
        <v>28.25</v>
      </c>
      <c r="I70">
        <v>4355.3999999999996</v>
      </c>
      <c r="J70">
        <v>45</v>
      </c>
      <c r="O70">
        <v>18524</v>
      </c>
      <c r="P70">
        <v>18524</v>
      </c>
      <c r="Q70">
        <v>1504942</v>
      </c>
    </row>
    <row r="71" spans="3:19" x14ac:dyDescent="0.25">
      <c r="C71">
        <v>5</v>
      </c>
      <c r="D71">
        <v>305</v>
      </c>
      <c r="E71">
        <v>6.25</v>
      </c>
      <c r="I71">
        <v>839.95</v>
      </c>
      <c r="J71">
        <v>20</v>
      </c>
      <c r="O71">
        <v>1996</v>
      </c>
      <c r="P71">
        <v>1996</v>
      </c>
      <c r="Q71">
        <v>316506</v>
      </c>
    </row>
    <row r="72" spans="3:19" x14ac:dyDescent="0.25">
      <c r="C72">
        <v>5</v>
      </c>
      <c r="D72">
        <v>418</v>
      </c>
      <c r="E72">
        <v>2</v>
      </c>
      <c r="I72">
        <v>315</v>
      </c>
      <c r="O72">
        <v>2000</v>
      </c>
      <c r="P72">
        <v>2000</v>
      </c>
      <c r="Q72">
        <v>87094</v>
      </c>
    </row>
    <row r="73" spans="3:19" x14ac:dyDescent="0.25">
      <c r="C73">
        <v>5</v>
      </c>
      <c r="D73">
        <v>424</v>
      </c>
      <c r="E73">
        <v>5</v>
      </c>
      <c r="I73">
        <v>809.5</v>
      </c>
      <c r="J73">
        <v>10.25</v>
      </c>
      <c r="O73">
        <v>2200</v>
      </c>
      <c r="P73">
        <v>2200</v>
      </c>
      <c r="Q73">
        <v>162026</v>
      </c>
    </row>
    <row r="74" spans="3:19" x14ac:dyDescent="0.25">
      <c r="C74">
        <v>5</v>
      </c>
      <c r="D74">
        <v>636</v>
      </c>
      <c r="E74">
        <v>1</v>
      </c>
      <c r="I74">
        <v>157.5</v>
      </c>
      <c r="Q74">
        <v>36950</v>
      </c>
    </row>
    <row r="75" spans="3:19" x14ac:dyDescent="0.25">
      <c r="C75">
        <v>5</v>
      </c>
      <c r="D75">
        <v>642</v>
      </c>
      <c r="E75">
        <v>15</v>
      </c>
      <c r="I75">
        <v>2186.25</v>
      </c>
      <c r="J75">
        <v>57.5</v>
      </c>
      <c r="O75">
        <v>2136</v>
      </c>
      <c r="P75">
        <v>2136</v>
      </c>
      <c r="Q75">
        <v>464711</v>
      </c>
    </row>
    <row r="76" spans="3:19" x14ac:dyDescent="0.25">
      <c r="C76">
        <v>5</v>
      </c>
      <c r="D76" t="s">
        <v>4141</v>
      </c>
      <c r="E76">
        <v>2</v>
      </c>
      <c r="I76">
        <v>328</v>
      </c>
      <c r="Q76">
        <v>63600</v>
      </c>
    </row>
    <row r="77" spans="3:19" x14ac:dyDescent="0.25">
      <c r="C77">
        <v>5</v>
      </c>
      <c r="D77">
        <v>30</v>
      </c>
      <c r="E77">
        <v>2</v>
      </c>
      <c r="I77">
        <v>328</v>
      </c>
      <c r="Q77">
        <v>63600</v>
      </c>
    </row>
    <row r="78" spans="3:19" x14ac:dyDescent="0.25">
      <c r="C78" t="s">
        <v>4146</v>
      </c>
      <c r="E78">
        <v>94.25</v>
      </c>
      <c r="I78">
        <v>14273.5</v>
      </c>
      <c r="J78">
        <v>656.25</v>
      </c>
      <c r="K78">
        <v>10.75</v>
      </c>
      <c r="O78">
        <v>33956</v>
      </c>
      <c r="P78">
        <v>33956</v>
      </c>
      <c r="Q78">
        <v>4958252</v>
      </c>
      <c r="R78">
        <v>16520</v>
      </c>
      <c r="S78">
        <v>11472.38514173998</v>
      </c>
    </row>
    <row r="79" spans="3:19" x14ac:dyDescent="0.25">
      <c r="C79">
        <v>6</v>
      </c>
      <c r="D79" t="s">
        <v>266</v>
      </c>
      <c r="E79">
        <v>14</v>
      </c>
      <c r="I79">
        <v>2288</v>
      </c>
      <c r="J79">
        <v>386.5</v>
      </c>
      <c r="Q79">
        <v>1402208</v>
      </c>
      <c r="S79">
        <v>3555.7184750733136</v>
      </c>
    </row>
    <row r="80" spans="3:19" x14ac:dyDescent="0.25">
      <c r="C80">
        <v>6</v>
      </c>
      <c r="D80">
        <v>99</v>
      </c>
      <c r="E80">
        <v>3</v>
      </c>
      <c r="I80">
        <v>528</v>
      </c>
      <c r="J80">
        <v>89</v>
      </c>
      <c r="Q80">
        <v>203760</v>
      </c>
      <c r="S80">
        <v>3555.7184750733136</v>
      </c>
    </row>
    <row r="81" spans="3:19" x14ac:dyDescent="0.25">
      <c r="C81">
        <v>6</v>
      </c>
      <c r="D81">
        <v>100</v>
      </c>
      <c r="E81">
        <v>4</v>
      </c>
      <c r="I81">
        <v>648</v>
      </c>
      <c r="J81">
        <v>119.5</v>
      </c>
      <c r="Q81">
        <v>315139</v>
      </c>
    </row>
    <row r="82" spans="3:19" x14ac:dyDescent="0.25">
      <c r="C82">
        <v>6</v>
      </c>
      <c r="D82">
        <v>101</v>
      </c>
      <c r="E82">
        <v>7</v>
      </c>
      <c r="I82">
        <v>1112</v>
      </c>
      <c r="J82">
        <v>178</v>
      </c>
      <c r="Q82">
        <v>883309</v>
      </c>
    </row>
    <row r="83" spans="3:19" x14ac:dyDescent="0.25">
      <c r="C83">
        <v>6</v>
      </c>
      <c r="D83" t="s">
        <v>4140</v>
      </c>
      <c r="E83">
        <v>79.25</v>
      </c>
      <c r="I83">
        <v>11716.35</v>
      </c>
      <c r="J83">
        <v>320.75</v>
      </c>
      <c r="K83">
        <v>10</v>
      </c>
      <c r="O83">
        <v>44940</v>
      </c>
      <c r="P83">
        <v>44940</v>
      </c>
      <c r="Q83">
        <v>3417867</v>
      </c>
      <c r="S83">
        <v>7916.666666666667</v>
      </c>
    </row>
    <row r="84" spans="3:19" x14ac:dyDescent="0.25">
      <c r="C84">
        <v>6</v>
      </c>
      <c r="D84">
        <v>303</v>
      </c>
      <c r="E84">
        <v>19.75</v>
      </c>
      <c r="I84">
        <v>2993.77</v>
      </c>
      <c r="J84">
        <v>105</v>
      </c>
      <c r="K84">
        <v>10</v>
      </c>
      <c r="O84">
        <v>17980</v>
      </c>
      <c r="P84">
        <v>17980</v>
      </c>
      <c r="Q84">
        <v>878957</v>
      </c>
      <c r="S84">
        <v>7916.666666666667</v>
      </c>
    </row>
    <row r="85" spans="3:19" x14ac:dyDescent="0.25">
      <c r="C85">
        <v>6</v>
      </c>
      <c r="D85">
        <v>304</v>
      </c>
      <c r="E85">
        <v>28.25</v>
      </c>
      <c r="I85">
        <v>4237.2700000000004</v>
      </c>
      <c r="J85">
        <v>62</v>
      </c>
      <c r="O85">
        <v>12274</v>
      </c>
      <c r="P85">
        <v>12274</v>
      </c>
      <c r="Q85">
        <v>1434585</v>
      </c>
    </row>
    <row r="86" spans="3:19" x14ac:dyDescent="0.25">
      <c r="C86">
        <v>6</v>
      </c>
      <c r="D86">
        <v>305</v>
      </c>
      <c r="E86">
        <v>8.25</v>
      </c>
      <c r="I86">
        <v>1036.31</v>
      </c>
      <c r="J86">
        <v>63</v>
      </c>
      <c r="O86">
        <v>5500</v>
      </c>
      <c r="P86">
        <v>5500</v>
      </c>
      <c r="Q86">
        <v>381487</v>
      </c>
    </row>
    <row r="87" spans="3:19" x14ac:dyDescent="0.25">
      <c r="C87">
        <v>6</v>
      </c>
      <c r="D87">
        <v>418</v>
      </c>
      <c r="E87">
        <v>2</v>
      </c>
      <c r="I87">
        <v>246</v>
      </c>
      <c r="Q87">
        <v>77218</v>
      </c>
    </row>
    <row r="88" spans="3:19" x14ac:dyDescent="0.25">
      <c r="C88">
        <v>6</v>
      </c>
      <c r="D88">
        <v>424</v>
      </c>
      <c r="E88">
        <v>5</v>
      </c>
      <c r="I88">
        <v>791</v>
      </c>
      <c r="J88">
        <v>5</v>
      </c>
      <c r="O88">
        <v>1936</v>
      </c>
      <c r="P88">
        <v>1936</v>
      </c>
      <c r="Q88">
        <v>154385</v>
      </c>
    </row>
    <row r="89" spans="3:19" x14ac:dyDescent="0.25">
      <c r="C89">
        <v>6</v>
      </c>
      <c r="D89">
        <v>636</v>
      </c>
      <c r="E89">
        <v>1</v>
      </c>
      <c r="I89">
        <v>165</v>
      </c>
      <c r="O89">
        <v>1500</v>
      </c>
      <c r="P89">
        <v>1500</v>
      </c>
      <c r="Q89">
        <v>38152</v>
      </c>
    </row>
    <row r="90" spans="3:19" x14ac:dyDescent="0.25">
      <c r="C90">
        <v>6</v>
      </c>
      <c r="D90">
        <v>642</v>
      </c>
      <c r="E90">
        <v>15</v>
      </c>
      <c r="I90">
        <v>2247</v>
      </c>
      <c r="J90">
        <v>85.75</v>
      </c>
      <c r="O90">
        <v>5750</v>
      </c>
      <c r="P90">
        <v>5750</v>
      </c>
      <c r="Q90">
        <v>453083</v>
      </c>
    </row>
    <row r="91" spans="3:19" x14ac:dyDescent="0.25">
      <c r="C91">
        <v>6</v>
      </c>
      <c r="D91" t="s">
        <v>4141</v>
      </c>
      <c r="E91">
        <v>2</v>
      </c>
      <c r="I91">
        <v>320</v>
      </c>
      <c r="Q91">
        <v>63956</v>
      </c>
    </row>
    <row r="92" spans="3:19" x14ac:dyDescent="0.25">
      <c r="C92">
        <v>6</v>
      </c>
      <c r="D92">
        <v>30</v>
      </c>
      <c r="E92">
        <v>2</v>
      </c>
      <c r="I92">
        <v>320</v>
      </c>
      <c r="Q92">
        <v>63956</v>
      </c>
    </row>
    <row r="93" spans="3:19" x14ac:dyDescent="0.25">
      <c r="C93" t="s">
        <v>4147</v>
      </c>
      <c r="E93">
        <v>95.25</v>
      </c>
      <c r="I93">
        <v>14324.35</v>
      </c>
      <c r="J93">
        <v>707.25</v>
      </c>
      <c r="K93">
        <v>10</v>
      </c>
      <c r="O93">
        <v>44940</v>
      </c>
      <c r="P93">
        <v>44940</v>
      </c>
      <c r="Q93">
        <v>4884031</v>
      </c>
      <c r="S93">
        <v>11472.38514173998</v>
      </c>
    </row>
    <row r="94" spans="3:19" x14ac:dyDescent="0.25">
      <c r="C94">
        <v>7</v>
      </c>
      <c r="D94" t="s">
        <v>266</v>
      </c>
      <c r="E94">
        <v>14</v>
      </c>
      <c r="I94">
        <v>2152</v>
      </c>
      <c r="J94">
        <v>383</v>
      </c>
      <c r="O94">
        <v>908646</v>
      </c>
      <c r="P94">
        <v>908646</v>
      </c>
      <c r="Q94">
        <v>2407771</v>
      </c>
      <c r="S94">
        <v>3555.7184750733136</v>
      </c>
    </row>
    <row r="95" spans="3:19" x14ac:dyDescent="0.25">
      <c r="C95">
        <v>7</v>
      </c>
      <c r="D95">
        <v>99</v>
      </c>
      <c r="E95">
        <v>3</v>
      </c>
      <c r="I95">
        <v>472</v>
      </c>
      <c r="J95">
        <v>88.5</v>
      </c>
      <c r="O95">
        <v>287579</v>
      </c>
      <c r="P95">
        <v>287579</v>
      </c>
      <c r="Q95">
        <v>513795</v>
      </c>
      <c r="S95">
        <v>3555.7184750733136</v>
      </c>
    </row>
    <row r="96" spans="3:19" x14ac:dyDescent="0.25">
      <c r="C96">
        <v>7</v>
      </c>
      <c r="D96">
        <v>100</v>
      </c>
      <c r="E96">
        <v>4</v>
      </c>
      <c r="I96">
        <v>672</v>
      </c>
      <c r="J96">
        <v>118.5</v>
      </c>
      <c r="O96">
        <v>290898</v>
      </c>
      <c r="P96">
        <v>290898</v>
      </c>
      <c r="Q96">
        <v>608726</v>
      </c>
    </row>
    <row r="97" spans="3:19" x14ac:dyDescent="0.25">
      <c r="C97">
        <v>7</v>
      </c>
      <c r="D97">
        <v>101</v>
      </c>
      <c r="E97">
        <v>7</v>
      </c>
      <c r="I97">
        <v>1008</v>
      </c>
      <c r="J97">
        <v>176</v>
      </c>
      <c r="O97">
        <v>330169</v>
      </c>
      <c r="P97">
        <v>330169</v>
      </c>
      <c r="Q97">
        <v>1285250</v>
      </c>
    </row>
    <row r="98" spans="3:19" x14ac:dyDescent="0.25">
      <c r="C98">
        <v>7</v>
      </c>
      <c r="D98" t="s">
        <v>4140</v>
      </c>
      <c r="E98">
        <v>81.5</v>
      </c>
      <c r="I98">
        <v>10306.700000000001</v>
      </c>
      <c r="J98">
        <v>347.75</v>
      </c>
      <c r="K98">
        <v>28.5</v>
      </c>
      <c r="O98">
        <v>931553</v>
      </c>
      <c r="P98">
        <v>931553</v>
      </c>
      <c r="Q98">
        <v>4605502</v>
      </c>
      <c r="R98">
        <v>10680</v>
      </c>
      <c r="S98">
        <v>7916.666666666667</v>
      </c>
    </row>
    <row r="99" spans="3:19" x14ac:dyDescent="0.25">
      <c r="C99">
        <v>7</v>
      </c>
      <c r="D99">
        <v>303</v>
      </c>
      <c r="E99">
        <v>21</v>
      </c>
      <c r="I99">
        <v>2726.5</v>
      </c>
      <c r="J99">
        <v>104</v>
      </c>
      <c r="K99">
        <v>10</v>
      </c>
      <c r="O99">
        <v>197605</v>
      </c>
      <c r="P99">
        <v>197605</v>
      </c>
      <c r="Q99">
        <v>1148248</v>
      </c>
      <c r="R99">
        <v>10680</v>
      </c>
      <c r="S99">
        <v>7916.666666666667</v>
      </c>
    </row>
    <row r="100" spans="3:19" x14ac:dyDescent="0.25">
      <c r="C100">
        <v>7</v>
      </c>
      <c r="D100">
        <v>304</v>
      </c>
      <c r="E100">
        <v>28.25</v>
      </c>
      <c r="I100">
        <v>3584.15</v>
      </c>
      <c r="J100">
        <v>65</v>
      </c>
      <c r="K100">
        <v>15</v>
      </c>
      <c r="O100">
        <v>423773</v>
      </c>
      <c r="P100">
        <v>423773</v>
      </c>
      <c r="Q100">
        <v>1930259</v>
      </c>
    </row>
    <row r="101" spans="3:19" x14ac:dyDescent="0.25">
      <c r="C101">
        <v>7</v>
      </c>
      <c r="D101">
        <v>305</v>
      </c>
      <c r="E101">
        <v>9.25</v>
      </c>
      <c r="I101">
        <v>898.8</v>
      </c>
      <c r="J101">
        <v>9</v>
      </c>
      <c r="K101">
        <v>3.5</v>
      </c>
      <c r="O101">
        <v>145571</v>
      </c>
      <c r="P101">
        <v>145571</v>
      </c>
      <c r="Q101">
        <v>567039</v>
      </c>
    </row>
    <row r="102" spans="3:19" x14ac:dyDescent="0.25">
      <c r="C102">
        <v>7</v>
      </c>
      <c r="D102">
        <v>418</v>
      </c>
      <c r="E102">
        <v>2</v>
      </c>
      <c r="I102">
        <v>345</v>
      </c>
      <c r="O102">
        <v>16241</v>
      </c>
      <c r="P102">
        <v>16241</v>
      </c>
      <c r="Q102">
        <v>98864</v>
      </c>
    </row>
    <row r="103" spans="3:19" x14ac:dyDescent="0.25">
      <c r="C103">
        <v>7</v>
      </c>
      <c r="D103">
        <v>424</v>
      </c>
      <c r="E103">
        <v>5</v>
      </c>
      <c r="I103">
        <v>652.5</v>
      </c>
      <c r="J103">
        <v>16</v>
      </c>
      <c r="O103">
        <v>32906</v>
      </c>
      <c r="P103">
        <v>32906</v>
      </c>
      <c r="Q103">
        <v>205073</v>
      </c>
    </row>
    <row r="104" spans="3:19" x14ac:dyDescent="0.25">
      <c r="C104">
        <v>7</v>
      </c>
      <c r="D104">
        <v>636</v>
      </c>
      <c r="E104">
        <v>1</v>
      </c>
      <c r="I104">
        <v>92</v>
      </c>
      <c r="O104">
        <v>8287</v>
      </c>
      <c r="P104">
        <v>8287</v>
      </c>
      <c r="Q104">
        <v>52272</v>
      </c>
    </row>
    <row r="105" spans="3:19" x14ac:dyDescent="0.25">
      <c r="C105">
        <v>7</v>
      </c>
      <c r="D105">
        <v>642</v>
      </c>
      <c r="E105">
        <v>15</v>
      </c>
      <c r="I105">
        <v>2007.75</v>
      </c>
      <c r="J105">
        <v>153.75</v>
      </c>
      <c r="O105">
        <v>107170</v>
      </c>
      <c r="P105">
        <v>107170</v>
      </c>
      <c r="Q105">
        <v>603747</v>
      </c>
    </row>
    <row r="106" spans="3:19" x14ac:dyDescent="0.25">
      <c r="C106">
        <v>7</v>
      </c>
      <c r="D106" t="s">
        <v>4141</v>
      </c>
      <c r="E106">
        <v>2</v>
      </c>
      <c r="I106">
        <v>280</v>
      </c>
      <c r="O106">
        <v>19571</v>
      </c>
      <c r="P106">
        <v>19571</v>
      </c>
      <c r="Q106">
        <v>84872</v>
      </c>
    </row>
    <row r="107" spans="3:19" x14ac:dyDescent="0.25">
      <c r="C107">
        <v>7</v>
      </c>
      <c r="D107">
        <v>30</v>
      </c>
      <c r="E107">
        <v>2</v>
      </c>
      <c r="I107">
        <v>280</v>
      </c>
      <c r="O107">
        <v>19571</v>
      </c>
      <c r="P107">
        <v>19571</v>
      </c>
      <c r="Q107">
        <v>84872</v>
      </c>
    </row>
    <row r="108" spans="3:19" x14ac:dyDescent="0.25">
      <c r="C108" t="s">
        <v>4148</v>
      </c>
      <c r="E108">
        <v>97.5</v>
      </c>
      <c r="I108">
        <v>12738.699999999999</v>
      </c>
      <c r="J108">
        <v>730.75</v>
      </c>
      <c r="K108">
        <v>28.5</v>
      </c>
      <c r="O108">
        <v>1859770</v>
      </c>
      <c r="P108">
        <v>1859770</v>
      </c>
      <c r="Q108">
        <v>7098145</v>
      </c>
      <c r="R108">
        <v>10680</v>
      </c>
      <c r="S108">
        <v>11472.38514173998</v>
      </c>
    </row>
    <row r="109" spans="3:19" x14ac:dyDescent="0.25">
      <c r="C109">
        <v>8</v>
      </c>
      <c r="D109" t="s">
        <v>266</v>
      </c>
      <c r="E109">
        <v>14</v>
      </c>
      <c r="I109">
        <v>2032</v>
      </c>
      <c r="J109">
        <v>385</v>
      </c>
      <c r="Q109">
        <v>1424194</v>
      </c>
      <c r="R109">
        <v>5700</v>
      </c>
      <c r="S109">
        <v>3555.7184750733136</v>
      </c>
    </row>
    <row r="110" spans="3:19" x14ac:dyDescent="0.25">
      <c r="C110">
        <v>8</v>
      </c>
      <c r="D110">
        <v>99</v>
      </c>
      <c r="E110">
        <v>3</v>
      </c>
      <c r="I110">
        <v>464</v>
      </c>
      <c r="J110">
        <v>89.5</v>
      </c>
      <c r="Q110">
        <v>221548</v>
      </c>
      <c r="R110">
        <v>5700</v>
      </c>
      <c r="S110">
        <v>3555.7184750733136</v>
      </c>
    </row>
    <row r="111" spans="3:19" x14ac:dyDescent="0.25">
      <c r="C111">
        <v>8</v>
      </c>
      <c r="D111">
        <v>100</v>
      </c>
      <c r="E111">
        <v>4</v>
      </c>
      <c r="I111">
        <v>536</v>
      </c>
      <c r="J111">
        <v>118</v>
      </c>
      <c r="Q111">
        <v>321429</v>
      </c>
    </row>
    <row r="112" spans="3:19" x14ac:dyDescent="0.25">
      <c r="C112">
        <v>8</v>
      </c>
      <c r="D112">
        <v>101</v>
      </c>
      <c r="E112">
        <v>7</v>
      </c>
      <c r="I112">
        <v>1032</v>
      </c>
      <c r="J112">
        <v>177.5</v>
      </c>
      <c r="Q112">
        <v>881217</v>
      </c>
    </row>
    <row r="113" spans="3:19" x14ac:dyDescent="0.25">
      <c r="C113">
        <v>8</v>
      </c>
      <c r="D113" t="s">
        <v>4140</v>
      </c>
      <c r="E113">
        <v>79.5</v>
      </c>
      <c r="I113">
        <v>9555.8499999999985</v>
      </c>
      <c r="J113">
        <v>555.65</v>
      </c>
      <c r="K113">
        <v>64.099999999999994</v>
      </c>
      <c r="O113">
        <v>28218</v>
      </c>
      <c r="P113">
        <v>28218</v>
      </c>
      <c r="Q113">
        <v>3617213</v>
      </c>
      <c r="R113">
        <v>4850</v>
      </c>
      <c r="S113">
        <v>7916.666666666667</v>
      </c>
    </row>
    <row r="114" spans="3:19" x14ac:dyDescent="0.25">
      <c r="C114">
        <v>8</v>
      </c>
      <c r="D114">
        <v>303</v>
      </c>
      <c r="E114">
        <v>21</v>
      </c>
      <c r="I114">
        <v>2660.5</v>
      </c>
      <c r="J114">
        <v>226.5</v>
      </c>
      <c r="K114">
        <v>35</v>
      </c>
      <c r="O114">
        <v>5600</v>
      </c>
      <c r="P114">
        <v>5600</v>
      </c>
      <c r="Q114">
        <v>954547</v>
      </c>
      <c r="R114">
        <v>4850</v>
      </c>
      <c r="S114">
        <v>7916.666666666667</v>
      </c>
    </row>
    <row r="115" spans="3:19" x14ac:dyDescent="0.25">
      <c r="C115">
        <v>8</v>
      </c>
      <c r="D115">
        <v>304</v>
      </c>
      <c r="E115">
        <v>28.25</v>
      </c>
      <c r="I115">
        <v>3248.15</v>
      </c>
      <c r="J115">
        <v>112.5</v>
      </c>
      <c r="K115">
        <v>15.25</v>
      </c>
      <c r="O115">
        <v>14606</v>
      </c>
      <c r="P115">
        <v>14606</v>
      </c>
      <c r="Q115">
        <v>1486683</v>
      </c>
    </row>
    <row r="116" spans="3:19" x14ac:dyDescent="0.25">
      <c r="C116">
        <v>8</v>
      </c>
      <c r="D116">
        <v>305</v>
      </c>
      <c r="E116">
        <v>7.25</v>
      </c>
      <c r="I116">
        <v>863.95</v>
      </c>
      <c r="J116">
        <v>51.65</v>
      </c>
      <c r="K116">
        <v>13.85</v>
      </c>
      <c r="O116">
        <v>8012</v>
      </c>
      <c r="P116">
        <v>8012</v>
      </c>
      <c r="Q116">
        <v>421670</v>
      </c>
    </row>
    <row r="117" spans="3:19" x14ac:dyDescent="0.25">
      <c r="C117">
        <v>8</v>
      </c>
      <c r="D117">
        <v>418</v>
      </c>
      <c r="E117">
        <v>2</v>
      </c>
      <c r="I117">
        <v>279</v>
      </c>
      <c r="Q117">
        <v>79513</v>
      </c>
    </row>
    <row r="118" spans="3:19" x14ac:dyDescent="0.25">
      <c r="C118">
        <v>8</v>
      </c>
      <c r="D118">
        <v>424</v>
      </c>
      <c r="E118">
        <v>5</v>
      </c>
      <c r="I118">
        <v>657.5</v>
      </c>
      <c r="J118">
        <v>8</v>
      </c>
      <c r="Q118">
        <v>156730</v>
      </c>
    </row>
    <row r="119" spans="3:19" x14ac:dyDescent="0.25">
      <c r="C119">
        <v>8</v>
      </c>
      <c r="D119">
        <v>636</v>
      </c>
      <c r="E119">
        <v>1</v>
      </c>
      <c r="I119">
        <v>134.5</v>
      </c>
      <c r="Q119">
        <v>36254</v>
      </c>
    </row>
    <row r="120" spans="3:19" x14ac:dyDescent="0.25">
      <c r="C120">
        <v>8</v>
      </c>
      <c r="D120">
        <v>642</v>
      </c>
      <c r="E120">
        <v>15</v>
      </c>
      <c r="I120">
        <v>1712.25</v>
      </c>
      <c r="J120">
        <v>157</v>
      </c>
      <c r="Q120">
        <v>481816</v>
      </c>
    </row>
    <row r="121" spans="3:19" x14ac:dyDescent="0.25">
      <c r="C121">
        <v>8</v>
      </c>
      <c r="D121" t="s">
        <v>4141</v>
      </c>
      <c r="E121">
        <v>2</v>
      </c>
      <c r="I121">
        <v>288</v>
      </c>
      <c r="Q121">
        <v>64182</v>
      </c>
    </row>
    <row r="122" spans="3:19" x14ac:dyDescent="0.25">
      <c r="C122">
        <v>8</v>
      </c>
      <c r="D122">
        <v>30</v>
      </c>
      <c r="E122">
        <v>2</v>
      </c>
      <c r="I122">
        <v>288</v>
      </c>
      <c r="Q122">
        <v>64182</v>
      </c>
    </row>
    <row r="123" spans="3:19" x14ac:dyDescent="0.25">
      <c r="C123" t="s">
        <v>4149</v>
      </c>
      <c r="E123">
        <v>95.5</v>
      </c>
      <c r="I123">
        <v>11875.85</v>
      </c>
      <c r="J123">
        <v>940.65</v>
      </c>
      <c r="K123">
        <v>64.099999999999994</v>
      </c>
      <c r="O123">
        <v>28218</v>
      </c>
      <c r="P123">
        <v>28218</v>
      </c>
      <c r="Q123">
        <v>5105589</v>
      </c>
      <c r="R123">
        <v>10550</v>
      </c>
      <c r="S123">
        <v>11472.38514173998</v>
      </c>
    </row>
    <row r="124" spans="3:19" x14ac:dyDescent="0.25">
      <c r="C124">
        <v>9</v>
      </c>
      <c r="D124" t="s">
        <v>266</v>
      </c>
      <c r="E124">
        <v>14</v>
      </c>
      <c r="I124">
        <v>2360</v>
      </c>
      <c r="J124">
        <v>378</v>
      </c>
      <c r="O124">
        <v>22500</v>
      </c>
      <c r="P124">
        <v>22500</v>
      </c>
      <c r="Q124">
        <v>1396622</v>
      </c>
      <c r="R124">
        <v>10000</v>
      </c>
      <c r="S124">
        <v>3555.7184750733136</v>
      </c>
    </row>
    <row r="125" spans="3:19" x14ac:dyDescent="0.25">
      <c r="C125">
        <v>9</v>
      </c>
      <c r="D125">
        <v>99</v>
      </c>
      <c r="E125">
        <v>3</v>
      </c>
      <c r="I125">
        <v>488</v>
      </c>
      <c r="J125">
        <v>88.5</v>
      </c>
      <c r="Q125">
        <v>221987</v>
      </c>
      <c r="R125">
        <v>10000</v>
      </c>
      <c r="S125">
        <v>3555.7184750733136</v>
      </c>
    </row>
    <row r="126" spans="3:19" x14ac:dyDescent="0.25">
      <c r="C126">
        <v>9</v>
      </c>
      <c r="D126">
        <v>100</v>
      </c>
      <c r="E126">
        <v>4</v>
      </c>
      <c r="I126">
        <v>664</v>
      </c>
      <c r="J126">
        <v>112</v>
      </c>
      <c r="Q126">
        <v>308785</v>
      </c>
    </row>
    <row r="127" spans="3:19" x14ac:dyDescent="0.25">
      <c r="C127">
        <v>9</v>
      </c>
      <c r="D127">
        <v>101</v>
      </c>
      <c r="E127">
        <v>7</v>
      </c>
      <c r="I127">
        <v>1208</v>
      </c>
      <c r="J127">
        <v>177.5</v>
      </c>
      <c r="O127">
        <v>22500</v>
      </c>
      <c r="P127">
        <v>22500</v>
      </c>
      <c r="Q127">
        <v>865850</v>
      </c>
    </row>
    <row r="128" spans="3:19" x14ac:dyDescent="0.25">
      <c r="C128">
        <v>9</v>
      </c>
      <c r="D128" t="s">
        <v>4140</v>
      </c>
      <c r="E128">
        <v>81.25</v>
      </c>
      <c r="I128">
        <v>11472.6</v>
      </c>
      <c r="J128">
        <v>359.52</v>
      </c>
      <c r="K128">
        <v>55.730000000000004</v>
      </c>
      <c r="O128">
        <v>23028</v>
      </c>
      <c r="P128">
        <v>23028</v>
      </c>
      <c r="Q128">
        <v>3623408</v>
      </c>
      <c r="S128">
        <v>7916.666666666667</v>
      </c>
    </row>
    <row r="129" spans="3:19" x14ac:dyDescent="0.25">
      <c r="C129">
        <v>9</v>
      </c>
      <c r="D129">
        <v>303</v>
      </c>
      <c r="E129">
        <v>20</v>
      </c>
      <c r="I129">
        <v>3048.75</v>
      </c>
      <c r="J129">
        <v>90.5</v>
      </c>
      <c r="K129">
        <v>20</v>
      </c>
      <c r="O129">
        <v>3000</v>
      </c>
      <c r="P129">
        <v>3000</v>
      </c>
      <c r="Q129">
        <v>906023</v>
      </c>
      <c r="S129">
        <v>7916.666666666667</v>
      </c>
    </row>
    <row r="130" spans="3:19" x14ac:dyDescent="0.25">
      <c r="C130">
        <v>9</v>
      </c>
      <c r="D130">
        <v>304</v>
      </c>
      <c r="E130">
        <v>30</v>
      </c>
      <c r="I130">
        <v>4174.04</v>
      </c>
      <c r="J130">
        <v>79</v>
      </c>
      <c r="K130">
        <v>20</v>
      </c>
      <c r="O130">
        <v>4000</v>
      </c>
      <c r="P130">
        <v>4000</v>
      </c>
      <c r="Q130">
        <v>1538838</v>
      </c>
    </row>
    <row r="131" spans="3:19" x14ac:dyDescent="0.25">
      <c r="C131">
        <v>9</v>
      </c>
      <c r="D131">
        <v>305</v>
      </c>
      <c r="E131">
        <v>8.25</v>
      </c>
      <c r="I131">
        <v>1093.81</v>
      </c>
      <c r="J131">
        <v>64.27</v>
      </c>
      <c r="K131">
        <v>15.73</v>
      </c>
      <c r="O131">
        <v>5000</v>
      </c>
      <c r="P131">
        <v>5000</v>
      </c>
      <c r="Q131">
        <v>426784</v>
      </c>
    </row>
    <row r="132" spans="3:19" x14ac:dyDescent="0.25">
      <c r="C132">
        <v>9</v>
      </c>
      <c r="D132">
        <v>418</v>
      </c>
      <c r="E132">
        <v>2</v>
      </c>
      <c r="I132">
        <v>306</v>
      </c>
      <c r="Q132">
        <v>80826</v>
      </c>
    </row>
    <row r="133" spans="3:19" x14ac:dyDescent="0.25">
      <c r="C133">
        <v>9</v>
      </c>
      <c r="D133">
        <v>424</v>
      </c>
      <c r="E133">
        <v>5</v>
      </c>
      <c r="I133">
        <v>705</v>
      </c>
      <c r="J133">
        <v>13.5</v>
      </c>
      <c r="Q133">
        <v>164733</v>
      </c>
    </row>
    <row r="134" spans="3:19" x14ac:dyDescent="0.25">
      <c r="C134">
        <v>9</v>
      </c>
      <c r="D134">
        <v>636</v>
      </c>
      <c r="E134">
        <v>1</v>
      </c>
      <c r="I134">
        <v>126.5</v>
      </c>
      <c r="O134">
        <v>7500</v>
      </c>
      <c r="P134">
        <v>7500</v>
      </c>
      <c r="Q134">
        <v>37571</v>
      </c>
    </row>
    <row r="135" spans="3:19" x14ac:dyDescent="0.25">
      <c r="C135">
        <v>9</v>
      </c>
      <c r="D135">
        <v>642</v>
      </c>
      <c r="E135">
        <v>15</v>
      </c>
      <c r="I135">
        <v>2018.5</v>
      </c>
      <c r="J135">
        <v>112.25</v>
      </c>
      <c r="O135">
        <v>3528</v>
      </c>
      <c r="P135">
        <v>3528</v>
      </c>
      <c r="Q135">
        <v>468633</v>
      </c>
    </row>
    <row r="136" spans="3:19" x14ac:dyDescent="0.25">
      <c r="C136">
        <v>9</v>
      </c>
      <c r="D136" t="s">
        <v>4141</v>
      </c>
      <c r="E136">
        <v>2</v>
      </c>
      <c r="I136">
        <v>312</v>
      </c>
      <c r="Q136">
        <v>64620</v>
      </c>
    </row>
    <row r="137" spans="3:19" x14ac:dyDescent="0.25">
      <c r="C137">
        <v>9</v>
      </c>
      <c r="D137">
        <v>30</v>
      </c>
      <c r="E137">
        <v>2</v>
      </c>
      <c r="I137">
        <v>312</v>
      </c>
      <c r="Q137">
        <v>64620</v>
      </c>
    </row>
    <row r="138" spans="3:19" x14ac:dyDescent="0.25">
      <c r="C138" t="s">
        <v>4150</v>
      </c>
      <c r="E138">
        <v>97.25</v>
      </c>
      <c r="I138">
        <v>14144.6</v>
      </c>
      <c r="J138">
        <v>737.52</v>
      </c>
      <c r="K138">
        <v>55.730000000000004</v>
      </c>
      <c r="O138">
        <v>45528</v>
      </c>
      <c r="P138">
        <v>45528</v>
      </c>
      <c r="Q138">
        <v>5084650</v>
      </c>
      <c r="R138">
        <v>10000</v>
      </c>
      <c r="S138">
        <v>11472.38514173998</v>
      </c>
    </row>
    <row r="139" spans="3:19" x14ac:dyDescent="0.25">
      <c r="C139">
        <v>10</v>
      </c>
      <c r="D139" t="s">
        <v>266</v>
      </c>
      <c r="E139">
        <v>14.1</v>
      </c>
      <c r="I139">
        <v>2153.6</v>
      </c>
      <c r="J139">
        <v>418.5</v>
      </c>
      <c r="K139">
        <v>16</v>
      </c>
      <c r="Q139">
        <v>2423403</v>
      </c>
      <c r="S139">
        <v>3555.7184750733136</v>
      </c>
    </row>
    <row r="140" spans="3:19" x14ac:dyDescent="0.25">
      <c r="C140">
        <v>10</v>
      </c>
      <c r="D140">
        <v>99</v>
      </c>
      <c r="E140">
        <v>3</v>
      </c>
      <c r="I140">
        <v>400</v>
      </c>
      <c r="J140">
        <v>112.5</v>
      </c>
      <c r="Q140">
        <v>419825</v>
      </c>
      <c r="S140">
        <v>3555.7184750733136</v>
      </c>
    </row>
    <row r="141" spans="3:19" x14ac:dyDescent="0.25">
      <c r="C141">
        <v>10</v>
      </c>
      <c r="D141">
        <v>100</v>
      </c>
      <c r="E141">
        <v>4.0999999999999996</v>
      </c>
      <c r="I141">
        <v>633.6</v>
      </c>
      <c r="J141">
        <v>136</v>
      </c>
      <c r="K141">
        <v>16</v>
      </c>
      <c r="Q141">
        <v>609383</v>
      </c>
    </row>
    <row r="142" spans="3:19" x14ac:dyDescent="0.25">
      <c r="C142">
        <v>10</v>
      </c>
      <c r="D142">
        <v>101</v>
      </c>
      <c r="E142">
        <v>7</v>
      </c>
      <c r="I142">
        <v>1120</v>
      </c>
      <c r="J142">
        <v>170</v>
      </c>
      <c r="Q142">
        <v>1394195</v>
      </c>
    </row>
    <row r="143" spans="3:19" x14ac:dyDescent="0.25">
      <c r="C143">
        <v>10</v>
      </c>
      <c r="D143" t="s">
        <v>4140</v>
      </c>
      <c r="E143">
        <v>79.25</v>
      </c>
      <c r="I143">
        <v>11627.33</v>
      </c>
      <c r="J143">
        <v>768.77</v>
      </c>
      <c r="K143">
        <v>283.95999999999998</v>
      </c>
      <c r="O143">
        <v>25794</v>
      </c>
      <c r="P143">
        <v>25794</v>
      </c>
      <c r="Q143">
        <v>8371186</v>
      </c>
      <c r="S143">
        <v>7916.666666666667</v>
      </c>
    </row>
    <row r="144" spans="3:19" x14ac:dyDescent="0.25">
      <c r="C144">
        <v>10</v>
      </c>
      <c r="D144">
        <v>303</v>
      </c>
      <c r="E144">
        <v>20</v>
      </c>
      <c r="I144">
        <v>2944</v>
      </c>
      <c r="J144">
        <v>216.75</v>
      </c>
      <c r="O144">
        <v>6028</v>
      </c>
      <c r="P144">
        <v>6028</v>
      </c>
      <c r="Q144">
        <v>1963121</v>
      </c>
      <c r="S144">
        <v>7916.666666666667</v>
      </c>
    </row>
    <row r="145" spans="3:19" x14ac:dyDescent="0.25">
      <c r="C145">
        <v>10</v>
      </c>
      <c r="D145">
        <v>304</v>
      </c>
      <c r="E145">
        <v>29</v>
      </c>
      <c r="I145">
        <v>4171.54</v>
      </c>
      <c r="J145">
        <v>357.77</v>
      </c>
      <c r="K145">
        <v>201.23</v>
      </c>
      <c r="O145">
        <v>2516</v>
      </c>
      <c r="P145">
        <v>2516</v>
      </c>
      <c r="Q145">
        <v>3450006</v>
      </c>
    </row>
    <row r="146" spans="3:19" x14ac:dyDescent="0.25">
      <c r="C146">
        <v>10</v>
      </c>
      <c r="D146">
        <v>305</v>
      </c>
      <c r="E146">
        <v>7.25</v>
      </c>
      <c r="I146">
        <v>952.54</v>
      </c>
      <c r="J146">
        <v>101.5</v>
      </c>
      <c r="K146">
        <v>82.73</v>
      </c>
      <c r="O146">
        <v>3000</v>
      </c>
      <c r="P146">
        <v>3000</v>
      </c>
      <c r="Q146">
        <v>852127</v>
      </c>
    </row>
    <row r="147" spans="3:19" x14ac:dyDescent="0.25">
      <c r="C147">
        <v>10</v>
      </c>
      <c r="D147">
        <v>418</v>
      </c>
      <c r="E147">
        <v>2</v>
      </c>
      <c r="I147">
        <v>261</v>
      </c>
      <c r="O147">
        <v>3000</v>
      </c>
      <c r="P147">
        <v>3000</v>
      </c>
      <c r="Q147">
        <v>221400</v>
      </c>
    </row>
    <row r="148" spans="3:19" x14ac:dyDescent="0.25">
      <c r="C148">
        <v>10</v>
      </c>
      <c r="D148">
        <v>424</v>
      </c>
      <c r="E148">
        <v>5</v>
      </c>
      <c r="I148">
        <v>803</v>
      </c>
      <c r="J148">
        <v>33.75</v>
      </c>
      <c r="O148">
        <v>9000</v>
      </c>
      <c r="P148">
        <v>9000</v>
      </c>
      <c r="Q148">
        <v>433783</v>
      </c>
    </row>
    <row r="149" spans="3:19" x14ac:dyDescent="0.25">
      <c r="C149">
        <v>10</v>
      </c>
      <c r="D149">
        <v>636</v>
      </c>
      <c r="E149">
        <v>1</v>
      </c>
      <c r="I149">
        <v>165</v>
      </c>
      <c r="Q149">
        <v>109685</v>
      </c>
    </row>
    <row r="150" spans="3:19" x14ac:dyDescent="0.25">
      <c r="C150">
        <v>10</v>
      </c>
      <c r="D150">
        <v>642</v>
      </c>
      <c r="E150">
        <v>15</v>
      </c>
      <c r="I150">
        <v>2330.25</v>
      </c>
      <c r="J150">
        <v>59</v>
      </c>
      <c r="O150">
        <v>2250</v>
      </c>
      <c r="P150">
        <v>2250</v>
      </c>
      <c r="Q150">
        <v>1341064</v>
      </c>
    </row>
    <row r="151" spans="3:19" x14ac:dyDescent="0.25">
      <c r="C151">
        <v>10</v>
      </c>
      <c r="D151" t="s">
        <v>4141</v>
      </c>
      <c r="E151">
        <v>2</v>
      </c>
      <c r="I151">
        <v>320</v>
      </c>
      <c r="Q151">
        <v>117149</v>
      </c>
    </row>
    <row r="152" spans="3:19" x14ac:dyDescent="0.25">
      <c r="C152">
        <v>10</v>
      </c>
      <c r="D152">
        <v>30</v>
      </c>
      <c r="E152">
        <v>2</v>
      </c>
      <c r="I152">
        <v>320</v>
      </c>
      <c r="Q152">
        <v>117149</v>
      </c>
    </row>
    <row r="153" spans="3:19" x14ac:dyDescent="0.25">
      <c r="C153" t="s">
        <v>4151</v>
      </c>
      <c r="E153">
        <v>95.35</v>
      </c>
      <c r="I153">
        <v>14100.93</v>
      </c>
      <c r="J153">
        <v>1187.27</v>
      </c>
      <c r="K153">
        <v>299.95999999999998</v>
      </c>
      <c r="O153">
        <v>25794</v>
      </c>
      <c r="P153">
        <v>25794</v>
      </c>
      <c r="Q153">
        <v>10911738</v>
      </c>
      <c r="S153">
        <v>11472.38514173998</v>
      </c>
    </row>
    <row r="154" spans="3:19" x14ac:dyDescent="0.25">
      <c r="C154">
        <v>11</v>
      </c>
      <c r="D154" t="s">
        <v>266</v>
      </c>
      <c r="S154">
        <v>3555.7184750733136</v>
      </c>
    </row>
    <row r="155" spans="3:19" x14ac:dyDescent="0.25">
      <c r="C155">
        <v>11</v>
      </c>
      <c r="D155">
        <v>99</v>
      </c>
      <c r="S155">
        <v>3555.7184750733136</v>
      </c>
    </row>
    <row r="156" spans="3:19" x14ac:dyDescent="0.25">
      <c r="C156">
        <v>11</v>
      </c>
      <c r="D156" t="s">
        <v>4140</v>
      </c>
      <c r="S156">
        <v>7916.666666666667</v>
      </c>
    </row>
    <row r="157" spans="3:19" x14ac:dyDescent="0.25">
      <c r="C157">
        <v>11</v>
      </c>
      <c r="D157">
        <v>303</v>
      </c>
      <c r="S157">
        <v>7916.666666666667</v>
      </c>
    </row>
    <row r="158" spans="3:19" x14ac:dyDescent="0.25">
      <c r="C158" t="s">
        <v>4152</v>
      </c>
      <c r="S158">
        <v>11472.38514173998</v>
      </c>
    </row>
  </sheetData>
  <hyperlinks>
    <hyperlink ref="A2" location="Obsah!A1" display="Zpět na Obsah  KL 01  1.-4.měsíc" xr:uid="{348032A5-2235-46BA-9A81-DE43396AB60B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6" t="s">
        <v>4169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2112615.9400000004</v>
      </c>
      <c r="C3" s="344">
        <f t="shared" ref="C3:Z3" si="0">SUBTOTAL(9,C6:C1048576)</f>
        <v>6</v>
      </c>
      <c r="D3" s="344"/>
      <c r="E3" s="344">
        <f>SUBTOTAL(9,E6:E1048576)/4</f>
        <v>2000554.6599999995</v>
      </c>
      <c r="F3" s="344"/>
      <c r="G3" s="344">
        <f t="shared" si="0"/>
        <v>6</v>
      </c>
      <c r="H3" s="344">
        <f>SUBTOTAL(9,H6:H1048576)/4</f>
        <v>2554780.4699999997</v>
      </c>
      <c r="I3" s="347">
        <f>IF(B3&lt;&gt;0,H3/B3,"")</f>
        <v>1.2092971664314902</v>
      </c>
      <c r="J3" s="345">
        <f>IF(E3&lt;&gt;0,H3/E3,"")</f>
        <v>1.2770360745854354</v>
      </c>
      <c r="K3" s="346">
        <f t="shared" si="0"/>
        <v>280543.94</v>
      </c>
      <c r="L3" s="346"/>
      <c r="M3" s="344">
        <f t="shared" si="0"/>
        <v>3.4981977691283084</v>
      </c>
      <c r="N3" s="344">
        <f t="shared" si="0"/>
        <v>300665.13999999996</v>
      </c>
      <c r="O3" s="344"/>
      <c r="P3" s="344">
        <f t="shared" si="0"/>
        <v>3</v>
      </c>
      <c r="Q3" s="344">
        <f t="shared" si="0"/>
        <v>249485.21999999997</v>
      </c>
      <c r="R3" s="347">
        <f>IF(K3&lt;&gt;0,Q3/K3,"")</f>
        <v>0.88929106791613455</v>
      </c>
      <c r="S3" s="347">
        <f>IF(N3&lt;&gt;0,Q3/N3,"")</f>
        <v>0.82977767226356869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2018</v>
      </c>
      <c r="C5" s="843"/>
      <c r="D5" s="843"/>
      <c r="E5" s="843">
        <v>2019</v>
      </c>
      <c r="F5" s="843"/>
      <c r="G5" s="843"/>
      <c r="H5" s="843">
        <v>2020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2019</v>
      </c>
      <c r="O5" s="843"/>
      <c r="P5" s="843"/>
      <c r="Q5" s="843">
        <v>2020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2019</v>
      </c>
      <c r="X5" s="843"/>
      <c r="Y5" s="843"/>
      <c r="Z5" s="843">
        <v>2020</v>
      </c>
      <c r="AA5" s="844" t="s">
        <v>324</v>
      </c>
      <c r="AB5" s="845" t="s">
        <v>2</v>
      </c>
    </row>
    <row r="6" spans="1:28" ht="14.45" customHeight="1" x14ac:dyDescent="0.25">
      <c r="A6" s="846" t="s">
        <v>4165</v>
      </c>
      <c r="B6" s="847">
        <v>2112615.9400000009</v>
      </c>
      <c r="C6" s="848">
        <v>1</v>
      </c>
      <c r="D6" s="848">
        <v>1.0560151053308393</v>
      </c>
      <c r="E6" s="847">
        <v>2000554.6599999995</v>
      </c>
      <c r="F6" s="848">
        <v>0.94695615143375211</v>
      </c>
      <c r="G6" s="848">
        <v>1</v>
      </c>
      <c r="H6" s="847">
        <v>2554780.4699999997</v>
      </c>
      <c r="I6" s="848">
        <v>1.20929716643149</v>
      </c>
      <c r="J6" s="848">
        <v>1.2770360745854354</v>
      </c>
      <c r="K6" s="847">
        <v>140271.97</v>
      </c>
      <c r="L6" s="848">
        <v>1</v>
      </c>
      <c r="M6" s="848">
        <v>0.9330777089755069</v>
      </c>
      <c r="N6" s="847">
        <v>150332.56999999998</v>
      </c>
      <c r="O6" s="848">
        <v>1.0717220981497584</v>
      </c>
      <c r="P6" s="848">
        <v>1</v>
      </c>
      <c r="Q6" s="847">
        <v>124742.60999999999</v>
      </c>
      <c r="R6" s="848">
        <v>0.88929106791613455</v>
      </c>
      <c r="S6" s="848">
        <v>0.82977767226356869</v>
      </c>
      <c r="T6" s="847"/>
      <c r="U6" s="848"/>
      <c r="V6" s="848"/>
      <c r="W6" s="847"/>
      <c r="X6" s="848"/>
      <c r="Y6" s="848"/>
      <c r="Z6" s="847"/>
      <c r="AA6" s="848"/>
      <c r="AB6" s="849"/>
    </row>
    <row r="7" spans="1:28" ht="14.45" customHeight="1" x14ac:dyDescent="0.25">
      <c r="A7" s="856" t="s">
        <v>4166</v>
      </c>
      <c r="B7" s="850">
        <v>2078471.9400000009</v>
      </c>
      <c r="C7" s="851">
        <v>1</v>
      </c>
      <c r="D7" s="851">
        <v>1.0565417756259681</v>
      </c>
      <c r="E7" s="850">
        <v>1967240.6599999995</v>
      </c>
      <c r="F7" s="851">
        <v>0.94648410793556281</v>
      </c>
      <c r="G7" s="851">
        <v>1</v>
      </c>
      <c r="H7" s="850">
        <v>2519061.0199999996</v>
      </c>
      <c r="I7" s="851">
        <v>1.2119774010516584</v>
      </c>
      <c r="J7" s="851">
        <v>1.2805047553256652</v>
      </c>
      <c r="K7" s="850">
        <v>8233.4699999999993</v>
      </c>
      <c r="L7" s="851">
        <v>1</v>
      </c>
      <c r="M7" s="851">
        <v>1.6567838134237505</v>
      </c>
      <c r="N7" s="850">
        <v>4969.55</v>
      </c>
      <c r="O7" s="851">
        <v>0.60357904990241062</v>
      </c>
      <c r="P7" s="851">
        <v>1</v>
      </c>
      <c r="Q7" s="850">
        <v>16645.18</v>
      </c>
      <c r="R7" s="851">
        <v>2.021648223652968</v>
      </c>
      <c r="S7" s="851">
        <v>3.3494340533851155</v>
      </c>
      <c r="T7" s="850"/>
      <c r="U7" s="851"/>
      <c r="V7" s="851"/>
      <c r="W7" s="850"/>
      <c r="X7" s="851"/>
      <c r="Y7" s="851"/>
      <c r="Z7" s="850"/>
      <c r="AA7" s="851"/>
      <c r="AB7" s="852"/>
    </row>
    <row r="8" spans="1:28" ht="14.45" customHeight="1" x14ac:dyDescent="0.25">
      <c r="A8" s="856" t="s">
        <v>4167</v>
      </c>
      <c r="B8" s="850">
        <v>0</v>
      </c>
      <c r="C8" s="851"/>
      <c r="D8" s="851"/>
      <c r="E8" s="850">
        <v>0</v>
      </c>
      <c r="F8" s="851"/>
      <c r="G8" s="851"/>
      <c r="H8" s="850">
        <v>0</v>
      </c>
      <c r="I8" s="851"/>
      <c r="J8" s="851"/>
      <c r="K8" s="850"/>
      <c r="L8" s="851"/>
      <c r="M8" s="851"/>
      <c r="N8" s="850"/>
      <c r="O8" s="851"/>
      <c r="P8" s="851"/>
      <c r="Q8" s="850"/>
      <c r="R8" s="851"/>
      <c r="S8" s="851"/>
      <c r="T8" s="850"/>
      <c r="U8" s="851"/>
      <c r="V8" s="851"/>
      <c r="W8" s="850"/>
      <c r="X8" s="851"/>
      <c r="Y8" s="851"/>
      <c r="Z8" s="850"/>
      <c r="AA8" s="851"/>
      <c r="AB8" s="852"/>
    </row>
    <row r="9" spans="1:28" ht="14.45" customHeight="1" thickBot="1" x14ac:dyDescent="0.3">
      <c r="A9" s="857" t="s">
        <v>4168</v>
      </c>
      <c r="B9" s="853">
        <v>34144</v>
      </c>
      <c r="C9" s="854">
        <v>1</v>
      </c>
      <c r="D9" s="854">
        <v>1.0249144503812211</v>
      </c>
      <c r="E9" s="853">
        <v>33314</v>
      </c>
      <c r="F9" s="854">
        <v>0.97569119025304596</v>
      </c>
      <c r="G9" s="854">
        <v>1</v>
      </c>
      <c r="H9" s="853">
        <v>35719.449999999997</v>
      </c>
      <c r="I9" s="854">
        <v>1.0461413425492032</v>
      </c>
      <c r="J9" s="854">
        <v>1.0722053791198896</v>
      </c>
      <c r="K9" s="853">
        <v>132038.5</v>
      </c>
      <c r="L9" s="854">
        <v>1</v>
      </c>
      <c r="M9" s="854">
        <v>0.90833624672905122</v>
      </c>
      <c r="N9" s="853">
        <v>145363.01999999999</v>
      </c>
      <c r="O9" s="854">
        <v>1.100913900112467</v>
      </c>
      <c r="P9" s="854">
        <v>1</v>
      </c>
      <c r="Q9" s="853">
        <v>108097.43</v>
      </c>
      <c r="R9" s="854">
        <v>0.81868114224260347</v>
      </c>
      <c r="S9" s="854">
        <v>0.74363775601249893</v>
      </c>
      <c r="T9" s="853"/>
      <c r="U9" s="854"/>
      <c r="V9" s="854"/>
      <c r="W9" s="853"/>
      <c r="X9" s="854"/>
      <c r="Y9" s="854"/>
      <c r="Z9" s="853"/>
      <c r="AA9" s="854"/>
      <c r="AB9" s="855"/>
    </row>
    <row r="10" spans="1:28" ht="14.45" customHeight="1" thickBot="1" x14ac:dyDescent="0.25"/>
    <row r="11" spans="1:28" ht="14.45" customHeight="1" x14ac:dyDescent="0.25">
      <c r="A11" s="846" t="s">
        <v>626</v>
      </c>
      <c r="B11" s="847">
        <v>2112615.94</v>
      </c>
      <c r="C11" s="848">
        <v>1</v>
      </c>
      <c r="D11" s="848">
        <v>1.0560151053308389</v>
      </c>
      <c r="E11" s="847">
        <v>2000554.6599999995</v>
      </c>
      <c r="F11" s="848">
        <v>0.94695615143375256</v>
      </c>
      <c r="G11" s="848">
        <v>1</v>
      </c>
      <c r="H11" s="847">
        <v>2554780.4699999997</v>
      </c>
      <c r="I11" s="848">
        <v>1.2092971664314904</v>
      </c>
      <c r="J11" s="849">
        <v>1.2770360745854354</v>
      </c>
    </row>
    <row r="12" spans="1:28" ht="14.45" customHeight="1" x14ac:dyDescent="0.25">
      <c r="A12" s="856" t="s">
        <v>4170</v>
      </c>
      <c r="B12" s="850">
        <v>341744.67</v>
      </c>
      <c r="C12" s="851">
        <v>1</v>
      </c>
      <c r="D12" s="851">
        <v>1.2828879412283631</v>
      </c>
      <c r="E12" s="850">
        <v>266387</v>
      </c>
      <c r="F12" s="851">
        <v>0.77949130852574822</v>
      </c>
      <c r="G12" s="851">
        <v>1</v>
      </c>
      <c r="H12" s="850">
        <v>156560.32999999999</v>
      </c>
      <c r="I12" s="851">
        <v>0.45812076600931328</v>
      </c>
      <c r="J12" s="852">
        <v>0.58771760633964865</v>
      </c>
    </row>
    <row r="13" spans="1:28" ht="14.45" customHeight="1" x14ac:dyDescent="0.25">
      <c r="A13" s="856" t="s">
        <v>4171</v>
      </c>
      <c r="B13" s="850">
        <v>1770871.27</v>
      </c>
      <c r="C13" s="851">
        <v>1</v>
      </c>
      <c r="D13" s="851">
        <v>1.0211649720189111</v>
      </c>
      <c r="E13" s="850">
        <v>1734167.6599999995</v>
      </c>
      <c r="F13" s="851">
        <v>0.97927369955016519</v>
      </c>
      <c r="G13" s="851">
        <v>1</v>
      </c>
      <c r="H13" s="850">
        <v>2398220.1399999997</v>
      </c>
      <c r="I13" s="851">
        <v>1.3542600078434834</v>
      </c>
      <c r="J13" s="852">
        <v>1.3829228830158211</v>
      </c>
    </row>
    <row r="14" spans="1:28" ht="14.45" customHeight="1" x14ac:dyDescent="0.25">
      <c r="A14" s="858" t="s">
        <v>629</v>
      </c>
      <c r="B14" s="859">
        <v>0</v>
      </c>
      <c r="C14" s="860"/>
      <c r="D14" s="860"/>
      <c r="E14" s="859">
        <v>0</v>
      </c>
      <c r="F14" s="860"/>
      <c r="G14" s="860"/>
      <c r="H14" s="859">
        <v>0</v>
      </c>
      <c r="I14" s="860"/>
      <c r="J14" s="861"/>
    </row>
    <row r="15" spans="1:28" ht="14.45" customHeight="1" thickBot="1" x14ac:dyDescent="0.3">
      <c r="A15" s="857" t="s">
        <v>4170</v>
      </c>
      <c r="B15" s="853">
        <v>0</v>
      </c>
      <c r="C15" s="854"/>
      <c r="D15" s="854"/>
      <c r="E15" s="853">
        <v>0</v>
      </c>
      <c r="F15" s="854"/>
      <c r="G15" s="854"/>
      <c r="H15" s="853">
        <v>0</v>
      </c>
      <c r="I15" s="854"/>
      <c r="J15" s="855"/>
    </row>
    <row r="16" spans="1:28" ht="14.45" customHeight="1" x14ac:dyDescent="0.2">
      <c r="A16" s="786" t="s">
        <v>295</v>
      </c>
    </row>
    <row r="17" spans="1:1" ht="14.45" customHeight="1" x14ac:dyDescent="0.2">
      <c r="A17" s="787" t="s">
        <v>2191</v>
      </c>
    </row>
    <row r="18" spans="1:1" ht="14.45" customHeight="1" x14ac:dyDescent="0.2">
      <c r="A18" s="786" t="s">
        <v>4172</v>
      </c>
    </row>
    <row r="19" spans="1:1" ht="14.45" customHeight="1" x14ac:dyDescent="0.2">
      <c r="A19" s="786" t="s">
        <v>4173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13139CA2-C0AA-4BDD-BF5C-5C09FD0B30DB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4177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13060</v>
      </c>
      <c r="C3" s="404">
        <f t="shared" si="0"/>
        <v>14051</v>
      </c>
      <c r="D3" s="438">
        <f t="shared" si="0"/>
        <v>14623</v>
      </c>
      <c r="E3" s="346">
        <f t="shared" si="0"/>
        <v>2112615.9400000004</v>
      </c>
      <c r="F3" s="344">
        <f t="shared" si="0"/>
        <v>2000554.66</v>
      </c>
      <c r="G3" s="405">
        <f t="shared" si="0"/>
        <v>2554780.4700000002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2018</v>
      </c>
      <c r="C5" s="843">
        <v>2019</v>
      </c>
      <c r="D5" s="862">
        <v>2020</v>
      </c>
      <c r="E5" s="842">
        <v>2018</v>
      </c>
      <c r="F5" s="843">
        <v>2019</v>
      </c>
      <c r="G5" s="862">
        <v>2020</v>
      </c>
    </row>
    <row r="6" spans="1:7" ht="14.45" customHeight="1" x14ac:dyDescent="0.2">
      <c r="A6" s="835" t="s">
        <v>4170</v>
      </c>
      <c r="B6" s="225">
        <v>793</v>
      </c>
      <c r="C6" s="225">
        <v>695</v>
      </c>
      <c r="D6" s="225">
        <v>586</v>
      </c>
      <c r="E6" s="863">
        <v>341744.67</v>
      </c>
      <c r="F6" s="863">
        <v>266387</v>
      </c>
      <c r="G6" s="864">
        <v>156560.32999999999</v>
      </c>
    </row>
    <row r="7" spans="1:7" ht="14.45" customHeight="1" x14ac:dyDescent="0.2">
      <c r="A7" s="836" t="s">
        <v>2193</v>
      </c>
      <c r="B7" s="831">
        <v>162</v>
      </c>
      <c r="C7" s="831">
        <v>148</v>
      </c>
      <c r="D7" s="831">
        <v>164</v>
      </c>
      <c r="E7" s="865">
        <v>27401.989999999998</v>
      </c>
      <c r="F7" s="865">
        <v>25224.67</v>
      </c>
      <c r="G7" s="866">
        <v>27998.890000000003</v>
      </c>
    </row>
    <row r="8" spans="1:7" ht="14.45" customHeight="1" x14ac:dyDescent="0.2">
      <c r="A8" s="836" t="s">
        <v>2194</v>
      </c>
      <c r="B8" s="831">
        <v>1112</v>
      </c>
      <c r="C8" s="831">
        <v>1603</v>
      </c>
      <c r="D8" s="831">
        <v>1502</v>
      </c>
      <c r="E8" s="865">
        <v>139777.98000000001</v>
      </c>
      <c r="F8" s="865">
        <v>194194</v>
      </c>
      <c r="G8" s="866">
        <v>288293.77999999997</v>
      </c>
    </row>
    <row r="9" spans="1:7" ht="14.45" customHeight="1" x14ac:dyDescent="0.2">
      <c r="A9" s="836" t="s">
        <v>2195</v>
      </c>
      <c r="B9" s="831">
        <v>1073</v>
      </c>
      <c r="C9" s="831">
        <v>1039</v>
      </c>
      <c r="D9" s="831">
        <v>1098</v>
      </c>
      <c r="E9" s="865">
        <v>146690.33000000002</v>
      </c>
      <c r="F9" s="865">
        <v>126242.33</v>
      </c>
      <c r="G9" s="866">
        <v>146730.12000000002</v>
      </c>
    </row>
    <row r="10" spans="1:7" ht="14.45" customHeight="1" x14ac:dyDescent="0.2">
      <c r="A10" s="836" t="s">
        <v>4174</v>
      </c>
      <c r="B10" s="831">
        <v>542</v>
      </c>
      <c r="C10" s="831">
        <v>470</v>
      </c>
      <c r="D10" s="831">
        <v>236</v>
      </c>
      <c r="E10" s="865">
        <v>124121</v>
      </c>
      <c r="F10" s="865">
        <v>96749.33</v>
      </c>
      <c r="G10" s="866">
        <v>49614.33</v>
      </c>
    </row>
    <row r="11" spans="1:7" ht="14.45" customHeight="1" x14ac:dyDescent="0.2">
      <c r="A11" s="836" t="s">
        <v>2196</v>
      </c>
      <c r="B11" s="831">
        <v>1304</v>
      </c>
      <c r="C11" s="831">
        <v>1174</v>
      </c>
      <c r="D11" s="831">
        <v>1539</v>
      </c>
      <c r="E11" s="865">
        <v>102391.67</v>
      </c>
      <c r="F11" s="865">
        <v>84448</v>
      </c>
      <c r="G11" s="866">
        <v>290851</v>
      </c>
    </row>
    <row r="12" spans="1:7" ht="14.45" customHeight="1" x14ac:dyDescent="0.2">
      <c r="A12" s="836" t="s">
        <v>2197</v>
      </c>
      <c r="B12" s="831">
        <v>1759</v>
      </c>
      <c r="C12" s="831">
        <v>1866</v>
      </c>
      <c r="D12" s="831">
        <v>1881</v>
      </c>
      <c r="E12" s="865">
        <v>330277.99</v>
      </c>
      <c r="F12" s="865">
        <v>292206.65999999997</v>
      </c>
      <c r="G12" s="866">
        <v>328045.6700000001</v>
      </c>
    </row>
    <row r="13" spans="1:7" ht="14.45" customHeight="1" x14ac:dyDescent="0.2">
      <c r="A13" s="836" t="s">
        <v>2198</v>
      </c>
      <c r="B13" s="831">
        <v>2379</v>
      </c>
      <c r="C13" s="831">
        <v>2551</v>
      </c>
      <c r="D13" s="831">
        <v>2195</v>
      </c>
      <c r="E13" s="865">
        <v>421693.32</v>
      </c>
      <c r="F13" s="865">
        <v>404599.33</v>
      </c>
      <c r="G13" s="866">
        <v>461924.67</v>
      </c>
    </row>
    <row r="14" spans="1:7" ht="14.45" customHeight="1" x14ac:dyDescent="0.2">
      <c r="A14" s="836" t="s">
        <v>2199</v>
      </c>
      <c r="B14" s="831">
        <v>1306</v>
      </c>
      <c r="C14" s="831">
        <v>1225</v>
      </c>
      <c r="D14" s="831">
        <v>1252</v>
      </c>
      <c r="E14" s="865">
        <v>135440.32000000001</v>
      </c>
      <c r="F14" s="865">
        <v>115787.66</v>
      </c>
      <c r="G14" s="866">
        <v>229752.01</v>
      </c>
    </row>
    <row r="15" spans="1:7" ht="14.45" customHeight="1" x14ac:dyDescent="0.2">
      <c r="A15" s="836" t="s">
        <v>2200</v>
      </c>
      <c r="B15" s="831"/>
      <c r="C15" s="831"/>
      <c r="D15" s="831">
        <v>445</v>
      </c>
      <c r="E15" s="865"/>
      <c r="F15" s="865"/>
      <c r="G15" s="866">
        <v>82209.78</v>
      </c>
    </row>
    <row r="16" spans="1:7" ht="14.45" customHeight="1" x14ac:dyDescent="0.2">
      <c r="A16" s="836" t="s">
        <v>2201</v>
      </c>
      <c r="B16" s="831">
        <v>1521</v>
      </c>
      <c r="C16" s="831">
        <v>1285</v>
      </c>
      <c r="D16" s="831">
        <v>1265</v>
      </c>
      <c r="E16" s="865">
        <v>198203.34</v>
      </c>
      <c r="F16" s="865">
        <v>145850.66999999998</v>
      </c>
      <c r="G16" s="866">
        <v>169783.66999999998</v>
      </c>
    </row>
    <row r="17" spans="1:7" ht="14.45" customHeight="1" x14ac:dyDescent="0.2">
      <c r="A17" s="836" t="s">
        <v>4175</v>
      </c>
      <c r="B17" s="831">
        <v>15</v>
      </c>
      <c r="C17" s="831"/>
      <c r="D17" s="831"/>
      <c r="E17" s="865">
        <v>2445</v>
      </c>
      <c r="F17" s="865"/>
      <c r="G17" s="866"/>
    </row>
    <row r="18" spans="1:7" ht="14.45" customHeight="1" x14ac:dyDescent="0.2">
      <c r="A18" s="836" t="s">
        <v>2202</v>
      </c>
      <c r="B18" s="831">
        <v>4</v>
      </c>
      <c r="C18" s="831">
        <v>2</v>
      </c>
      <c r="D18" s="831">
        <v>19</v>
      </c>
      <c r="E18" s="865">
        <v>359.33</v>
      </c>
      <c r="F18" s="865">
        <v>76</v>
      </c>
      <c r="G18" s="866">
        <v>3749</v>
      </c>
    </row>
    <row r="19" spans="1:7" ht="14.45" customHeight="1" x14ac:dyDescent="0.2">
      <c r="A19" s="836" t="s">
        <v>2203</v>
      </c>
      <c r="B19" s="831">
        <v>212</v>
      </c>
      <c r="C19" s="831">
        <v>871</v>
      </c>
      <c r="D19" s="831">
        <v>1268</v>
      </c>
      <c r="E19" s="865">
        <v>18137.669999999998</v>
      </c>
      <c r="F19" s="865">
        <v>105124.67</v>
      </c>
      <c r="G19" s="866">
        <v>150284.66</v>
      </c>
    </row>
    <row r="20" spans="1:7" ht="14.45" customHeight="1" x14ac:dyDescent="0.2">
      <c r="A20" s="836" t="s">
        <v>4176</v>
      </c>
      <c r="B20" s="831">
        <v>59</v>
      </c>
      <c r="C20" s="831">
        <v>70</v>
      </c>
      <c r="D20" s="831"/>
      <c r="E20" s="865">
        <v>12114.33</v>
      </c>
      <c r="F20" s="865">
        <v>11741.34</v>
      </c>
      <c r="G20" s="866"/>
    </row>
    <row r="21" spans="1:7" ht="14.45" customHeight="1" thickBot="1" x14ac:dyDescent="0.25">
      <c r="A21" s="869" t="s">
        <v>2204</v>
      </c>
      <c r="B21" s="833">
        <v>819</v>
      </c>
      <c r="C21" s="833">
        <v>1052</v>
      </c>
      <c r="D21" s="833">
        <v>1173</v>
      </c>
      <c r="E21" s="867">
        <v>111817</v>
      </c>
      <c r="F21" s="867">
        <v>131923</v>
      </c>
      <c r="G21" s="868">
        <v>168982.56</v>
      </c>
    </row>
    <row r="22" spans="1:7" ht="14.45" customHeight="1" x14ac:dyDescent="0.2">
      <c r="A22" s="786" t="s">
        <v>295</v>
      </c>
    </row>
    <row r="23" spans="1:7" ht="14.45" customHeight="1" x14ac:dyDescent="0.2">
      <c r="A23" s="787" t="s">
        <v>2191</v>
      </c>
    </row>
    <row r="24" spans="1:7" ht="14.45" customHeight="1" x14ac:dyDescent="0.2">
      <c r="A24" s="786" t="s">
        <v>4172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8677B216-6728-4FBF-9EDE-5A9B04CC4123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47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6" t="s">
        <v>4253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13140</v>
      </c>
      <c r="H3" s="208">
        <f t="shared" si="0"/>
        <v>2252887.91</v>
      </c>
      <c r="I3" s="78"/>
      <c r="J3" s="78"/>
      <c r="K3" s="208">
        <f t="shared" si="0"/>
        <v>14088.500000000002</v>
      </c>
      <c r="L3" s="208">
        <f t="shared" si="0"/>
        <v>2150887.23</v>
      </c>
      <c r="M3" s="78"/>
      <c r="N3" s="78"/>
      <c r="O3" s="208">
        <f t="shared" si="0"/>
        <v>14684.9</v>
      </c>
      <c r="P3" s="208">
        <f t="shared" si="0"/>
        <v>2679523.0800000005</v>
      </c>
      <c r="Q3" s="79">
        <f>IF(L3=0,0,P3/L3)</f>
        <v>1.2457757164702683</v>
      </c>
      <c r="R3" s="209">
        <f>IF(O3=0,0,P3/O3)</f>
        <v>182.46791466063783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2018</v>
      </c>
      <c r="H4" s="639"/>
      <c r="I4" s="206"/>
      <c r="J4" s="206"/>
      <c r="K4" s="638">
        <v>2019</v>
      </c>
      <c r="L4" s="639"/>
      <c r="M4" s="206"/>
      <c r="N4" s="206"/>
      <c r="O4" s="638">
        <v>2020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/>
      <c r="B6" s="807" t="s">
        <v>4178</v>
      </c>
      <c r="C6" s="807" t="s">
        <v>629</v>
      </c>
      <c r="D6" s="807" t="s">
        <v>4179</v>
      </c>
      <c r="E6" s="807" t="s">
        <v>4180</v>
      </c>
      <c r="F6" s="807" t="s">
        <v>4181</v>
      </c>
      <c r="G6" s="225"/>
      <c r="H6" s="225"/>
      <c r="I6" s="807"/>
      <c r="J6" s="807"/>
      <c r="K6" s="225"/>
      <c r="L6" s="225"/>
      <c r="M6" s="807"/>
      <c r="N6" s="807"/>
      <c r="O6" s="225">
        <v>1</v>
      </c>
      <c r="P6" s="225">
        <v>0</v>
      </c>
      <c r="Q6" s="812"/>
      <c r="R6" s="830">
        <v>0</v>
      </c>
    </row>
    <row r="7" spans="1:18" ht="14.45" customHeight="1" x14ac:dyDescent="0.2">
      <c r="A7" s="821"/>
      <c r="B7" s="822" t="s">
        <v>4178</v>
      </c>
      <c r="C7" s="822" t="s">
        <v>629</v>
      </c>
      <c r="D7" s="822" t="s">
        <v>4179</v>
      </c>
      <c r="E7" s="822" t="s">
        <v>4182</v>
      </c>
      <c r="F7" s="822" t="s">
        <v>4183</v>
      </c>
      <c r="G7" s="831">
        <v>7</v>
      </c>
      <c r="H7" s="831">
        <v>0</v>
      </c>
      <c r="I7" s="822"/>
      <c r="J7" s="822">
        <v>0</v>
      </c>
      <c r="K7" s="831">
        <v>7</v>
      </c>
      <c r="L7" s="831">
        <v>0</v>
      </c>
      <c r="M7" s="822"/>
      <c r="N7" s="822">
        <v>0</v>
      </c>
      <c r="O7" s="831">
        <v>12</v>
      </c>
      <c r="P7" s="831">
        <v>0</v>
      </c>
      <c r="Q7" s="827"/>
      <c r="R7" s="832">
        <v>0</v>
      </c>
    </row>
    <row r="8" spans="1:18" ht="14.45" customHeight="1" x14ac:dyDescent="0.2">
      <c r="A8" s="821" t="s">
        <v>605</v>
      </c>
      <c r="B8" s="822" t="s">
        <v>4184</v>
      </c>
      <c r="C8" s="822" t="s">
        <v>626</v>
      </c>
      <c r="D8" s="822" t="s">
        <v>4185</v>
      </c>
      <c r="E8" s="822" t="s">
        <v>4186</v>
      </c>
      <c r="F8" s="822" t="s">
        <v>4187</v>
      </c>
      <c r="G8" s="831">
        <v>16.399999999999995</v>
      </c>
      <c r="H8" s="831">
        <v>1143.0800000000008</v>
      </c>
      <c r="I8" s="822">
        <v>1.3333333333333341</v>
      </c>
      <c r="J8" s="822">
        <v>69.700000000000074</v>
      </c>
      <c r="K8" s="831">
        <v>12.299999999999999</v>
      </c>
      <c r="L8" s="831">
        <v>857.31000000000006</v>
      </c>
      <c r="M8" s="822">
        <v>1</v>
      </c>
      <c r="N8" s="822">
        <v>69.700000000000017</v>
      </c>
      <c r="O8" s="831">
        <v>6.8</v>
      </c>
      <c r="P8" s="831">
        <v>473.96000000000004</v>
      </c>
      <c r="Q8" s="827">
        <v>0.55284552845528456</v>
      </c>
      <c r="R8" s="832">
        <v>69.7</v>
      </c>
    </row>
    <row r="9" spans="1:18" ht="14.45" customHeight="1" x14ac:dyDescent="0.2">
      <c r="A9" s="821" t="s">
        <v>605</v>
      </c>
      <c r="B9" s="822" t="s">
        <v>4184</v>
      </c>
      <c r="C9" s="822" t="s">
        <v>626</v>
      </c>
      <c r="D9" s="822" t="s">
        <v>4185</v>
      </c>
      <c r="E9" s="822" t="s">
        <v>4188</v>
      </c>
      <c r="F9" s="822" t="s">
        <v>4189</v>
      </c>
      <c r="G9" s="831">
        <v>0.2</v>
      </c>
      <c r="H9" s="831">
        <v>27.64</v>
      </c>
      <c r="I9" s="822"/>
      <c r="J9" s="822">
        <v>138.19999999999999</v>
      </c>
      <c r="K9" s="831"/>
      <c r="L9" s="831"/>
      <c r="M9" s="822"/>
      <c r="N9" s="822"/>
      <c r="O9" s="831"/>
      <c r="P9" s="831"/>
      <c r="Q9" s="827"/>
      <c r="R9" s="832"/>
    </row>
    <row r="10" spans="1:18" ht="14.45" customHeight="1" x14ac:dyDescent="0.2">
      <c r="A10" s="821" t="s">
        <v>605</v>
      </c>
      <c r="B10" s="822" t="s">
        <v>4184</v>
      </c>
      <c r="C10" s="822" t="s">
        <v>626</v>
      </c>
      <c r="D10" s="822" t="s">
        <v>4185</v>
      </c>
      <c r="E10" s="822" t="s">
        <v>4190</v>
      </c>
      <c r="F10" s="822" t="s">
        <v>1283</v>
      </c>
      <c r="G10" s="831">
        <v>21.2</v>
      </c>
      <c r="H10" s="831">
        <v>6613.7399999999989</v>
      </c>
      <c r="I10" s="822">
        <v>1.6664499742992769</v>
      </c>
      <c r="J10" s="822">
        <v>311.96886792452824</v>
      </c>
      <c r="K10" s="831">
        <v>13.4</v>
      </c>
      <c r="L10" s="831">
        <v>3968.76</v>
      </c>
      <c r="M10" s="822">
        <v>1</v>
      </c>
      <c r="N10" s="822">
        <v>296.17611940298508</v>
      </c>
      <c r="O10" s="831">
        <v>42.699999999999989</v>
      </c>
      <c r="P10" s="831">
        <v>15700.79</v>
      </c>
      <c r="Q10" s="827">
        <v>3.9560945988167591</v>
      </c>
      <c r="R10" s="832">
        <v>367.7000000000001</v>
      </c>
    </row>
    <row r="11" spans="1:18" ht="14.45" customHeight="1" x14ac:dyDescent="0.2">
      <c r="A11" s="821" t="s">
        <v>605</v>
      </c>
      <c r="B11" s="822" t="s">
        <v>4184</v>
      </c>
      <c r="C11" s="822" t="s">
        <v>626</v>
      </c>
      <c r="D11" s="822" t="s">
        <v>4185</v>
      </c>
      <c r="E11" s="822" t="s">
        <v>4191</v>
      </c>
      <c r="F11" s="822" t="s">
        <v>1277</v>
      </c>
      <c r="G11" s="831">
        <v>5.1000000000000005</v>
      </c>
      <c r="H11" s="831">
        <v>384.80999999999995</v>
      </c>
      <c r="I11" s="822">
        <v>3.4272354827217666</v>
      </c>
      <c r="J11" s="822">
        <v>75.452941176470574</v>
      </c>
      <c r="K11" s="831">
        <v>1.6</v>
      </c>
      <c r="L11" s="831">
        <v>112.28</v>
      </c>
      <c r="M11" s="822">
        <v>1</v>
      </c>
      <c r="N11" s="822">
        <v>70.174999999999997</v>
      </c>
      <c r="O11" s="831">
        <v>5.5999999999999979</v>
      </c>
      <c r="P11" s="831">
        <v>470.42999999999984</v>
      </c>
      <c r="Q11" s="827">
        <v>4.189793373708584</v>
      </c>
      <c r="R11" s="832">
        <v>84.00535714285715</v>
      </c>
    </row>
    <row r="12" spans="1:18" ht="14.45" customHeight="1" x14ac:dyDescent="0.2">
      <c r="A12" s="821" t="s">
        <v>605</v>
      </c>
      <c r="B12" s="822" t="s">
        <v>4184</v>
      </c>
      <c r="C12" s="822" t="s">
        <v>626</v>
      </c>
      <c r="D12" s="822" t="s">
        <v>4185</v>
      </c>
      <c r="E12" s="822" t="s">
        <v>4192</v>
      </c>
      <c r="F12" s="822" t="s">
        <v>2476</v>
      </c>
      <c r="G12" s="831">
        <v>0.2</v>
      </c>
      <c r="H12" s="831">
        <v>7.8</v>
      </c>
      <c r="I12" s="822">
        <v>0.25</v>
      </c>
      <c r="J12" s="822">
        <v>39</v>
      </c>
      <c r="K12" s="831">
        <v>0.8</v>
      </c>
      <c r="L12" s="831">
        <v>31.2</v>
      </c>
      <c r="M12" s="822">
        <v>1</v>
      </c>
      <c r="N12" s="822">
        <v>39</v>
      </c>
      <c r="O12" s="831"/>
      <c r="P12" s="831"/>
      <c r="Q12" s="827"/>
      <c r="R12" s="832"/>
    </row>
    <row r="13" spans="1:18" ht="14.45" customHeight="1" x14ac:dyDescent="0.2">
      <c r="A13" s="821" t="s">
        <v>605</v>
      </c>
      <c r="B13" s="822" t="s">
        <v>4184</v>
      </c>
      <c r="C13" s="822" t="s">
        <v>626</v>
      </c>
      <c r="D13" s="822" t="s">
        <v>4185</v>
      </c>
      <c r="E13" s="822" t="s">
        <v>4193</v>
      </c>
      <c r="F13" s="822" t="s">
        <v>1132</v>
      </c>
      <c r="G13" s="831">
        <v>0.2</v>
      </c>
      <c r="H13" s="831">
        <v>35.4</v>
      </c>
      <c r="I13" s="822"/>
      <c r="J13" s="822">
        <v>176.99999999999997</v>
      </c>
      <c r="K13" s="831"/>
      <c r="L13" s="831"/>
      <c r="M13" s="822"/>
      <c r="N13" s="822"/>
      <c r="O13" s="831"/>
      <c r="P13" s="831"/>
      <c r="Q13" s="827"/>
      <c r="R13" s="832"/>
    </row>
    <row r="14" spans="1:18" ht="14.45" customHeight="1" x14ac:dyDescent="0.2">
      <c r="A14" s="821" t="s">
        <v>605</v>
      </c>
      <c r="B14" s="822" t="s">
        <v>4184</v>
      </c>
      <c r="C14" s="822" t="s">
        <v>626</v>
      </c>
      <c r="D14" s="822" t="s">
        <v>4185</v>
      </c>
      <c r="E14" s="822" t="s">
        <v>4194</v>
      </c>
      <c r="F14" s="822"/>
      <c r="G14" s="831">
        <v>0.1</v>
      </c>
      <c r="H14" s="831">
        <v>21</v>
      </c>
      <c r="I14" s="822"/>
      <c r="J14" s="822">
        <v>210</v>
      </c>
      <c r="K14" s="831"/>
      <c r="L14" s="831"/>
      <c r="M14" s="822"/>
      <c r="N14" s="822"/>
      <c r="O14" s="831"/>
      <c r="P14" s="831"/>
      <c r="Q14" s="827"/>
      <c r="R14" s="832"/>
    </row>
    <row r="15" spans="1:18" ht="14.45" customHeight="1" x14ac:dyDescent="0.2">
      <c r="A15" s="821" t="s">
        <v>605</v>
      </c>
      <c r="B15" s="822" t="s">
        <v>4184</v>
      </c>
      <c r="C15" s="822" t="s">
        <v>626</v>
      </c>
      <c r="D15" s="822" t="s">
        <v>4185</v>
      </c>
      <c r="E15" s="822" t="s">
        <v>4195</v>
      </c>
      <c r="F15" s="822" t="s">
        <v>4196</v>
      </c>
      <c r="G15" s="831"/>
      <c r="H15" s="831"/>
      <c r="I15" s="822"/>
      <c r="J15" s="822"/>
      <c r="K15" s="831"/>
      <c r="L15" s="831"/>
      <c r="M15" s="822"/>
      <c r="N15" s="822"/>
      <c r="O15" s="831">
        <v>0</v>
      </c>
      <c r="P15" s="831">
        <v>0</v>
      </c>
      <c r="Q15" s="827"/>
      <c r="R15" s="832"/>
    </row>
    <row r="16" spans="1:18" ht="14.45" customHeight="1" x14ac:dyDescent="0.2">
      <c r="A16" s="821" t="s">
        <v>605</v>
      </c>
      <c r="B16" s="822" t="s">
        <v>4184</v>
      </c>
      <c r="C16" s="822" t="s">
        <v>626</v>
      </c>
      <c r="D16" s="822" t="s">
        <v>4179</v>
      </c>
      <c r="E16" s="822" t="s">
        <v>4197</v>
      </c>
      <c r="F16" s="822" t="s">
        <v>4198</v>
      </c>
      <c r="G16" s="831">
        <v>99</v>
      </c>
      <c r="H16" s="831">
        <v>8217</v>
      </c>
      <c r="I16" s="822">
        <v>0.91421895861148195</v>
      </c>
      <c r="J16" s="822">
        <v>83</v>
      </c>
      <c r="K16" s="831">
        <v>107</v>
      </c>
      <c r="L16" s="831">
        <v>8988</v>
      </c>
      <c r="M16" s="822">
        <v>1</v>
      </c>
      <c r="N16" s="822">
        <v>84</v>
      </c>
      <c r="O16" s="831">
        <v>96</v>
      </c>
      <c r="P16" s="831">
        <v>8160</v>
      </c>
      <c r="Q16" s="827">
        <v>0.90787716955941256</v>
      </c>
      <c r="R16" s="832">
        <v>85</v>
      </c>
    </row>
    <row r="17" spans="1:18" ht="14.45" customHeight="1" x14ac:dyDescent="0.2">
      <c r="A17" s="821" t="s">
        <v>605</v>
      </c>
      <c r="B17" s="822" t="s">
        <v>4184</v>
      </c>
      <c r="C17" s="822" t="s">
        <v>626</v>
      </c>
      <c r="D17" s="822" t="s">
        <v>4179</v>
      </c>
      <c r="E17" s="822" t="s">
        <v>4199</v>
      </c>
      <c r="F17" s="822" t="s">
        <v>4200</v>
      </c>
      <c r="G17" s="831">
        <v>698</v>
      </c>
      <c r="H17" s="831">
        <v>25826</v>
      </c>
      <c r="I17" s="822">
        <v>0.74357940803869627</v>
      </c>
      <c r="J17" s="822">
        <v>37</v>
      </c>
      <c r="K17" s="831">
        <v>914</v>
      </c>
      <c r="L17" s="831">
        <v>34732</v>
      </c>
      <c r="M17" s="822">
        <v>1</v>
      </c>
      <c r="N17" s="822">
        <v>38</v>
      </c>
      <c r="O17" s="831">
        <v>444</v>
      </c>
      <c r="P17" s="831">
        <v>16872</v>
      </c>
      <c r="Q17" s="827">
        <v>0.48577680525164113</v>
      </c>
      <c r="R17" s="832">
        <v>38</v>
      </c>
    </row>
    <row r="18" spans="1:18" ht="14.45" customHeight="1" x14ac:dyDescent="0.2">
      <c r="A18" s="821" t="s">
        <v>605</v>
      </c>
      <c r="B18" s="822" t="s">
        <v>4184</v>
      </c>
      <c r="C18" s="822" t="s">
        <v>626</v>
      </c>
      <c r="D18" s="822" t="s">
        <v>4179</v>
      </c>
      <c r="E18" s="822" t="s">
        <v>4201</v>
      </c>
      <c r="F18" s="822" t="s">
        <v>4202</v>
      </c>
      <c r="G18" s="831">
        <v>6</v>
      </c>
      <c r="H18" s="831">
        <v>30</v>
      </c>
      <c r="I18" s="822"/>
      <c r="J18" s="822">
        <v>5</v>
      </c>
      <c r="K18" s="831"/>
      <c r="L18" s="831"/>
      <c r="M18" s="822"/>
      <c r="N18" s="822"/>
      <c r="O18" s="831"/>
      <c r="P18" s="831"/>
      <c r="Q18" s="827"/>
      <c r="R18" s="832"/>
    </row>
    <row r="19" spans="1:18" ht="14.45" customHeight="1" x14ac:dyDescent="0.2">
      <c r="A19" s="821" t="s">
        <v>605</v>
      </c>
      <c r="B19" s="822" t="s">
        <v>4184</v>
      </c>
      <c r="C19" s="822" t="s">
        <v>626</v>
      </c>
      <c r="D19" s="822" t="s">
        <v>4179</v>
      </c>
      <c r="E19" s="822" t="s">
        <v>4203</v>
      </c>
      <c r="F19" s="822" t="s">
        <v>4204</v>
      </c>
      <c r="G19" s="831">
        <v>1</v>
      </c>
      <c r="H19" s="831">
        <v>5</v>
      </c>
      <c r="I19" s="822"/>
      <c r="J19" s="822">
        <v>5</v>
      </c>
      <c r="K19" s="831"/>
      <c r="L19" s="831"/>
      <c r="M19" s="822"/>
      <c r="N19" s="822"/>
      <c r="O19" s="831"/>
      <c r="P19" s="831"/>
      <c r="Q19" s="827"/>
      <c r="R19" s="832"/>
    </row>
    <row r="20" spans="1:18" ht="14.45" customHeight="1" x14ac:dyDescent="0.2">
      <c r="A20" s="821" t="s">
        <v>605</v>
      </c>
      <c r="B20" s="822" t="s">
        <v>4184</v>
      </c>
      <c r="C20" s="822" t="s">
        <v>626</v>
      </c>
      <c r="D20" s="822" t="s">
        <v>4179</v>
      </c>
      <c r="E20" s="822" t="s">
        <v>4205</v>
      </c>
      <c r="F20" s="822" t="s">
        <v>4206</v>
      </c>
      <c r="G20" s="831">
        <v>7</v>
      </c>
      <c r="H20" s="831">
        <v>819</v>
      </c>
      <c r="I20" s="822">
        <v>2.3135593220338984</v>
      </c>
      <c r="J20" s="822">
        <v>117</v>
      </c>
      <c r="K20" s="831">
        <v>3</v>
      </c>
      <c r="L20" s="831">
        <v>354</v>
      </c>
      <c r="M20" s="822">
        <v>1</v>
      </c>
      <c r="N20" s="822">
        <v>118</v>
      </c>
      <c r="O20" s="831">
        <v>3</v>
      </c>
      <c r="P20" s="831">
        <v>357</v>
      </c>
      <c r="Q20" s="827">
        <v>1.0084745762711864</v>
      </c>
      <c r="R20" s="832">
        <v>119</v>
      </c>
    </row>
    <row r="21" spans="1:18" ht="14.45" customHeight="1" x14ac:dyDescent="0.2">
      <c r="A21" s="821" t="s">
        <v>605</v>
      </c>
      <c r="B21" s="822" t="s">
        <v>4184</v>
      </c>
      <c r="C21" s="822" t="s">
        <v>626</v>
      </c>
      <c r="D21" s="822" t="s">
        <v>4179</v>
      </c>
      <c r="E21" s="822" t="s">
        <v>4207</v>
      </c>
      <c r="F21" s="822" t="s">
        <v>4208</v>
      </c>
      <c r="G21" s="831">
        <v>23</v>
      </c>
      <c r="H21" s="831">
        <v>2990</v>
      </c>
      <c r="I21" s="822">
        <v>1.7557251908396947</v>
      </c>
      <c r="J21" s="822">
        <v>130</v>
      </c>
      <c r="K21" s="831">
        <v>13</v>
      </c>
      <c r="L21" s="831">
        <v>1703</v>
      </c>
      <c r="M21" s="822">
        <v>1</v>
      </c>
      <c r="N21" s="822">
        <v>131</v>
      </c>
      <c r="O21" s="831">
        <v>46</v>
      </c>
      <c r="P21" s="831">
        <v>6072</v>
      </c>
      <c r="Q21" s="827">
        <v>3.5654726952436877</v>
      </c>
      <c r="R21" s="832">
        <v>132</v>
      </c>
    </row>
    <row r="22" spans="1:18" ht="14.45" customHeight="1" x14ac:dyDescent="0.2">
      <c r="A22" s="821" t="s">
        <v>605</v>
      </c>
      <c r="B22" s="822" t="s">
        <v>4184</v>
      </c>
      <c r="C22" s="822" t="s">
        <v>626</v>
      </c>
      <c r="D22" s="822" t="s">
        <v>4179</v>
      </c>
      <c r="E22" s="822" t="s">
        <v>4209</v>
      </c>
      <c r="F22" s="822" t="s">
        <v>4210</v>
      </c>
      <c r="G22" s="831"/>
      <c r="H22" s="831"/>
      <c r="I22" s="822"/>
      <c r="J22" s="822"/>
      <c r="K22" s="831"/>
      <c r="L22" s="831"/>
      <c r="M22" s="822"/>
      <c r="N22" s="822"/>
      <c r="O22" s="831">
        <v>2</v>
      </c>
      <c r="P22" s="831">
        <v>164</v>
      </c>
      <c r="Q22" s="827"/>
      <c r="R22" s="832">
        <v>82</v>
      </c>
    </row>
    <row r="23" spans="1:18" ht="14.45" customHeight="1" x14ac:dyDescent="0.2">
      <c r="A23" s="821" t="s">
        <v>605</v>
      </c>
      <c r="B23" s="822" t="s">
        <v>4184</v>
      </c>
      <c r="C23" s="822" t="s">
        <v>626</v>
      </c>
      <c r="D23" s="822" t="s">
        <v>4179</v>
      </c>
      <c r="E23" s="822" t="s">
        <v>4211</v>
      </c>
      <c r="F23" s="822" t="s">
        <v>4212</v>
      </c>
      <c r="G23" s="831">
        <v>2538</v>
      </c>
      <c r="H23" s="831">
        <v>321755</v>
      </c>
      <c r="I23" s="822">
        <v>0.93538868538868536</v>
      </c>
      <c r="J23" s="822">
        <v>126.77501970055161</v>
      </c>
      <c r="K23" s="831">
        <v>2730</v>
      </c>
      <c r="L23" s="831">
        <v>343980</v>
      </c>
      <c r="M23" s="822">
        <v>1</v>
      </c>
      <c r="N23" s="822">
        <v>126</v>
      </c>
      <c r="O23" s="831">
        <v>1422</v>
      </c>
      <c r="P23" s="831">
        <v>180594</v>
      </c>
      <c r="Q23" s="827">
        <v>0.52501308215593934</v>
      </c>
      <c r="R23" s="832">
        <v>127</v>
      </c>
    </row>
    <row r="24" spans="1:18" ht="14.45" customHeight="1" x14ac:dyDescent="0.2">
      <c r="A24" s="821" t="s">
        <v>605</v>
      </c>
      <c r="B24" s="822" t="s">
        <v>4184</v>
      </c>
      <c r="C24" s="822" t="s">
        <v>626</v>
      </c>
      <c r="D24" s="822" t="s">
        <v>4179</v>
      </c>
      <c r="E24" s="822" t="s">
        <v>4213</v>
      </c>
      <c r="F24" s="822" t="s">
        <v>4214</v>
      </c>
      <c r="G24" s="831">
        <v>2</v>
      </c>
      <c r="H24" s="831">
        <v>1694</v>
      </c>
      <c r="I24" s="822"/>
      <c r="J24" s="822">
        <v>847</v>
      </c>
      <c r="K24" s="831"/>
      <c r="L24" s="831"/>
      <c r="M24" s="822"/>
      <c r="N24" s="822"/>
      <c r="O24" s="831">
        <v>2</v>
      </c>
      <c r="P24" s="831">
        <v>1716</v>
      </c>
      <c r="Q24" s="827"/>
      <c r="R24" s="832">
        <v>858</v>
      </c>
    </row>
    <row r="25" spans="1:18" ht="14.45" customHeight="1" x14ac:dyDescent="0.2">
      <c r="A25" s="821" t="s">
        <v>605</v>
      </c>
      <c r="B25" s="822" t="s">
        <v>4184</v>
      </c>
      <c r="C25" s="822" t="s">
        <v>626</v>
      </c>
      <c r="D25" s="822" t="s">
        <v>4179</v>
      </c>
      <c r="E25" s="822" t="s">
        <v>4215</v>
      </c>
      <c r="F25" s="822" t="s">
        <v>4216</v>
      </c>
      <c r="G25" s="831">
        <v>165</v>
      </c>
      <c r="H25" s="831">
        <v>277200</v>
      </c>
      <c r="I25" s="822">
        <v>1.3468471532548807</v>
      </c>
      <c r="J25" s="822">
        <v>1680</v>
      </c>
      <c r="K25" s="831">
        <v>122</v>
      </c>
      <c r="L25" s="831">
        <v>205814</v>
      </c>
      <c r="M25" s="822">
        <v>1</v>
      </c>
      <c r="N25" s="822">
        <v>1687</v>
      </c>
      <c r="O25" s="831">
        <v>67</v>
      </c>
      <c r="P25" s="831">
        <v>113431</v>
      </c>
      <c r="Q25" s="827">
        <v>0.55113354776642987</v>
      </c>
      <c r="R25" s="832">
        <v>1693</v>
      </c>
    </row>
    <row r="26" spans="1:18" ht="14.45" customHeight="1" x14ac:dyDescent="0.2">
      <c r="A26" s="821" t="s">
        <v>605</v>
      </c>
      <c r="B26" s="822" t="s">
        <v>4184</v>
      </c>
      <c r="C26" s="822" t="s">
        <v>626</v>
      </c>
      <c r="D26" s="822" t="s">
        <v>4179</v>
      </c>
      <c r="E26" s="822" t="s">
        <v>4217</v>
      </c>
      <c r="F26" s="822" t="s">
        <v>4218</v>
      </c>
      <c r="G26" s="831">
        <v>28</v>
      </c>
      <c r="H26" s="831">
        <v>0</v>
      </c>
      <c r="I26" s="822"/>
      <c r="J26" s="822">
        <v>0</v>
      </c>
      <c r="K26" s="831">
        <v>15</v>
      </c>
      <c r="L26" s="831">
        <v>0</v>
      </c>
      <c r="M26" s="822"/>
      <c r="N26" s="822">
        <v>0</v>
      </c>
      <c r="O26" s="831">
        <v>19</v>
      </c>
      <c r="P26" s="831">
        <v>0</v>
      </c>
      <c r="Q26" s="827"/>
      <c r="R26" s="832">
        <v>0</v>
      </c>
    </row>
    <row r="27" spans="1:18" ht="14.45" customHeight="1" x14ac:dyDescent="0.2">
      <c r="A27" s="821" t="s">
        <v>605</v>
      </c>
      <c r="B27" s="822" t="s">
        <v>4184</v>
      </c>
      <c r="C27" s="822" t="s">
        <v>626</v>
      </c>
      <c r="D27" s="822" t="s">
        <v>4179</v>
      </c>
      <c r="E27" s="822" t="s">
        <v>4219</v>
      </c>
      <c r="F27" s="822" t="s">
        <v>4220</v>
      </c>
      <c r="G27" s="831">
        <v>4470</v>
      </c>
      <c r="H27" s="831">
        <v>148999.94</v>
      </c>
      <c r="I27" s="822">
        <v>0.80861041275725054</v>
      </c>
      <c r="J27" s="822">
        <v>33.33331991051454</v>
      </c>
      <c r="K27" s="831">
        <v>5528</v>
      </c>
      <c r="L27" s="831">
        <v>184266.66000000006</v>
      </c>
      <c r="M27" s="822">
        <v>1</v>
      </c>
      <c r="N27" s="822">
        <v>33.333332127351675</v>
      </c>
      <c r="O27" s="831">
        <v>6312</v>
      </c>
      <c r="P27" s="831">
        <v>243570.02000000002</v>
      </c>
      <c r="Q27" s="827">
        <v>1.321834454480262</v>
      </c>
      <c r="R27" s="832">
        <v>38.588406210392904</v>
      </c>
    </row>
    <row r="28" spans="1:18" ht="14.45" customHeight="1" x14ac:dyDescent="0.2">
      <c r="A28" s="821" t="s">
        <v>605</v>
      </c>
      <c r="B28" s="822" t="s">
        <v>4184</v>
      </c>
      <c r="C28" s="822" t="s">
        <v>626</v>
      </c>
      <c r="D28" s="822" t="s">
        <v>4179</v>
      </c>
      <c r="E28" s="822" t="s">
        <v>4221</v>
      </c>
      <c r="F28" s="822" t="s">
        <v>4222</v>
      </c>
      <c r="G28" s="831">
        <v>3284</v>
      </c>
      <c r="H28" s="831">
        <v>827568</v>
      </c>
      <c r="I28" s="822">
        <v>1.0940704272274897</v>
      </c>
      <c r="J28" s="822">
        <v>252</v>
      </c>
      <c r="K28" s="831">
        <v>2978</v>
      </c>
      <c r="L28" s="831">
        <v>756412</v>
      </c>
      <c r="M28" s="822">
        <v>1</v>
      </c>
      <c r="N28" s="822">
        <v>254</v>
      </c>
      <c r="O28" s="831">
        <v>1865</v>
      </c>
      <c r="P28" s="831">
        <v>475575</v>
      </c>
      <c r="Q28" s="827">
        <v>0.62872482192244439</v>
      </c>
      <c r="R28" s="832">
        <v>255</v>
      </c>
    </row>
    <row r="29" spans="1:18" ht="14.45" customHeight="1" x14ac:dyDescent="0.2">
      <c r="A29" s="821" t="s">
        <v>605</v>
      </c>
      <c r="B29" s="822" t="s">
        <v>4184</v>
      </c>
      <c r="C29" s="822" t="s">
        <v>626</v>
      </c>
      <c r="D29" s="822" t="s">
        <v>4179</v>
      </c>
      <c r="E29" s="822" t="s">
        <v>4223</v>
      </c>
      <c r="F29" s="822" t="s">
        <v>4224</v>
      </c>
      <c r="G29" s="831">
        <v>184</v>
      </c>
      <c r="H29" s="831">
        <v>21302</v>
      </c>
      <c r="I29" s="822">
        <v>0.87865038772479787</v>
      </c>
      <c r="J29" s="822">
        <v>115.77173913043478</v>
      </c>
      <c r="K29" s="831">
        <v>209</v>
      </c>
      <c r="L29" s="831">
        <v>24244</v>
      </c>
      <c r="M29" s="822">
        <v>1</v>
      </c>
      <c r="N29" s="822">
        <v>116</v>
      </c>
      <c r="O29" s="831">
        <v>224</v>
      </c>
      <c r="P29" s="831">
        <v>26208</v>
      </c>
      <c r="Q29" s="827">
        <v>1.0810097343672662</v>
      </c>
      <c r="R29" s="832">
        <v>117</v>
      </c>
    </row>
    <row r="30" spans="1:18" ht="14.45" customHeight="1" x14ac:dyDescent="0.2">
      <c r="A30" s="821" t="s">
        <v>605</v>
      </c>
      <c r="B30" s="822" t="s">
        <v>4184</v>
      </c>
      <c r="C30" s="822" t="s">
        <v>626</v>
      </c>
      <c r="D30" s="822" t="s">
        <v>4179</v>
      </c>
      <c r="E30" s="822" t="s">
        <v>4225</v>
      </c>
      <c r="F30" s="822" t="s">
        <v>4226</v>
      </c>
      <c r="G30" s="831">
        <v>1</v>
      </c>
      <c r="H30" s="831">
        <v>37</v>
      </c>
      <c r="I30" s="822"/>
      <c r="J30" s="822">
        <v>37</v>
      </c>
      <c r="K30" s="831"/>
      <c r="L30" s="831"/>
      <c r="M30" s="822"/>
      <c r="N30" s="822"/>
      <c r="O30" s="831"/>
      <c r="P30" s="831"/>
      <c r="Q30" s="827"/>
      <c r="R30" s="832"/>
    </row>
    <row r="31" spans="1:18" ht="14.45" customHeight="1" x14ac:dyDescent="0.2">
      <c r="A31" s="821" t="s">
        <v>605</v>
      </c>
      <c r="B31" s="822" t="s">
        <v>4184</v>
      </c>
      <c r="C31" s="822" t="s">
        <v>626</v>
      </c>
      <c r="D31" s="822" t="s">
        <v>4179</v>
      </c>
      <c r="E31" s="822" t="s">
        <v>4227</v>
      </c>
      <c r="F31" s="822" t="s">
        <v>4228</v>
      </c>
      <c r="G31" s="831">
        <v>167</v>
      </c>
      <c r="H31" s="831">
        <v>14362</v>
      </c>
      <c r="I31" s="822">
        <v>1.3312940304041527</v>
      </c>
      <c r="J31" s="822">
        <v>86</v>
      </c>
      <c r="K31" s="831">
        <v>124</v>
      </c>
      <c r="L31" s="831">
        <v>10788</v>
      </c>
      <c r="M31" s="822">
        <v>1</v>
      </c>
      <c r="N31" s="822">
        <v>87</v>
      </c>
      <c r="O31" s="831">
        <v>70</v>
      </c>
      <c r="P31" s="831">
        <v>6160</v>
      </c>
      <c r="Q31" s="827">
        <v>0.57100482017055987</v>
      </c>
      <c r="R31" s="832">
        <v>88</v>
      </c>
    </row>
    <row r="32" spans="1:18" ht="14.45" customHeight="1" x14ac:dyDescent="0.2">
      <c r="A32" s="821" t="s">
        <v>605</v>
      </c>
      <c r="B32" s="822" t="s">
        <v>4184</v>
      </c>
      <c r="C32" s="822" t="s">
        <v>626</v>
      </c>
      <c r="D32" s="822" t="s">
        <v>4179</v>
      </c>
      <c r="E32" s="822" t="s">
        <v>4229</v>
      </c>
      <c r="F32" s="822" t="s">
        <v>4230</v>
      </c>
      <c r="G32" s="831">
        <v>7</v>
      </c>
      <c r="H32" s="831">
        <v>224</v>
      </c>
      <c r="I32" s="822">
        <v>0.45252525252525255</v>
      </c>
      <c r="J32" s="822">
        <v>32</v>
      </c>
      <c r="K32" s="831">
        <v>15</v>
      </c>
      <c r="L32" s="831">
        <v>495</v>
      </c>
      <c r="M32" s="822">
        <v>1</v>
      </c>
      <c r="N32" s="822">
        <v>33</v>
      </c>
      <c r="O32" s="831"/>
      <c r="P32" s="831"/>
      <c r="Q32" s="827"/>
      <c r="R32" s="832"/>
    </row>
    <row r="33" spans="1:18" ht="14.45" customHeight="1" x14ac:dyDescent="0.2">
      <c r="A33" s="821" t="s">
        <v>605</v>
      </c>
      <c r="B33" s="822" t="s">
        <v>4184</v>
      </c>
      <c r="C33" s="822" t="s">
        <v>626</v>
      </c>
      <c r="D33" s="822" t="s">
        <v>4179</v>
      </c>
      <c r="E33" s="822" t="s">
        <v>4231</v>
      </c>
      <c r="F33" s="822" t="s">
        <v>4232</v>
      </c>
      <c r="G33" s="831">
        <v>2</v>
      </c>
      <c r="H33" s="831">
        <v>264</v>
      </c>
      <c r="I33" s="822"/>
      <c r="J33" s="822">
        <v>132</v>
      </c>
      <c r="K33" s="831"/>
      <c r="L33" s="831"/>
      <c r="M33" s="822"/>
      <c r="N33" s="822"/>
      <c r="O33" s="831"/>
      <c r="P33" s="831"/>
      <c r="Q33" s="827"/>
      <c r="R33" s="832"/>
    </row>
    <row r="34" spans="1:18" ht="14.45" customHeight="1" x14ac:dyDescent="0.2">
      <c r="A34" s="821" t="s">
        <v>605</v>
      </c>
      <c r="B34" s="822" t="s">
        <v>4184</v>
      </c>
      <c r="C34" s="822" t="s">
        <v>626</v>
      </c>
      <c r="D34" s="822" t="s">
        <v>4179</v>
      </c>
      <c r="E34" s="822" t="s">
        <v>4233</v>
      </c>
      <c r="F34" s="822" t="s">
        <v>4234</v>
      </c>
      <c r="G34" s="831"/>
      <c r="H34" s="831"/>
      <c r="I34" s="822"/>
      <c r="J34" s="822"/>
      <c r="K34" s="831">
        <v>1</v>
      </c>
      <c r="L34" s="831">
        <v>694</v>
      </c>
      <c r="M34" s="822">
        <v>1</v>
      </c>
      <c r="N34" s="822">
        <v>694</v>
      </c>
      <c r="O34" s="831"/>
      <c r="P34" s="831"/>
      <c r="Q34" s="827"/>
      <c r="R34" s="832"/>
    </row>
    <row r="35" spans="1:18" ht="14.45" customHeight="1" x14ac:dyDescent="0.2">
      <c r="A35" s="821" t="s">
        <v>605</v>
      </c>
      <c r="B35" s="822" t="s">
        <v>4184</v>
      </c>
      <c r="C35" s="822" t="s">
        <v>626</v>
      </c>
      <c r="D35" s="822" t="s">
        <v>4179</v>
      </c>
      <c r="E35" s="822" t="s">
        <v>4235</v>
      </c>
      <c r="F35" s="822" t="s">
        <v>4236</v>
      </c>
      <c r="G35" s="831">
        <v>11</v>
      </c>
      <c r="H35" s="831">
        <v>650</v>
      </c>
      <c r="I35" s="822">
        <v>1.7759562841530054</v>
      </c>
      <c r="J35" s="822">
        <v>59.090909090909093</v>
      </c>
      <c r="K35" s="831">
        <v>6</v>
      </c>
      <c r="L35" s="831">
        <v>366</v>
      </c>
      <c r="M35" s="822">
        <v>1</v>
      </c>
      <c r="N35" s="822">
        <v>61</v>
      </c>
      <c r="O35" s="831">
        <v>2</v>
      </c>
      <c r="P35" s="831">
        <v>124</v>
      </c>
      <c r="Q35" s="827">
        <v>0.33879781420765026</v>
      </c>
      <c r="R35" s="832">
        <v>62</v>
      </c>
    </row>
    <row r="36" spans="1:18" ht="14.45" customHeight="1" x14ac:dyDescent="0.2">
      <c r="A36" s="821" t="s">
        <v>605</v>
      </c>
      <c r="B36" s="822" t="s">
        <v>4184</v>
      </c>
      <c r="C36" s="822" t="s">
        <v>626</v>
      </c>
      <c r="D36" s="822" t="s">
        <v>4179</v>
      </c>
      <c r="E36" s="822" t="s">
        <v>4237</v>
      </c>
      <c r="F36" s="822" t="s">
        <v>4238</v>
      </c>
      <c r="G36" s="831">
        <v>4</v>
      </c>
      <c r="H36" s="831">
        <v>460</v>
      </c>
      <c r="I36" s="822">
        <v>0.13674197384066589</v>
      </c>
      <c r="J36" s="822">
        <v>115</v>
      </c>
      <c r="K36" s="831">
        <v>29</v>
      </c>
      <c r="L36" s="831">
        <v>3364</v>
      </c>
      <c r="M36" s="822">
        <v>1</v>
      </c>
      <c r="N36" s="822">
        <v>116</v>
      </c>
      <c r="O36" s="831"/>
      <c r="P36" s="831"/>
      <c r="Q36" s="827"/>
      <c r="R36" s="832"/>
    </row>
    <row r="37" spans="1:18" ht="14.45" customHeight="1" x14ac:dyDescent="0.2">
      <c r="A37" s="821" t="s">
        <v>605</v>
      </c>
      <c r="B37" s="822" t="s">
        <v>4184</v>
      </c>
      <c r="C37" s="822" t="s">
        <v>626</v>
      </c>
      <c r="D37" s="822" t="s">
        <v>4179</v>
      </c>
      <c r="E37" s="822" t="s">
        <v>4239</v>
      </c>
      <c r="F37" s="822" t="s">
        <v>4240</v>
      </c>
      <c r="G37" s="831">
        <v>83</v>
      </c>
      <c r="H37" s="831">
        <v>31125</v>
      </c>
      <c r="I37" s="822">
        <v>1.0478386749259359</v>
      </c>
      <c r="J37" s="822">
        <v>375</v>
      </c>
      <c r="K37" s="831">
        <v>79</v>
      </c>
      <c r="L37" s="831">
        <v>29704</v>
      </c>
      <c r="M37" s="822">
        <v>1</v>
      </c>
      <c r="N37" s="822">
        <v>376</v>
      </c>
      <c r="O37" s="831">
        <v>71</v>
      </c>
      <c r="P37" s="831">
        <v>26767</v>
      </c>
      <c r="Q37" s="827">
        <v>0.90112442768650691</v>
      </c>
      <c r="R37" s="832">
        <v>377</v>
      </c>
    </row>
    <row r="38" spans="1:18" ht="14.45" customHeight="1" x14ac:dyDescent="0.2">
      <c r="A38" s="821" t="s">
        <v>605</v>
      </c>
      <c r="B38" s="822" t="s">
        <v>4184</v>
      </c>
      <c r="C38" s="822" t="s">
        <v>626</v>
      </c>
      <c r="D38" s="822" t="s">
        <v>4179</v>
      </c>
      <c r="E38" s="822" t="s">
        <v>4241</v>
      </c>
      <c r="F38" s="822" t="s">
        <v>4242</v>
      </c>
      <c r="G38" s="831">
        <v>1056</v>
      </c>
      <c r="H38" s="831">
        <v>394944</v>
      </c>
      <c r="I38" s="822">
        <v>1.0930103836872052</v>
      </c>
      <c r="J38" s="822">
        <v>374</v>
      </c>
      <c r="K38" s="831">
        <v>961</v>
      </c>
      <c r="L38" s="831">
        <v>361336</v>
      </c>
      <c r="M38" s="822">
        <v>1</v>
      </c>
      <c r="N38" s="822">
        <v>376</v>
      </c>
      <c r="O38" s="831">
        <v>3729</v>
      </c>
      <c r="P38" s="831">
        <v>1413291</v>
      </c>
      <c r="Q38" s="827">
        <v>3.9112930900878959</v>
      </c>
      <c r="R38" s="832">
        <v>379</v>
      </c>
    </row>
    <row r="39" spans="1:18" ht="14.45" customHeight="1" x14ac:dyDescent="0.2">
      <c r="A39" s="821" t="s">
        <v>605</v>
      </c>
      <c r="B39" s="822" t="s">
        <v>4184</v>
      </c>
      <c r="C39" s="822" t="s">
        <v>626</v>
      </c>
      <c r="D39" s="822" t="s">
        <v>4179</v>
      </c>
      <c r="E39" s="822" t="s">
        <v>4243</v>
      </c>
      <c r="F39" s="822" t="s">
        <v>4244</v>
      </c>
      <c r="G39" s="831">
        <v>29</v>
      </c>
      <c r="H39" s="831">
        <v>0</v>
      </c>
      <c r="I39" s="822"/>
      <c r="J39" s="822">
        <v>0</v>
      </c>
      <c r="K39" s="831">
        <v>27</v>
      </c>
      <c r="L39" s="831">
        <v>0</v>
      </c>
      <c r="M39" s="822"/>
      <c r="N39" s="822">
        <v>0</v>
      </c>
      <c r="O39" s="831">
        <v>48</v>
      </c>
      <c r="P39" s="831">
        <v>0</v>
      </c>
      <c r="Q39" s="827"/>
      <c r="R39" s="832">
        <v>0</v>
      </c>
    </row>
    <row r="40" spans="1:18" ht="14.45" customHeight="1" x14ac:dyDescent="0.2">
      <c r="A40" s="821" t="s">
        <v>605</v>
      </c>
      <c r="B40" s="822" t="s">
        <v>4245</v>
      </c>
      <c r="C40" s="822" t="s">
        <v>626</v>
      </c>
      <c r="D40" s="822" t="s">
        <v>4185</v>
      </c>
      <c r="E40" s="822" t="s">
        <v>4195</v>
      </c>
      <c r="F40" s="822" t="s">
        <v>4196</v>
      </c>
      <c r="G40" s="831">
        <v>36.6</v>
      </c>
      <c r="H40" s="831">
        <v>132038.5</v>
      </c>
      <c r="I40" s="822">
        <v>1.0556722319550274</v>
      </c>
      <c r="J40" s="822">
        <v>3607.6092896174864</v>
      </c>
      <c r="K40" s="831">
        <v>8.1999999999999993</v>
      </c>
      <c r="L40" s="831">
        <v>125075.28</v>
      </c>
      <c r="M40" s="822">
        <v>1</v>
      </c>
      <c r="N40" s="822">
        <v>15253.082926829269</v>
      </c>
      <c r="O40" s="831">
        <v>6.8</v>
      </c>
      <c r="P40" s="831">
        <v>108097.43</v>
      </c>
      <c r="Q40" s="827">
        <v>0.86425894869074049</v>
      </c>
      <c r="R40" s="832">
        <v>15896.680882352941</v>
      </c>
    </row>
    <row r="41" spans="1:18" ht="14.45" customHeight="1" x14ac:dyDescent="0.2">
      <c r="A41" s="821" t="s">
        <v>605</v>
      </c>
      <c r="B41" s="822" t="s">
        <v>4245</v>
      </c>
      <c r="C41" s="822" t="s">
        <v>626</v>
      </c>
      <c r="D41" s="822" t="s">
        <v>4185</v>
      </c>
      <c r="E41" s="822" t="s">
        <v>4246</v>
      </c>
      <c r="F41" s="822" t="s">
        <v>4196</v>
      </c>
      <c r="G41" s="831"/>
      <c r="H41" s="831"/>
      <c r="I41" s="822"/>
      <c r="J41" s="822"/>
      <c r="K41" s="831">
        <v>1.2</v>
      </c>
      <c r="L41" s="831">
        <v>20287.740000000002</v>
      </c>
      <c r="M41" s="822">
        <v>1</v>
      </c>
      <c r="N41" s="822">
        <v>16906.45</v>
      </c>
      <c r="O41" s="831"/>
      <c r="P41" s="831"/>
      <c r="Q41" s="827"/>
      <c r="R41" s="832"/>
    </row>
    <row r="42" spans="1:18" ht="14.45" customHeight="1" x14ac:dyDescent="0.2">
      <c r="A42" s="821" t="s">
        <v>605</v>
      </c>
      <c r="B42" s="822" t="s">
        <v>4245</v>
      </c>
      <c r="C42" s="822" t="s">
        <v>626</v>
      </c>
      <c r="D42" s="822" t="s">
        <v>4179</v>
      </c>
      <c r="E42" s="822" t="s">
        <v>4199</v>
      </c>
      <c r="F42" s="822" t="s">
        <v>4200</v>
      </c>
      <c r="G42" s="831">
        <v>1</v>
      </c>
      <c r="H42" s="831">
        <v>37</v>
      </c>
      <c r="I42" s="822">
        <v>0.97368421052631582</v>
      </c>
      <c r="J42" s="822">
        <v>37</v>
      </c>
      <c r="K42" s="831">
        <v>1</v>
      </c>
      <c r="L42" s="831">
        <v>38</v>
      </c>
      <c r="M42" s="822">
        <v>1</v>
      </c>
      <c r="N42" s="822">
        <v>38</v>
      </c>
      <c r="O42" s="831">
        <v>2</v>
      </c>
      <c r="P42" s="831">
        <v>76</v>
      </c>
      <c r="Q42" s="827">
        <v>2</v>
      </c>
      <c r="R42" s="832">
        <v>38</v>
      </c>
    </row>
    <row r="43" spans="1:18" ht="14.45" customHeight="1" x14ac:dyDescent="0.2">
      <c r="A43" s="821" t="s">
        <v>605</v>
      </c>
      <c r="B43" s="822" t="s">
        <v>4245</v>
      </c>
      <c r="C43" s="822" t="s">
        <v>626</v>
      </c>
      <c r="D43" s="822" t="s">
        <v>4179</v>
      </c>
      <c r="E43" s="822" t="s">
        <v>4247</v>
      </c>
      <c r="F43" s="822" t="s">
        <v>4248</v>
      </c>
      <c r="G43" s="831">
        <v>21</v>
      </c>
      <c r="H43" s="831">
        <v>5292</v>
      </c>
      <c r="I43" s="822">
        <v>1.3021653543307086</v>
      </c>
      <c r="J43" s="822">
        <v>252</v>
      </c>
      <c r="K43" s="831">
        <v>16</v>
      </c>
      <c r="L43" s="831">
        <v>4064</v>
      </c>
      <c r="M43" s="822">
        <v>1</v>
      </c>
      <c r="N43" s="822">
        <v>254</v>
      </c>
      <c r="O43" s="831">
        <v>38</v>
      </c>
      <c r="P43" s="831">
        <v>9690</v>
      </c>
      <c r="Q43" s="827">
        <v>2.3843503937007875</v>
      </c>
      <c r="R43" s="832">
        <v>255</v>
      </c>
    </row>
    <row r="44" spans="1:18" ht="14.45" customHeight="1" x14ac:dyDescent="0.2">
      <c r="A44" s="821" t="s">
        <v>605</v>
      </c>
      <c r="B44" s="822" t="s">
        <v>4245</v>
      </c>
      <c r="C44" s="822" t="s">
        <v>626</v>
      </c>
      <c r="D44" s="822" t="s">
        <v>4179</v>
      </c>
      <c r="E44" s="822" t="s">
        <v>4249</v>
      </c>
      <c r="F44" s="822" t="s">
        <v>4250</v>
      </c>
      <c r="G44" s="831">
        <v>107</v>
      </c>
      <c r="H44" s="831">
        <v>13570</v>
      </c>
      <c r="I44" s="822">
        <v>1.0256991685563115</v>
      </c>
      <c r="J44" s="822">
        <v>126.82242990654206</v>
      </c>
      <c r="K44" s="831">
        <v>105</v>
      </c>
      <c r="L44" s="831">
        <v>13230</v>
      </c>
      <c r="M44" s="822">
        <v>1</v>
      </c>
      <c r="N44" s="822">
        <v>126</v>
      </c>
      <c r="O44" s="831">
        <v>83</v>
      </c>
      <c r="P44" s="831">
        <v>10541</v>
      </c>
      <c r="Q44" s="827">
        <v>0.79674981103552533</v>
      </c>
      <c r="R44" s="832">
        <v>127</v>
      </c>
    </row>
    <row r="45" spans="1:18" ht="14.45" customHeight="1" x14ac:dyDescent="0.2">
      <c r="A45" s="821" t="s">
        <v>605</v>
      </c>
      <c r="B45" s="822" t="s">
        <v>4245</v>
      </c>
      <c r="C45" s="822" t="s">
        <v>626</v>
      </c>
      <c r="D45" s="822" t="s">
        <v>4179</v>
      </c>
      <c r="E45" s="822" t="s">
        <v>4251</v>
      </c>
      <c r="F45" s="822" t="s">
        <v>4252</v>
      </c>
      <c r="G45" s="831">
        <v>58</v>
      </c>
      <c r="H45" s="831">
        <v>15186</v>
      </c>
      <c r="I45" s="822">
        <v>0.95019396821424107</v>
      </c>
      <c r="J45" s="822">
        <v>261.82758620689657</v>
      </c>
      <c r="K45" s="831">
        <v>61</v>
      </c>
      <c r="L45" s="831">
        <v>15982</v>
      </c>
      <c r="M45" s="822">
        <v>1</v>
      </c>
      <c r="N45" s="822">
        <v>262</v>
      </c>
      <c r="O45" s="831">
        <v>57</v>
      </c>
      <c r="P45" s="831">
        <v>15048</v>
      </c>
      <c r="Q45" s="827">
        <v>0.941559254160931</v>
      </c>
      <c r="R45" s="832">
        <v>264</v>
      </c>
    </row>
    <row r="46" spans="1:18" ht="14.45" customHeight="1" x14ac:dyDescent="0.2">
      <c r="A46" s="821" t="s">
        <v>605</v>
      </c>
      <c r="B46" s="822" t="s">
        <v>4245</v>
      </c>
      <c r="C46" s="822" t="s">
        <v>626</v>
      </c>
      <c r="D46" s="822" t="s">
        <v>4179</v>
      </c>
      <c r="E46" s="822" t="s">
        <v>4219</v>
      </c>
      <c r="F46" s="822" t="s">
        <v>4220</v>
      </c>
      <c r="G46" s="831"/>
      <c r="H46" s="831"/>
      <c r="I46" s="822"/>
      <c r="J46" s="822"/>
      <c r="K46" s="831"/>
      <c r="L46" s="831"/>
      <c r="M46" s="822"/>
      <c r="N46" s="822"/>
      <c r="O46" s="831">
        <v>8</v>
      </c>
      <c r="P46" s="831">
        <v>364.45000000000005</v>
      </c>
      <c r="Q46" s="827"/>
      <c r="R46" s="832">
        <v>45.556250000000006</v>
      </c>
    </row>
    <row r="47" spans="1:18" ht="14.45" customHeight="1" thickBot="1" x14ac:dyDescent="0.25">
      <c r="A47" s="813" t="s">
        <v>605</v>
      </c>
      <c r="B47" s="814" t="s">
        <v>4245</v>
      </c>
      <c r="C47" s="814" t="s">
        <v>626</v>
      </c>
      <c r="D47" s="814" t="s">
        <v>4179</v>
      </c>
      <c r="E47" s="814" t="s">
        <v>4235</v>
      </c>
      <c r="F47" s="814" t="s">
        <v>4236</v>
      </c>
      <c r="G47" s="833">
        <v>1</v>
      </c>
      <c r="H47" s="833">
        <v>59</v>
      </c>
      <c r="I47" s="814"/>
      <c r="J47" s="814">
        <v>59</v>
      </c>
      <c r="K47" s="833"/>
      <c r="L47" s="833"/>
      <c r="M47" s="814"/>
      <c r="N47" s="814"/>
      <c r="O47" s="833"/>
      <c r="P47" s="833"/>
      <c r="Q47" s="819"/>
      <c r="R47" s="834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9F2018AD-B6B4-48F2-A05C-D035D1344FC4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235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6" t="s">
        <v>4254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13140</v>
      </c>
      <c r="I3" s="208">
        <f t="shared" si="0"/>
        <v>2252887.9100000006</v>
      </c>
      <c r="J3" s="78"/>
      <c r="K3" s="78"/>
      <c r="L3" s="208">
        <f t="shared" si="0"/>
        <v>14088.500000000002</v>
      </c>
      <c r="M3" s="208">
        <f t="shared" si="0"/>
        <v>2150887.2300000004</v>
      </c>
      <c r="N3" s="78"/>
      <c r="O3" s="78"/>
      <c r="P3" s="208">
        <f t="shared" si="0"/>
        <v>14684.9</v>
      </c>
      <c r="Q3" s="208">
        <f t="shared" si="0"/>
        <v>2679523.0800000005</v>
      </c>
      <c r="R3" s="79">
        <f>IF(M3=0,0,Q3/M3)</f>
        <v>1.2457757164702679</v>
      </c>
      <c r="S3" s="209">
        <f>IF(P3=0,0,Q3/P3)</f>
        <v>182.46791466063783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1" t="s">
        <v>166</v>
      </c>
      <c r="E4" s="636" t="s">
        <v>119</v>
      </c>
      <c r="F4" s="641" t="s">
        <v>89</v>
      </c>
      <c r="G4" s="637" t="s">
        <v>80</v>
      </c>
      <c r="H4" s="638">
        <v>2018</v>
      </c>
      <c r="I4" s="639"/>
      <c r="J4" s="206"/>
      <c r="K4" s="206"/>
      <c r="L4" s="638">
        <v>2019</v>
      </c>
      <c r="M4" s="639"/>
      <c r="N4" s="206"/>
      <c r="O4" s="206"/>
      <c r="P4" s="638">
        <v>2020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/>
      <c r="B6" s="807" t="s">
        <v>4178</v>
      </c>
      <c r="C6" s="807" t="s">
        <v>629</v>
      </c>
      <c r="D6" s="807" t="s">
        <v>4170</v>
      </c>
      <c r="E6" s="807" t="s">
        <v>4179</v>
      </c>
      <c r="F6" s="807" t="s">
        <v>4180</v>
      </c>
      <c r="G6" s="807" t="s">
        <v>4181</v>
      </c>
      <c r="H6" s="225"/>
      <c r="I6" s="225"/>
      <c r="J6" s="807"/>
      <c r="K6" s="807"/>
      <c r="L6" s="225"/>
      <c r="M6" s="225"/>
      <c r="N6" s="807"/>
      <c r="O6" s="807"/>
      <c r="P6" s="225">
        <v>1</v>
      </c>
      <c r="Q6" s="225">
        <v>0</v>
      </c>
      <c r="R6" s="812"/>
      <c r="S6" s="830">
        <v>0</v>
      </c>
    </row>
    <row r="7" spans="1:19" ht="14.45" customHeight="1" x14ac:dyDescent="0.2">
      <c r="A7" s="821"/>
      <c r="B7" s="822" t="s">
        <v>4178</v>
      </c>
      <c r="C7" s="822" t="s">
        <v>629</v>
      </c>
      <c r="D7" s="822" t="s">
        <v>4170</v>
      </c>
      <c r="E7" s="822" t="s">
        <v>4179</v>
      </c>
      <c r="F7" s="822" t="s">
        <v>4182</v>
      </c>
      <c r="G7" s="822" t="s">
        <v>4183</v>
      </c>
      <c r="H7" s="831">
        <v>7</v>
      </c>
      <c r="I7" s="831">
        <v>0</v>
      </c>
      <c r="J7" s="822"/>
      <c r="K7" s="822">
        <v>0</v>
      </c>
      <c r="L7" s="831">
        <v>7</v>
      </c>
      <c r="M7" s="831">
        <v>0</v>
      </c>
      <c r="N7" s="822"/>
      <c r="O7" s="822">
        <v>0</v>
      </c>
      <c r="P7" s="831">
        <v>12</v>
      </c>
      <c r="Q7" s="831">
        <v>0</v>
      </c>
      <c r="R7" s="827"/>
      <c r="S7" s="832">
        <v>0</v>
      </c>
    </row>
    <row r="8" spans="1:19" ht="14.45" customHeight="1" x14ac:dyDescent="0.2">
      <c r="A8" s="821" t="s">
        <v>605</v>
      </c>
      <c r="B8" s="822" t="s">
        <v>4184</v>
      </c>
      <c r="C8" s="822" t="s">
        <v>626</v>
      </c>
      <c r="D8" s="822" t="s">
        <v>4170</v>
      </c>
      <c r="E8" s="822" t="s">
        <v>4185</v>
      </c>
      <c r="F8" s="822" t="s">
        <v>4186</v>
      </c>
      <c r="G8" s="822" t="s">
        <v>4187</v>
      </c>
      <c r="H8" s="831">
        <v>11.6</v>
      </c>
      <c r="I8" s="831">
        <v>808.5200000000001</v>
      </c>
      <c r="J8" s="822">
        <v>1.0740740740740742</v>
      </c>
      <c r="K8" s="822">
        <v>69.700000000000017</v>
      </c>
      <c r="L8" s="831">
        <v>10.8</v>
      </c>
      <c r="M8" s="831">
        <v>752.76</v>
      </c>
      <c r="N8" s="822">
        <v>1</v>
      </c>
      <c r="O8" s="822">
        <v>69.699999999999989</v>
      </c>
      <c r="P8" s="831">
        <v>4</v>
      </c>
      <c r="Q8" s="831">
        <v>278.8</v>
      </c>
      <c r="R8" s="827">
        <v>0.37037037037037041</v>
      </c>
      <c r="S8" s="832">
        <v>69.7</v>
      </c>
    </row>
    <row r="9" spans="1:19" ht="14.45" customHeight="1" x14ac:dyDescent="0.2">
      <c r="A9" s="821" t="s">
        <v>605</v>
      </c>
      <c r="B9" s="822" t="s">
        <v>4184</v>
      </c>
      <c r="C9" s="822" t="s">
        <v>626</v>
      </c>
      <c r="D9" s="822" t="s">
        <v>4170</v>
      </c>
      <c r="E9" s="822" t="s">
        <v>4185</v>
      </c>
      <c r="F9" s="822" t="s">
        <v>4188</v>
      </c>
      <c r="G9" s="822" t="s">
        <v>4189</v>
      </c>
      <c r="H9" s="831">
        <v>0.2</v>
      </c>
      <c r="I9" s="831">
        <v>27.64</v>
      </c>
      <c r="J9" s="822"/>
      <c r="K9" s="822">
        <v>138.19999999999999</v>
      </c>
      <c r="L9" s="831"/>
      <c r="M9" s="831"/>
      <c r="N9" s="822"/>
      <c r="O9" s="822"/>
      <c r="P9" s="831"/>
      <c r="Q9" s="831"/>
      <c r="R9" s="827"/>
      <c r="S9" s="832"/>
    </row>
    <row r="10" spans="1:19" ht="14.45" customHeight="1" x14ac:dyDescent="0.2">
      <c r="A10" s="821" t="s">
        <v>605</v>
      </c>
      <c r="B10" s="822" t="s">
        <v>4184</v>
      </c>
      <c r="C10" s="822" t="s">
        <v>626</v>
      </c>
      <c r="D10" s="822" t="s">
        <v>4170</v>
      </c>
      <c r="E10" s="822" t="s">
        <v>4185</v>
      </c>
      <c r="F10" s="822" t="s">
        <v>4190</v>
      </c>
      <c r="G10" s="822" t="s">
        <v>1283</v>
      </c>
      <c r="H10" s="831">
        <v>1.3</v>
      </c>
      <c r="I10" s="831">
        <v>403.65</v>
      </c>
      <c r="J10" s="822"/>
      <c r="K10" s="822">
        <v>310.5</v>
      </c>
      <c r="L10" s="831"/>
      <c r="M10" s="831"/>
      <c r="N10" s="822"/>
      <c r="O10" s="822"/>
      <c r="P10" s="831">
        <v>5.4999999999999991</v>
      </c>
      <c r="Q10" s="831">
        <v>2022.3500000000001</v>
      </c>
      <c r="R10" s="827"/>
      <c r="S10" s="832">
        <v>367.7000000000001</v>
      </c>
    </row>
    <row r="11" spans="1:19" ht="14.45" customHeight="1" x14ac:dyDescent="0.2">
      <c r="A11" s="821" t="s">
        <v>605</v>
      </c>
      <c r="B11" s="822" t="s">
        <v>4184</v>
      </c>
      <c r="C11" s="822" t="s">
        <v>626</v>
      </c>
      <c r="D11" s="822" t="s">
        <v>4170</v>
      </c>
      <c r="E11" s="822" t="s">
        <v>4185</v>
      </c>
      <c r="F11" s="822" t="s">
        <v>4191</v>
      </c>
      <c r="G11" s="822" t="s">
        <v>1277</v>
      </c>
      <c r="H11" s="831">
        <v>0.30000000000000004</v>
      </c>
      <c r="I11" s="831">
        <v>22.05</v>
      </c>
      <c r="J11" s="822">
        <v>3.2331378299120233</v>
      </c>
      <c r="K11" s="822">
        <v>73.499999999999986</v>
      </c>
      <c r="L11" s="831">
        <v>0.1</v>
      </c>
      <c r="M11" s="831">
        <v>6.82</v>
      </c>
      <c r="N11" s="822">
        <v>1</v>
      </c>
      <c r="O11" s="822">
        <v>68.2</v>
      </c>
      <c r="P11" s="831">
        <v>0.5</v>
      </c>
      <c r="Q11" s="831">
        <v>42</v>
      </c>
      <c r="R11" s="827">
        <v>6.1583577712609969</v>
      </c>
      <c r="S11" s="832">
        <v>84</v>
      </c>
    </row>
    <row r="12" spans="1:19" ht="14.45" customHeight="1" x14ac:dyDescent="0.2">
      <c r="A12" s="821" t="s">
        <v>605</v>
      </c>
      <c r="B12" s="822" t="s">
        <v>4184</v>
      </c>
      <c r="C12" s="822" t="s">
        <v>626</v>
      </c>
      <c r="D12" s="822" t="s">
        <v>4170</v>
      </c>
      <c r="E12" s="822" t="s">
        <v>4185</v>
      </c>
      <c r="F12" s="822" t="s">
        <v>4193</v>
      </c>
      <c r="G12" s="822" t="s">
        <v>1132</v>
      </c>
      <c r="H12" s="831">
        <v>0.2</v>
      </c>
      <c r="I12" s="831">
        <v>35.4</v>
      </c>
      <c r="J12" s="822"/>
      <c r="K12" s="822">
        <v>176.99999999999997</v>
      </c>
      <c r="L12" s="831"/>
      <c r="M12" s="831"/>
      <c r="N12" s="822"/>
      <c r="O12" s="822"/>
      <c r="P12" s="831"/>
      <c r="Q12" s="831"/>
      <c r="R12" s="827"/>
      <c r="S12" s="832"/>
    </row>
    <row r="13" spans="1:19" ht="14.45" customHeight="1" x14ac:dyDescent="0.2">
      <c r="A13" s="821" t="s">
        <v>605</v>
      </c>
      <c r="B13" s="822" t="s">
        <v>4184</v>
      </c>
      <c r="C13" s="822" t="s">
        <v>626</v>
      </c>
      <c r="D13" s="822" t="s">
        <v>4170</v>
      </c>
      <c r="E13" s="822" t="s">
        <v>4179</v>
      </c>
      <c r="F13" s="822" t="s">
        <v>4197</v>
      </c>
      <c r="G13" s="822" t="s">
        <v>4198</v>
      </c>
      <c r="H13" s="831">
        <v>14</v>
      </c>
      <c r="I13" s="831">
        <v>1162</v>
      </c>
      <c r="J13" s="822">
        <v>0.57638888888888884</v>
      </c>
      <c r="K13" s="822">
        <v>83</v>
      </c>
      <c r="L13" s="831">
        <v>24</v>
      </c>
      <c r="M13" s="831">
        <v>2016</v>
      </c>
      <c r="N13" s="822">
        <v>1</v>
      </c>
      <c r="O13" s="822">
        <v>84</v>
      </c>
      <c r="P13" s="831">
        <v>7</v>
      </c>
      <c r="Q13" s="831">
        <v>595</v>
      </c>
      <c r="R13" s="827">
        <v>0.2951388888888889</v>
      </c>
      <c r="S13" s="832">
        <v>85</v>
      </c>
    </row>
    <row r="14" spans="1:19" ht="14.45" customHeight="1" x14ac:dyDescent="0.2">
      <c r="A14" s="821" t="s">
        <v>605</v>
      </c>
      <c r="B14" s="822" t="s">
        <v>4184</v>
      </c>
      <c r="C14" s="822" t="s">
        <v>626</v>
      </c>
      <c r="D14" s="822" t="s">
        <v>4170</v>
      </c>
      <c r="E14" s="822" t="s">
        <v>4179</v>
      </c>
      <c r="F14" s="822" t="s">
        <v>4199</v>
      </c>
      <c r="G14" s="822" t="s">
        <v>4200</v>
      </c>
      <c r="H14" s="831">
        <v>10</v>
      </c>
      <c r="I14" s="831">
        <v>370</v>
      </c>
      <c r="J14" s="822">
        <v>0.64912280701754388</v>
      </c>
      <c r="K14" s="822">
        <v>37</v>
      </c>
      <c r="L14" s="831">
        <v>15</v>
      </c>
      <c r="M14" s="831">
        <v>570</v>
      </c>
      <c r="N14" s="822">
        <v>1</v>
      </c>
      <c r="O14" s="822">
        <v>38</v>
      </c>
      <c r="P14" s="831">
        <v>116</v>
      </c>
      <c r="Q14" s="831">
        <v>4408</v>
      </c>
      <c r="R14" s="827">
        <v>7.7333333333333334</v>
      </c>
      <c r="S14" s="832">
        <v>38</v>
      </c>
    </row>
    <row r="15" spans="1:19" ht="14.45" customHeight="1" x14ac:dyDescent="0.2">
      <c r="A15" s="821" t="s">
        <v>605</v>
      </c>
      <c r="B15" s="822" t="s">
        <v>4184</v>
      </c>
      <c r="C15" s="822" t="s">
        <v>626</v>
      </c>
      <c r="D15" s="822" t="s">
        <v>4170</v>
      </c>
      <c r="E15" s="822" t="s">
        <v>4179</v>
      </c>
      <c r="F15" s="822" t="s">
        <v>4201</v>
      </c>
      <c r="G15" s="822" t="s">
        <v>4202</v>
      </c>
      <c r="H15" s="831">
        <v>6</v>
      </c>
      <c r="I15" s="831">
        <v>30</v>
      </c>
      <c r="J15" s="822"/>
      <c r="K15" s="822">
        <v>5</v>
      </c>
      <c r="L15" s="831"/>
      <c r="M15" s="831"/>
      <c r="N15" s="822"/>
      <c r="O15" s="822"/>
      <c r="P15" s="831"/>
      <c r="Q15" s="831"/>
      <c r="R15" s="827"/>
      <c r="S15" s="832"/>
    </row>
    <row r="16" spans="1:19" ht="14.45" customHeight="1" x14ac:dyDescent="0.2">
      <c r="A16" s="821" t="s">
        <v>605</v>
      </c>
      <c r="B16" s="822" t="s">
        <v>4184</v>
      </c>
      <c r="C16" s="822" t="s">
        <v>626</v>
      </c>
      <c r="D16" s="822" t="s">
        <v>4170</v>
      </c>
      <c r="E16" s="822" t="s">
        <v>4179</v>
      </c>
      <c r="F16" s="822" t="s">
        <v>4205</v>
      </c>
      <c r="G16" s="822" t="s">
        <v>4206</v>
      </c>
      <c r="H16" s="831">
        <v>1</v>
      </c>
      <c r="I16" s="831">
        <v>117</v>
      </c>
      <c r="J16" s="822"/>
      <c r="K16" s="822">
        <v>117</v>
      </c>
      <c r="L16" s="831"/>
      <c r="M16" s="831"/>
      <c r="N16" s="822"/>
      <c r="O16" s="822"/>
      <c r="P16" s="831"/>
      <c r="Q16" s="831"/>
      <c r="R16" s="827"/>
      <c r="S16" s="832"/>
    </row>
    <row r="17" spans="1:19" ht="14.45" customHeight="1" x14ac:dyDescent="0.2">
      <c r="A17" s="821" t="s">
        <v>605</v>
      </c>
      <c r="B17" s="822" t="s">
        <v>4184</v>
      </c>
      <c r="C17" s="822" t="s">
        <v>626</v>
      </c>
      <c r="D17" s="822" t="s">
        <v>4170</v>
      </c>
      <c r="E17" s="822" t="s">
        <v>4179</v>
      </c>
      <c r="F17" s="822" t="s">
        <v>4207</v>
      </c>
      <c r="G17" s="822" t="s">
        <v>4208</v>
      </c>
      <c r="H17" s="831">
        <v>1</v>
      </c>
      <c r="I17" s="831">
        <v>130</v>
      </c>
      <c r="J17" s="822"/>
      <c r="K17" s="822">
        <v>130</v>
      </c>
      <c r="L17" s="831"/>
      <c r="M17" s="831"/>
      <c r="N17" s="822"/>
      <c r="O17" s="822"/>
      <c r="P17" s="831">
        <v>4</v>
      </c>
      <c r="Q17" s="831">
        <v>528</v>
      </c>
      <c r="R17" s="827"/>
      <c r="S17" s="832">
        <v>132</v>
      </c>
    </row>
    <row r="18" spans="1:19" ht="14.45" customHeight="1" x14ac:dyDescent="0.2">
      <c r="A18" s="821" t="s">
        <v>605</v>
      </c>
      <c r="B18" s="822" t="s">
        <v>4184</v>
      </c>
      <c r="C18" s="822" t="s">
        <v>626</v>
      </c>
      <c r="D18" s="822" t="s">
        <v>4170</v>
      </c>
      <c r="E18" s="822" t="s">
        <v>4179</v>
      </c>
      <c r="F18" s="822" t="s">
        <v>4211</v>
      </c>
      <c r="G18" s="822" t="s">
        <v>4212</v>
      </c>
      <c r="H18" s="831">
        <v>38</v>
      </c>
      <c r="I18" s="831">
        <v>4818</v>
      </c>
      <c r="J18" s="822">
        <v>0.69523809523809521</v>
      </c>
      <c r="K18" s="822">
        <v>126.78947368421052</v>
      </c>
      <c r="L18" s="831">
        <v>55</v>
      </c>
      <c r="M18" s="831">
        <v>6930</v>
      </c>
      <c r="N18" s="822">
        <v>1</v>
      </c>
      <c r="O18" s="822">
        <v>126</v>
      </c>
      <c r="P18" s="831">
        <v>20</v>
      </c>
      <c r="Q18" s="831">
        <v>2540</v>
      </c>
      <c r="R18" s="827">
        <v>0.36652236652236653</v>
      </c>
      <c r="S18" s="832">
        <v>127</v>
      </c>
    </row>
    <row r="19" spans="1:19" ht="14.45" customHeight="1" x14ac:dyDescent="0.2">
      <c r="A19" s="821" t="s">
        <v>605</v>
      </c>
      <c r="B19" s="822" t="s">
        <v>4184</v>
      </c>
      <c r="C19" s="822" t="s">
        <v>626</v>
      </c>
      <c r="D19" s="822" t="s">
        <v>4170</v>
      </c>
      <c r="E19" s="822" t="s">
        <v>4179</v>
      </c>
      <c r="F19" s="822" t="s">
        <v>4213</v>
      </c>
      <c r="G19" s="822" t="s">
        <v>4214</v>
      </c>
      <c r="H19" s="831">
        <v>2</v>
      </c>
      <c r="I19" s="831">
        <v>1694</v>
      </c>
      <c r="J19" s="822"/>
      <c r="K19" s="822">
        <v>847</v>
      </c>
      <c r="L19" s="831"/>
      <c r="M19" s="831"/>
      <c r="N19" s="822"/>
      <c r="O19" s="822"/>
      <c r="P19" s="831">
        <v>2</v>
      </c>
      <c r="Q19" s="831">
        <v>1716</v>
      </c>
      <c r="R19" s="827"/>
      <c r="S19" s="832">
        <v>858</v>
      </c>
    </row>
    <row r="20" spans="1:19" ht="14.45" customHeight="1" x14ac:dyDescent="0.2">
      <c r="A20" s="821" t="s">
        <v>605</v>
      </c>
      <c r="B20" s="822" t="s">
        <v>4184</v>
      </c>
      <c r="C20" s="822" t="s">
        <v>626</v>
      </c>
      <c r="D20" s="822" t="s">
        <v>4170</v>
      </c>
      <c r="E20" s="822" t="s">
        <v>4179</v>
      </c>
      <c r="F20" s="822" t="s">
        <v>4215</v>
      </c>
      <c r="G20" s="822" t="s">
        <v>4216</v>
      </c>
      <c r="H20" s="831">
        <v>161</v>
      </c>
      <c r="I20" s="831">
        <v>270480</v>
      </c>
      <c r="J20" s="822">
        <v>1.3141963131759744</v>
      </c>
      <c r="K20" s="822">
        <v>1680</v>
      </c>
      <c r="L20" s="831">
        <v>122</v>
      </c>
      <c r="M20" s="831">
        <v>205814</v>
      </c>
      <c r="N20" s="822">
        <v>1</v>
      </c>
      <c r="O20" s="822">
        <v>1687</v>
      </c>
      <c r="P20" s="831">
        <v>63</v>
      </c>
      <c r="Q20" s="831">
        <v>106659</v>
      </c>
      <c r="R20" s="827">
        <v>0.51823005237738928</v>
      </c>
      <c r="S20" s="832">
        <v>1693</v>
      </c>
    </row>
    <row r="21" spans="1:19" ht="14.45" customHeight="1" x14ac:dyDescent="0.2">
      <c r="A21" s="821" t="s">
        <v>605</v>
      </c>
      <c r="B21" s="822" t="s">
        <v>4184</v>
      </c>
      <c r="C21" s="822" t="s">
        <v>626</v>
      </c>
      <c r="D21" s="822" t="s">
        <v>4170</v>
      </c>
      <c r="E21" s="822" t="s">
        <v>4179</v>
      </c>
      <c r="F21" s="822" t="s">
        <v>4217</v>
      </c>
      <c r="G21" s="822" t="s">
        <v>4218</v>
      </c>
      <c r="H21" s="831">
        <v>25</v>
      </c>
      <c r="I21" s="831">
        <v>0</v>
      </c>
      <c r="J21" s="822"/>
      <c r="K21" s="822">
        <v>0</v>
      </c>
      <c r="L21" s="831">
        <v>15</v>
      </c>
      <c r="M21" s="831">
        <v>0</v>
      </c>
      <c r="N21" s="822"/>
      <c r="O21" s="822">
        <v>0</v>
      </c>
      <c r="P21" s="831">
        <v>18</v>
      </c>
      <c r="Q21" s="831">
        <v>0</v>
      </c>
      <c r="R21" s="827"/>
      <c r="S21" s="832">
        <v>0</v>
      </c>
    </row>
    <row r="22" spans="1:19" ht="14.45" customHeight="1" x14ac:dyDescent="0.2">
      <c r="A22" s="821" t="s">
        <v>605</v>
      </c>
      <c r="B22" s="822" t="s">
        <v>4184</v>
      </c>
      <c r="C22" s="822" t="s">
        <v>626</v>
      </c>
      <c r="D22" s="822" t="s">
        <v>4170</v>
      </c>
      <c r="E22" s="822" t="s">
        <v>4179</v>
      </c>
      <c r="F22" s="822" t="s">
        <v>4219</v>
      </c>
      <c r="G22" s="822" t="s">
        <v>4220</v>
      </c>
      <c r="H22" s="831">
        <v>140</v>
      </c>
      <c r="I22" s="831">
        <v>4666.67</v>
      </c>
      <c r="J22" s="822">
        <v>1.0606068181818182</v>
      </c>
      <c r="K22" s="822">
        <v>33.333357142857146</v>
      </c>
      <c r="L22" s="831">
        <v>132</v>
      </c>
      <c r="M22" s="831">
        <v>4400</v>
      </c>
      <c r="N22" s="822">
        <v>1</v>
      </c>
      <c r="O22" s="822">
        <v>33.333333333333336</v>
      </c>
      <c r="P22" s="831">
        <v>71</v>
      </c>
      <c r="Q22" s="831">
        <v>2513.33</v>
      </c>
      <c r="R22" s="827">
        <v>0.5712113636363636</v>
      </c>
      <c r="S22" s="832">
        <v>35.399014084507044</v>
      </c>
    </row>
    <row r="23" spans="1:19" ht="14.45" customHeight="1" x14ac:dyDescent="0.2">
      <c r="A23" s="821" t="s">
        <v>605</v>
      </c>
      <c r="B23" s="822" t="s">
        <v>4184</v>
      </c>
      <c r="C23" s="822" t="s">
        <v>626</v>
      </c>
      <c r="D23" s="822" t="s">
        <v>4170</v>
      </c>
      <c r="E23" s="822" t="s">
        <v>4179</v>
      </c>
      <c r="F23" s="822" t="s">
        <v>4221</v>
      </c>
      <c r="G23" s="822" t="s">
        <v>4222</v>
      </c>
      <c r="H23" s="831">
        <v>151</v>
      </c>
      <c r="I23" s="831">
        <v>38052</v>
      </c>
      <c r="J23" s="822">
        <v>1.4544759574956043</v>
      </c>
      <c r="K23" s="822">
        <v>252</v>
      </c>
      <c r="L23" s="831">
        <v>103</v>
      </c>
      <c r="M23" s="831">
        <v>26162</v>
      </c>
      <c r="N23" s="822">
        <v>1</v>
      </c>
      <c r="O23" s="822">
        <v>254</v>
      </c>
      <c r="P23" s="831">
        <v>71</v>
      </c>
      <c r="Q23" s="831">
        <v>18105</v>
      </c>
      <c r="R23" s="827">
        <v>0.69203424814616621</v>
      </c>
      <c r="S23" s="832">
        <v>255</v>
      </c>
    </row>
    <row r="24" spans="1:19" ht="14.45" customHeight="1" x14ac:dyDescent="0.2">
      <c r="A24" s="821" t="s">
        <v>605</v>
      </c>
      <c r="B24" s="822" t="s">
        <v>4184</v>
      </c>
      <c r="C24" s="822" t="s">
        <v>626</v>
      </c>
      <c r="D24" s="822" t="s">
        <v>4170</v>
      </c>
      <c r="E24" s="822" t="s">
        <v>4179</v>
      </c>
      <c r="F24" s="822" t="s">
        <v>4223</v>
      </c>
      <c r="G24" s="822" t="s">
        <v>4224</v>
      </c>
      <c r="H24" s="831">
        <v>38</v>
      </c>
      <c r="I24" s="831">
        <v>4403</v>
      </c>
      <c r="J24" s="822">
        <v>0.72994031830238726</v>
      </c>
      <c r="K24" s="822">
        <v>115.86842105263158</v>
      </c>
      <c r="L24" s="831">
        <v>52</v>
      </c>
      <c r="M24" s="831">
        <v>6032</v>
      </c>
      <c r="N24" s="822">
        <v>1</v>
      </c>
      <c r="O24" s="822">
        <v>116</v>
      </c>
      <c r="P24" s="831">
        <v>73</v>
      </c>
      <c r="Q24" s="831">
        <v>8541</v>
      </c>
      <c r="R24" s="827">
        <v>1.415948275862069</v>
      </c>
      <c r="S24" s="832">
        <v>117</v>
      </c>
    </row>
    <row r="25" spans="1:19" ht="14.45" customHeight="1" x14ac:dyDescent="0.2">
      <c r="A25" s="821" t="s">
        <v>605</v>
      </c>
      <c r="B25" s="822" t="s">
        <v>4184</v>
      </c>
      <c r="C25" s="822" t="s">
        <v>626</v>
      </c>
      <c r="D25" s="822" t="s">
        <v>4170</v>
      </c>
      <c r="E25" s="822" t="s">
        <v>4179</v>
      </c>
      <c r="F25" s="822" t="s">
        <v>4227</v>
      </c>
      <c r="G25" s="822" t="s">
        <v>4228</v>
      </c>
      <c r="H25" s="831">
        <v>162</v>
      </c>
      <c r="I25" s="831">
        <v>13932</v>
      </c>
      <c r="J25" s="822">
        <v>1.2914349276974415</v>
      </c>
      <c r="K25" s="822">
        <v>86</v>
      </c>
      <c r="L25" s="831">
        <v>124</v>
      </c>
      <c r="M25" s="831">
        <v>10788</v>
      </c>
      <c r="N25" s="822">
        <v>1</v>
      </c>
      <c r="O25" s="822">
        <v>87</v>
      </c>
      <c r="P25" s="831">
        <v>65</v>
      </c>
      <c r="Q25" s="831">
        <v>5720</v>
      </c>
      <c r="R25" s="827">
        <v>0.53021876158694847</v>
      </c>
      <c r="S25" s="832">
        <v>88</v>
      </c>
    </row>
    <row r="26" spans="1:19" ht="14.45" customHeight="1" x14ac:dyDescent="0.2">
      <c r="A26" s="821" t="s">
        <v>605</v>
      </c>
      <c r="B26" s="822" t="s">
        <v>4184</v>
      </c>
      <c r="C26" s="822" t="s">
        <v>626</v>
      </c>
      <c r="D26" s="822" t="s">
        <v>4170</v>
      </c>
      <c r="E26" s="822" t="s">
        <v>4179</v>
      </c>
      <c r="F26" s="822" t="s">
        <v>4229</v>
      </c>
      <c r="G26" s="822" t="s">
        <v>4230</v>
      </c>
      <c r="H26" s="831">
        <v>1</v>
      </c>
      <c r="I26" s="831">
        <v>32</v>
      </c>
      <c r="J26" s="822">
        <v>0.12121212121212122</v>
      </c>
      <c r="K26" s="822">
        <v>32</v>
      </c>
      <c r="L26" s="831">
        <v>8</v>
      </c>
      <c r="M26" s="831">
        <v>264</v>
      </c>
      <c r="N26" s="822">
        <v>1</v>
      </c>
      <c r="O26" s="822">
        <v>33</v>
      </c>
      <c r="P26" s="831"/>
      <c r="Q26" s="831"/>
      <c r="R26" s="827"/>
      <c r="S26" s="832"/>
    </row>
    <row r="27" spans="1:19" ht="14.45" customHeight="1" x14ac:dyDescent="0.2">
      <c r="A27" s="821" t="s">
        <v>605</v>
      </c>
      <c r="B27" s="822" t="s">
        <v>4184</v>
      </c>
      <c r="C27" s="822" t="s">
        <v>626</v>
      </c>
      <c r="D27" s="822" t="s">
        <v>4170</v>
      </c>
      <c r="E27" s="822" t="s">
        <v>4179</v>
      </c>
      <c r="F27" s="822" t="s">
        <v>4231</v>
      </c>
      <c r="G27" s="822" t="s">
        <v>4232</v>
      </c>
      <c r="H27" s="831">
        <v>2</v>
      </c>
      <c r="I27" s="831">
        <v>264</v>
      </c>
      <c r="J27" s="822"/>
      <c r="K27" s="822">
        <v>132</v>
      </c>
      <c r="L27" s="831"/>
      <c r="M27" s="831"/>
      <c r="N27" s="822"/>
      <c r="O27" s="822"/>
      <c r="P27" s="831"/>
      <c r="Q27" s="831"/>
      <c r="R27" s="827"/>
      <c r="S27" s="832"/>
    </row>
    <row r="28" spans="1:19" ht="14.45" customHeight="1" x14ac:dyDescent="0.2">
      <c r="A28" s="821" t="s">
        <v>605</v>
      </c>
      <c r="B28" s="822" t="s">
        <v>4184</v>
      </c>
      <c r="C28" s="822" t="s">
        <v>626</v>
      </c>
      <c r="D28" s="822" t="s">
        <v>4170</v>
      </c>
      <c r="E28" s="822" t="s">
        <v>4179</v>
      </c>
      <c r="F28" s="822" t="s">
        <v>4233</v>
      </c>
      <c r="G28" s="822" t="s">
        <v>4234</v>
      </c>
      <c r="H28" s="831"/>
      <c r="I28" s="831"/>
      <c r="J28" s="822"/>
      <c r="K28" s="822"/>
      <c r="L28" s="831">
        <v>1</v>
      </c>
      <c r="M28" s="831">
        <v>694</v>
      </c>
      <c r="N28" s="822">
        <v>1</v>
      </c>
      <c r="O28" s="822">
        <v>694</v>
      </c>
      <c r="P28" s="831"/>
      <c r="Q28" s="831"/>
      <c r="R28" s="827"/>
      <c r="S28" s="832"/>
    </row>
    <row r="29" spans="1:19" ht="14.45" customHeight="1" x14ac:dyDescent="0.2">
      <c r="A29" s="821" t="s">
        <v>605</v>
      </c>
      <c r="B29" s="822" t="s">
        <v>4184</v>
      </c>
      <c r="C29" s="822" t="s">
        <v>626</v>
      </c>
      <c r="D29" s="822" t="s">
        <v>4170</v>
      </c>
      <c r="E29" s="822" t="s">
        <v>4179</v>
      </c>
      <c r="F29" s="822" t="s">
        <v>4235</v>
      </c>
      <c r="G29" s="822" t="s">
        <v>4236</v>
      </c>
      <c r="H29" s="831"/>
      <c r="I29" s="831"/>
      <c r="J29" s="822"/>
      <c r="K29" s="822"/>
      <c r="L29" s="831">
        <v>1</v>
      </c>
      <c r="M29" s="831">
        <v>61</v>
      </c>
      <c r="N29" s="822">
        <v>1</v>
      </c>
      <c r="O29" s="822">
        <v>61</v>
      </c>
      <c r="P29" s="831"/>
      <c r="Q29" s="831"/>
      <c r="R29" s="827"/>
      <c r="S29" s="832"/>
    </row>
    <row r="30" spans="1:19" ht="14.45" customHeight="1" x14ac:dyDescent="0.2">
      <c r="A30" s="821" t="s">
        <v>605</v>
      </c>
      <c r="B30" s="822" t="s">
        <v>4184</v>
      </c>
      <c r="C30" s="822" t="s">
        <v>626</v>
      </c>
      <c r="D30" s="822" t="s">
        <v>4170</v>
      </c>
      <c r="E30" s="822" t="s">
        <v>4179</v>
      </c>
      <c r="F30" s="822" t="s">
        <v>4239</v>
      </c>
      <c r="G30" s="822" t="s">
        <v>4240</v>
      </c>
      <c r="H30" s="831">
        <v>2</v>
      </c>
      <c r="I30" s="831">
        <v>750</v>
      </c>
      <c r="J30" s="822">
        <v>0.39893617021276595</v>
      </c>
      <c r="K30" s="822">
        <v>375</v>
      </c>
      <c r="L30" s="831">
        <v>5</v>
      </c>
      <c r="M30" s="831">
        <v>1880</v>
      </c>
      <c r="N30" s="822">
        <v>1</v>
      </c>
      <c r="O30" s="822">
        <v>376</v>
      </c>
      <c r="P30" s="831">
        <v>2</v>
      </c>
      <c r="Q30" s="831">
        <v>754</v>
      </c>
      <c r="R30" s="827">
        <v>0.40106382978723404</v>
      </c>
      <c r="S30" s="832">
        <v>377</v>
      </c>
    </row>
    <row r="31" spans="1:19" ht="14.45" customHeight="1" x14ac:dyDescent="0.2">
      <c r="A31" s="821" t="s">
        <v>605</v>
      </c>
      <c r="B31" s="822" t="s">
        <v>4184</v>
      </c>
      <c r="C31" s="822" t="s">
        <v>626</v>
      </c>
      <c r="D31" s="822" t="s">
        <v>4170</v>
      </c>
      <c r="E31" s="822" t="s">
        <v>4179</v>
      </c>
      <c r="F31" s="822" t="s">
        <v>4241</v>
      </c>
      <c r="G31" s="822" t="s">
        <v>4242</v>
      </c>
      <c r="H31" s="831">
        <v>2</v>
      </c>
      <c r="I31" s="831">
        <v>748</v>
      </c>
      <c r="J31" s="822"/>
      <c r="K31" s="822">
        <v>374</v>
      </c>
      <c r="L31" s="831"/>
      <c r="M31" s="831"/>
      <c r="N31" s="822"/>
      <c r="O31" s="822"/>
      <c r="P31" s="831">
        <v>7</v>
      </c>
      <c r="Q31" s="831">
        <v>2653</v>
      </c>
      <c r="R31" s="827"/>
      <c r="S31" s="832">
        <v>379</v>
      </c>
    </row>
    <row r="32" spans="1:19" ht="14.45" customHeight="1" x14ac:dyDescent="0.2">
      <c r="A32" s="821" t="s">
        <v>605</v>
      </c>
      <c r="B32" s="822" t="s">
        <v>4184</v>
      </c>
      <c r="C32" s="822" t="s">
        <v>626</v>
      </c>
      <c r="D32" s="822" t="s">
        <v>4170</v>
      </c>
      <c r="E32" s="822" t="s">
        <v>4179</v>
      </c>
      <c r="F32" s="822" t="s">
        <v>4243</v>
      </c>
      <c r="G32" s="822" t="s">
        <v>4244</v>
      </c>
      <c r="H32" s="831">
        <v>28</v>
      </c>
      <c r="I32" s="831">
        <v>0</v>
      </c>
      <c r="J32" s="822"/>
      <c r="K32" s="822">
        <v>0</v>
      </c>
      <c r="L32" s="831">
        <v>27</v>
      </c>
      <c r="M32" s="831">
        <v>0</v>
      </c>
      <c r="N32" s="822"/>
      <c r="O32" s="822">
        <v>0</v>
      </c>
      <c r="P32" s="831">
        <v>45</v>
      </c>
      <c r="Q32" s="831">
        <v>0</v>
      </c>
      <c r="R32" s="827"/>
      <c r="S32" s="832">
        <v>0</v>
      </c>
    </row>
    <row r="33" spans="1:19" ht="14.45" customHeight="1" x14ac:dyDescent="0.2">
      <c r="A33" s="821" t="s">
        <v>605</v>
      </c>
      <c r="B33" s="822" t="s">
        <v>4184</v>
      </c>
      <c r="C33" s="822" t="s">
        <v>626</v>
      </c>
      <c r="D33" s="822" t="s">
        <v>2193</v>
      </c>
      <c r="E33" s="822" t="s">
        <v>4185</v>
      </c>
      <c r="F33" s="822" t="s">
        <v>4186</v>
      </c>
      <c r="G33" s="822" t="s">
        <v>4187</v>
      </c>
      <c r="H33" s="831"/>
      <c r="I33" s="831"/>
      <c r="J33" s="822"/>
      <c r="K33" s="822"/>
      <c r="L33" s="831">
        <v>0.30000000000000004</v>
      </c>
      <c r="M33" s="831">
        <v>20.91</v>
      </c>
      <c r="N33" s="822">
        <v>1</v>
      </c>
      <c r="O33" s="822">
        <v>69.699999999999989</v>
      </c>
      <c r="P33" s="831"/>
      <c r="Q33" s="831"/>
      <c r="R33" s="827"/>
      <c r="S33" s="832"/>
    </row>
    <row r="34" spans="1:19" ht="14.45" customHeight="1" x14ac:dyDescent="0.2">
      <c r="A34" s="821" t="s">
        <v>605</v>
      </c>
      <c r="B34" s="822" t="s">
        <v>4184</v>
      </c>
      <c r="C34" s="822" t="s">
        <v>626</v>
      </c>
      <c r="D34" s="822" t="s">
        <v>2193</v>
      </c>
      <c r="E34" s="822" t="s">
        <v>4179</v>
      </c>
      <c r="F34" s="822" t="s">
        <v>4197</v>
      </c>
      <c r="G34" s="822" t="s">
        <v>4198</v>
      </c>
      <c r="H34" s="831">
        <v>1</v>
      </c>
      <c r="I34" s="831">
        <v>83</v>
      </c>
      <c r="J34" s="822"/>
      <c r="K34" s="822">
        <v>83</v>
      </c>
      <c r="L34" s="831"/>
      <c r="M34" s="831"/>
      <c r="N34" s="822"/>
      <c r="O34" s="822"/>
      <c r="P34" s="831">
        <v>1</v>
      </c>
      <c r="Q34" s="831">
        <v>85</v>
      </c>
      <c r="R34" s="827"/>
      <c r="S34" s="832">
        <v>85</v>
      </c>
    </row>
    <row r="35" spans="1:19" ht="14.45" customHeight="1" x14ac:dyDescent="0.2">
      <c r="A35" s="821" t="s">
        <v>605</v>
      </c>
      <c r="B35" s="822" t="s">
        <v>4184</v>
      </c>
      <c r="C35" s="822" t="s">
        <v>626</v>
      </c>
      <c r="D35" s="822" t="s">
        <v>2193</v>
      </c>
      <c r="E35" s="822" t="s">
        <v>4179</v>
      </c>
      <c r="F35" s="822" t="s">
        <v>4199</v>
      </c>
      <c r="G35" s="822" t="s">
        <v>4200</v>
      </c>
      <c r="H35" s="831">
        <v>5</v>
      </c>
      <c r="I35" s="831">
        <v>185</v>
      </c>
      <c r="J35" s="822">
        <v>4.8684210526315788</v>
      </c>
      <c r="K35" s="822">
        <v>37</v>
      </c>
      <c r="L35" s="831">
        <v>1</v>
      </c>
      <c r="M35" s="831">
        <v>38</v>
      </c>
      <c r="N35" s="822">
        <v>1</v>
      </c>
      <c r="O35" s="822">
        <v>38</v>
      </c>
      <c r="P35" s="831"/>
      <c r="Q35" s="831"/>
      <c r="R35" s="827"/>
      <c r="S35" s="832"/>
    </row>
    <row r="36" spans="1:19" ht="14.45" customHeight="1" x14ac:dyDescent="0.2">
      <c r="A36" s="821" t="s">
        <v>605</v>
      </c>
      <c r="B36" s="822" t="s">
        <v>4184</v>
      </c>
      <c r="C36" s="822" t="s">
        <v>626</v>
      </c>
      <c r="D36" s="822" t="s">
        <v>2193</v>
      </c>
      <c r="E36" s="822" t="s">
        <v>4179</v>
      </c>
      <c r="F36" s="822" t="s">
        <v>4211</v>
      </c>
      <c r="G36" s="822" t="s">
        <v>4212</v>
      </c>
      <c r="H36" s="831">
        <v>7</v>
      </c>
      <c r="I36" s="831">
        <v>887</v>
      </c>
      <c r="J36" s="822">
        <v>1.407936507936508</v>
      </c>
      <c r="K36" s="822">
        <v>126.71428571428571</v>
      </c>
      <c r="L36" s="831">
        <v>5</v>
      </c>
      <c r="M36" s="831">
        <v>630</v>
      </c>
      <c r="N36" s="822">
        <v>1</v>
      </c>
      <c r="O36" s="822">
        <v>126</v>
      </c>
      <c r="P36" s="831">
        <v>8</v>
      </c>
      <c r="Q36" s="831">
        <v>1016</v>
      </c>
      <c r="R36" s="827">
        <v>1.6126984126984127</v>
      </c>
      <c r="S36" s="832">
        <v>127</v>
      </c>
    </row>
    <row r="37" spans="1:19" ht="14.45" customHeight="1" x14ac:dyDescent="0.2">
      <c r="A37" s="821" t="s">
        <v>605</v>
      </c>
      <c r="B37" s="822" t="s">
        <v>4184</v>
      </c>
      <c r="C37" s="822" t="s">
        <v>626</v>
      </c>
      <c r="D37" s="822" t="s">
        <v>2193</v>
      </c>
      <c r="E37" s="822" t="s">
        <v>4179</v>
      </c>
      <c r="F37" s="822" t="s">
        <v>4219</v>
      </c>
      <c r="G37" s="822" t="s">
        <v>4220</v>
      </c>
      <c r="H37" s="831">
        <v>3</v>
      </c>
      <c r="I37" s="831">
        <v>99.99</v>
      </c>
      <c r="J37" s="822">
        <v>0.59992800143997116</v>
      </c>
      <c r="K37" s="822">
        <v>33.33</v>
      </c>
      <c r="L37" s="831">
        <v>5</v>
      </c>
      <c r="M37" s="831">
        <v>166.67000000000002</v>
      </c>
      <c r="N37" s="822">
        <v>1</v>
      </c>
      <c r="O37" s="822">
        <v>33.334000000000003</v>
      </c>
      <c r="P37" s="831">
        <v>12</v>
      </c>
      <c r="Q37" s="831">
        <v>454.44</v>
      </c>
      <c r="R37" s="827">
        <v>2.7265854682906339</v>
      </c>
      <c r="S37" s="832">
        <v>37.869999999999997</v>
      </c>
    </row>
    <row r="38" spans="1:19" ht="14.45" customHeight="1" x14ac:dyDescent="0.2">
      <c r="A38" s="821" t="s">
        <v>605</v>
      </c>
      <c r="B38" s="822" t="s">
        <v>4184</v>
      </c>
      <c r="C38" s="822" t="s">
        <v>626</v>
      </c>
      <c r="D38" s="822" t="s">
        <v>2193</v>
      </c>
      <c r="E38" s="822" t="s">
        <v>4179</v>
      </c>
      <c r="F38" s="822" t="s">
        <v>4221</v>
      </c>
      <c r="G38" s="822" t="s">
        <v>4222</v>
      </c>
      <c r="H38" s="831"/>
      <c r="I38" s="831"/>
      <c r="J38" s="822"/>
      <c r="K38" s="822"/>
      <c r="L38" s="831">
        <v>1</v>
      </c>
      <c r="M38" s="831">
        <v>254</v>
      </c>
      <c r="N38" s="822">
        <v>1</v>
      </c>
      <c r="O38" s="822">
        <v>254</v>
      </c>
      <c r="P38" s="831">
        <v>3</v>
      </c>
      <c r="Q38" s="831">
        <v>765</v>
      </c>
      <c r="R38" s="827">
        <v>3.0118110236220472</v>
      </c>
      <c r="S38" s="832">
        <v>255</v>
      </c>
    </row>
    <row r="39" spans="1:19" ht="14.45" customHeight="1" x14ac:dyDescent="0.2">
      <c r="A39" s="821" t="s">
        <v>605</v>
      </c>
      <c r="B39" s="822" t="s">
        <v>4184</v>
      </c>
      <c r="C39" s="822" t="s">
        <v>626</v>
      </c>
      <c r="D39" s="822" t="s">
        <v>2193</v>
      </c>
      <c r="E39" s="822" t="s">
        <v>4179</v>
      </c>
      <c r="F39" s="822" t="s">
        <v>4241</v>
      </c>
      <c r="G39" s="822" t="s">
        <v>4242</v>
      </c>
      <c r="H39" s="831"/>
      <c r="I39" s="831"/>
      <c r="J39" s="822"/>
      <c r="K39" s="822"/>
      <c r="L39" s="831"/>
      <c r="M39" s="831"/>
      <c r="N39" s="822"/>
      <c r="O39" s="822"/>
      <c r="P39" s="831">
        <v>2</v>
      </c>
      <c r="Q39" s="831">
        <v>758</v>
      </c>
      <c r="R39" s="827"/>
      <c r="S39" s="832">
        <v>379</v>
      </c>
    </row>
    <row r="40" spans="1:19" ht="14.45" customHeight="1" x14ac:dyDescent="0.2">
      <c r="A40" s="821" t="s">
        <v>605</v>
      </c>
      <c r="B40" s="822" t="s">
        <v>4184</v>
      </c>
      <c r="C40" s="822" t="s">
        <v>626</v>
      </c>
      <c r="D40" s="822" t="s">
        <v>2194</v>
      </c>
      <c r="E40" s="822" t="s">
        <v>4185</v>
      </c>
      <c r="F40" s="822" t="s">
        <v>4190</v>
      </c>
      <c r="G40" s="822" t="s">
        <v>1283</v>
      </c>
      <c r="H40" s="831">
        <v>0.9</v>
      </c>
      <c r="I40" s="831">
        <v>330.93</v>
      </c>
      <c r="J40" s="822">
        <v>1.289823439996882</v>
      </c>
      <c r="K40" s="822">
        <v>367.7</v>
      </c>
      <c r="L40" s="831">
        <v>0.9</v>
      </c>
      <c r="M40" s="831">
        <v>256.57</v>
      </c>
      <c r="N40" s="822">
        <v>1</v>
      </c>
      <c r="O40" s="822">
        <v>285.07777777777778</v>
      </c>
      <c r="P40" s="831">
        <v>0.9</v>
      </c>
      <c r="Q40" s="831">
        <v>330.93</v>
      </c>
      <c r="R40" s="827">
        <v>1.289823439996882</v>
      </c>
      <c r="S40" s="832">
        <v>367.7</v>
      </c>
    </row>
    <row r="41" spans="1:19" ht="14.45" customHeight="1" x14ac:dyDescent="0.2">
      <c r="A41" s="821" t="s">
        <v>605</v>
      </c>
      <c r="B41" s="822" t="s">
        <v>4184</v>
      </c>
      <c r="C41" s="822" t="s">
        <v>626</v>
      </c>
      <c r="D41" s="822" t="s">
        <v>2194</v>
      </c>
      <c r="E41" s="822" t="s">
        <v>4185</v>
      </c>
      <c r="F41" s="822" t="s">
        <v>4191</v>
      </c>
      <c r="G41" s="822" t="s">
        <v>1277</v>
      </c>
      <c r="H41" s="831">
        <v>0.2</v>
      </c>
      <c r="I41" s="831">
        <v>16.8</v>
      </c>
      <c r="J41" s="822">
        <v>2.4633431085043989</v>
      </c>
      <c r="K41" s="822">
        <v>84</v>
      </c>
      <c r="L41" s="831">
        <v>0.1</v>
      </c>
      <c r="M41" s="831">
        <v>6.82</v>
      </c>
      <c r="N41" s="822">
        <v>1</v>
      </c>
      <c r="O41" s="822">
        <v>68.2</v>
      </c>
      <c r="P41" s="831">
        <v>0.1</v>
      </c>
      <c r="Q41" s="831">
        <v>8.4</v>
      </c>
      <c r="R41" s="827">
        <v>1.2316715542521994</v>
      </c>
      <c r="S41" s="832">
        <v>84</v>
      </c>
    </row>
    <row r="42" spans="1:19" ht="14.45" customHeight="1" x14ac:dyDescent="0.2">
      <c r="A42" s="821" t="s">
        <v>605</v>
      </c>
      <c r="B42" s="822" t="s">
        <v>4184</v>
      </c>
      <c r="C42" s="822" t="s">
        <v>626</v>
      </c>
      <c r="D42" s="822" t="s">
        <v>2194</v>
      </c>
      <c r="E42" s="822" t="s">
        <v>4185</v>
      </c>
      <c r="F42" s="822" t="s">
        <v>4195</v>
      </c>
      <c r="G42" s="822" t="s">
        <v>4196</v>
      </c>
      <c r="H42" s="831"/>
      <c r="I42" s="831"/>
      <c r="J42" s="822"/>
      <c r="K42" s="822"/>
      <c r="L42" s="831"/>
      <c r="M42" s="831"/>
      <c r="N42" s="822"/>
      <c r="O42" s="822"/>
      <c r="P42" s="831">
        <v>0</v>
      </c>
      <c r="Q42" s="831">
        <v>0</v>
      </c>
      <c r="R42" s="827"/>
      <c r="S42" s="832"/>
    </row>
    <row r="43" spans="1:19" ht="14.45" customHeight="1" x14ac:dyDescent="0.2">
      <c r="A43" s="821" t="s">
        <v>605</v>
      </c>
      <c r="B43" s="822" t="s">
        <v>4184</v>
      </c>
      <c r="C43" s="822" t="s">
        <v>626</v>
      </c>
      <c r="D43" s="822" t="s">
        <v>2194</v>
      </c>
      <c r="E43" s="822" t="s">
        <v>4179</v>
      </c>
      <c r="F43" s="822" t="s">
        <v>4197</v>
      </c>
      <c r="G43" s="822" t="s">
        <v>4198</v>
      </c>
      <c r="H43" s="831">
        <v>3</v>
      </c>
      <c r="I43" s="831">
        <v>249</v>
      </c>
      <c r="J43" s="822">
        <v>0.29642857142857143</v>
      </c>
      <c r="K43" s="822">
        <v>83</v>
      </c>
      <c r="L43" s="831">
        <v>10</v>
      </c>
      <c r="M43" s="831">
        <v>840</v>
      </c>
      <c r="N43" s="822">
        <v>1</v>
      </c>
      <c r="O43" s="822">
        <v>84</v>
      </c>
      <c r="P43" s="831">
        <v>23</v>
      </c>
      <c r="Q43" s="831">
        <v>1955</v>
      </c>
      <c r="R43" s="827">
        <v>2.3273809523809526</v>
      </c>
      <c r="S43" s="832">
        <v>85</v>
      </c>
    </row>
    <row r="44" spans="1:19" ht="14.45" customHeight="1" x14ac:dyDescent="0.2">
      <c r="A44" s="821" t="s">
        <v>605</v>
      </c>
      <c r="B44" s="822" t="s">
        <v>4184</v>
      </c>
      <c r="C44" s="822" t="s">
        <v>626</v>
      </c>
      <c r="D44" s="822" t="s">
        <v>2194</v>
      </c>
      <c r="E44" s="822" t="s">
        <v>4179</v>
      </c>
      <c r="F44" s="822" t="s">
        <v>4199</v>
      </c>
      <c r="G44" s="822" t="s">
        <v>4200</v>
      </c>
      <c r="H44" s="831">
        <v>3</v>
      </c>
      <c r="I44" s="831">
        <v>111</v>
      </c>
      <c r="J44" s="822"/>
      <c r="K44" s="822">
        <v>37</v>
      </c>
      <c r="L44" s="831"/>
      <c r="M44" s="831"/>
      <c r="N44" s="822"/>
      <c r="O44" s="822"/>
      <c r="P44" s="831"/>
      <c r="Q44" s="831"/>
      <c r="R44" s="827"/>
      <c r="S44" s="832"/>
    </row>
    <row r="45" spans="1:19" ht="14.45" customHeight="1" x14ac:dyDescent="0.2">
      <c r="A45" s="821" t="s">
        <v>605</v>
      </c>
      <c r="B45" s="822" t="s">
        <v>4184</v>
      </c>
      <c r="C45" s="822" t="s">
        <v>626</v>
      </c>
      <c r="D45" s="822" t="s">
        <v>2194</v>
      </c>
      <c r="E45" s="822" t="s">
        <v>4179</v>
      </c>
      <c r="F45" s="822" t="s">
        <v>4207</v>
      </c>
      <c r="G45" s="822" t="s">
        <v>4208</v>
      </c>
      <c r="H45" s="831">
        <v>1</v>
      </c>
      <c r="I45" s="831">
        <v>130</v>
      </c>
      <c r="J45" s="822">
        <v>0.99236641221374045</v>
      </c>
      <c r="K45" s="822">
        <v>130</v>
      </c>
      <c r="L45" s="831">
        <v>1</v>
      </c>
      <c r="M45" s="831">
        <v>131</v>
      </c>
      <c r="N45" s="822">
        <v>1</v>
      </c>
      <c r="O45" s="822">
        <v>131</v>
      </c>
      <c r="P45" s="831">
        <v>1</v>
      </c>
      <c r="Q45" s="831">
        <v>132</v>
      </c>
      <c r="R45" s="827">
        <v>1.0076335877862594</v>
      </c>
      <c r="S45" s="832">
        <v>132</v>
      </c>
    </row>
    <row r="46" spans="1:19" ht="14.45" customHeight="1" x14ac:dyDescent="0.2">
      <c r="A46" s="821" t="s">
        <v>605</v>
      </c>
      <c r="B46" s="822" t="s">
        <v>4184</v>
      </c>
      <c r="C46" s="822" t="s">
        <v>626</v>
      </c>
      <c r="D46" s="822" t="s">
        <v>2194</v>
      </c>
      <c r="E46" s="822" t="s">
        <v>4179</v>
      </c>
      <c r="F46" s="822" t="s">
        <v>4211</v>
      </c>
      <c r="G46" s="822" t="s">
        <v>4212</v>
      </c>
      <c r="H46" s="831">
        <v>355</v>
      </c>
      <c r="I46" s="831">
        <v>45017</v>
      </c>
      <c r="J46" s="822">
        <v>0.91845187089403024</v>
      </c>
      <c r="K46" s="822">
        <v>126.80845070422535</v>
      </c>
      <c r="L46" s="831">
        <v>389</v>
      </c>
      <c r="M46" s="831">
        <v>49014</v>
      </c>
      <c r="N46" s="822">
        <v>1</v>
      </c>
      <c r="O46" s="822">
        <v>126</v>
      </c>
      <c r="P46" s="831">
        <v>17</v>
      </c>
      <c r="Q46" s="831">
        <v>2159</v>
      </c>
      <c r="R46" s="827">
        <v>4.4048639164320398E-2</v>
      </c>
      <c r="S46" s="832">
        <v>127</v>
      </c>
    </row>
    <row r="47" spans="1:19" ht="14.45" customHeight="1" x14ac:dyDescent="0.2">
      <c r="A47" s="821" t="s">
        <v>605</v>
      </c>
      <c r="B47" s="822" t="s">
        <v>4184</v>
      </c>
      <c r="C47" s="822" t="s">
        <v>626</v>
      </c>
      <c r="D47" s="822" t="s">
        <v>2194</v>
      </c>
      <c r="E47" s="822" t="s">
        <v>4179</v>
      </c>
      <c r="F47" s="822" t="s">
        <v>4219</v>
      </c>
      <c r="G47" s="822" t="s">
        <v>4220</v>
      </c>
      <c r="H47" s="831">
        <v>429</v>
      </c>
      <c r="I47" s="831">
        <v>14299.98</v>
      </c>
      <c r="J47" s="822">
        <v>0.59336016597510377</v>
      </c>
      <c r="K47" s="822">
        <v>33.333286713286711</v>
      </c>
      <c r="L47" s="831">
        <v>723</v>
      </c>
      <c r="M47" s="831">
        <v>24100</v>
      </c>
      <c r="N47" s="822">
        <v>1</v>
      </c>
      <c r="O47" s="822">
        <v>33.333333333333336</v>
      </c>
      <c r="P47" s="831">
        <v>694</v>
      </c>
      <c r="Q47" s="831">
        <v>26547.78</v>
      </c>
      <c r="R47" s="827">
        <v>1.1015676348547718</v>
      </c>
      <c r="S47" s="832">
        <v>38.25328530259366</v>
      </c>
    </row>
    <row r="48" spans="1:19" ht="14.45" customHeight="1" x14ac:dyDescent="0.2">
      <c r="A48" s="821" t="s">
        <v>605</v>
      </c>
      <c r="B48" s="822" t="s">
        <v>4184</v>
      </c>
      <c r="C48" s="822" t="s">
        <v>626</v>
      </c>
      <c r="D48" s="822" t="s">
        <v>2194</v>
      </c>
      <c r="E48" s="822" t="s">
        <v>4179</v>
      </c>
      <c r="F48" s="822" t="s">
        <v>4221</v>
      </c>
      <c r="G48" s="822" t="s">
        <v>4222</v>
      </c>
      <c r="H48" s="831">
        <v>309</v>
      </c>
      <c r="I48" s="831">
        <v>77868</v>
      </c>
      <c r="J48" s="822">
        <v>0.6889144474918163</v>
      </c>
      <c r="K48" s="822">
        <v>252</v>
      </c>
      <c r="L48" s="831">
        <v>445</v>
      </c>
      <c r="M48" s="831">
        <v>113030</v>
      </c>
      <c r="N48" s="822">
        <v>1</v>
      </c>
      <c r="O48" s="822">
        <v>254</v>
      </c>
      <c r="P48" s="831">
        <v>205</v>
      </c>
      <c r="Q48" s="831">
        <v>52275</v>
      </c>
      <c r="R48" s="827">
        <v>0.46248783508802971</v>
      </c>
      <c r="S48" s="832">
        <v>255</v>
      </c>
    </row>
    <row r="49" spans="1:19" ht="14.45" customHeight="1" x14ac:dyDescent="0.2">
      <c r="A49" s="821" t="s">
        <v>605</v>
      </c>
      <c r="B49" s="822" t="s">
        <v>4184</v>
      </c>
      <c r="C49" s="822" t="s">
        <v>626</v>
      </c>
      <c r="D49" s="822" t="s">
        <v>2194</v>
      </c>
      <c r="E49" s="822" t="s">
        <v>4179</v>
      </c>
      <c r="F49" s="822" t="s">
        <v>4223</v>
      </c>
      <c r="G49" s="822" t="s">
        <v>4224</v>
      </c>
      <c r="H49" s="831">
        <v>4</v>
      </c>
      <c r="I49" s="831">
        <v>463</v>
      </c>
      <c r="J49" s="822">
        <v>1.9956896551724137</v>
      </c>
      <c r="K49" s="822">
        <v>115.75</v>
      </c>
      <c r="L49" s="831">
        <v>2</v>
      </c>
      <c r="M49" s="831">
        <v>232</v>
      </c>
      <c r="N49" s="822">
        <v>1</v>
      </c>
      <c r="O49" s="822">
        <v>116</v>
      </c>
      <c r="P49" s="831">
        <v>15</v>
      </c>
      <c r="Q49" s="831">
        <v>1755</v>
      </c>
      <c r="R49" s="827">
        <v>7.5646551724137927</v>
      </c>
      <c r="S49" s="832">
        <v>117</v>
      </c>
    </row>
    <row r="50" spans="1:19" ht="14.45" customHeight="1" x14ac:dyDescent="0.2">
      <c r="A50" s="821" t="s">
        <v>605</v>
      </c>
      <c r="B50" s="822" t="s">
        <v>4184</v>
      </c>
      <c r="C50" s="822" t="s">
        <v>626</v>
      </c>
      <c r="D50" s="822" t="s">
        <v>2194</v>
      </c>
      <c r="E50" s="822" t="s">
        <v>4179</v>
      </c>
      <c r="F50" s="822" t="s">
        <v>4225</v>
      </c>
      <c r="G50" s="822" t="s">
        <v>4226</v>
      </c>
      <c r="H50" s="831">
        <v>1</v>
      </c>
      <c r="I50" s="831">
        <v>37</v>
      </c>
      <c r="J50" s="822"/>
      <c r="K50" s="822">
        <v>37</v>
      </c>
      <c r="L50" s="831"/>
      <c r="M50" s="831"/>
      <c r="N50" s="822"/>
      <c r="O50" s="822"/>
      <c r="P50" s="831"/>
      <c r="Q50" s="831"/>
      <c r="R50" s="827"/>
      <c r="S50" s="832"/>
    </row>
    <row r="51" spans="1:19" ht="14.45" customHeight="1" x14ac:dyDescent="0.2">
      <c r="A51" s="821" t="s">
        <v>605</v>
      </c>
      <c r="B51" s="822" t="s">
        <v>4184</v>
      </c>
      <c r="C51" s="822" t="s">
        <v>626</v>
      </c>
      <c r="D51" s="822" t="s">
        <v>2194</v>
      </c>
      <c r="E51" s="822" t="s">
        <v>4179</v>
      </c>
      <c r="F51" s="822" t="s">
        <v>4229</v>
      </c>
      <c r="G51" s="822" t="s">
        <v>4230</v>
      </c>
      <c r="H51" s="831">
        <v>1</v>
      </c>
      <c r="I51" s="831">
        <v>32</v>
      </c>
      <c r="J51" s="822">
        <v>0.96969696969696972</v>
      </c>
      <c r="K51" s="822">
        <v>32</v>
      </c>
      <c r="L51" s="831">
        <v>1</v>
      </c>
      <c r="M51" s="831">
        <v>33</v>
      </c>
      <c r="N51" s="822">
        <v>1</v>
      </c>
      <c r="O51" s="822">
        <v>33</v>
      </c>
      <c r="P51" s="831"/>
      <c r="Q51" s="831"/>
      <c r="R51" s="827"/>
      <c r="S51" s="832"/>
    </row>
    <row r="52" spans="1:19" ht="14.45" customHeight="1" x14ac:dyDescent="0.2">
      <c r="A52" s="821" t="s">
        <v>605</v>
      </c>
      <c r="B52" s="822" t="s">
        <v>4184</v>
      </c>
      <c r="C52" s="822" t="s">
        <v>626</v>
      </c>
      <c r="D52" s="822" t="s">
        <v>2194</v>
      </c>
      <c r="E52" s="822" t="s">
        <v>4179</v>
      </c>
      <c r="F52" s="822" t="s">
        <v>4235</v>
      </c>
      <c r="G52" s="822" t="s">
        <v>4236</v>
      </c>
      <c r="H52" s="831">
        <v>1</v>
      </c>
      <c r="I52" s="831">
        <v>59</v>
      </c>
      <c r="J52" s="822"/>
      <c r="K52" s="822">
        <v>59</v>
      </c>
      <c r="L52" s="831"/>
      <c r="M52" s="831"/>
      <c r="N52" s="822"/>
      <c r="O52" s="822"/>
      <c r="P52" s="831">
        <v>1</v>
      </c>
      <c r="Q52" s="831">
        <v>62</v>
      </c>
      <c r="R52" s="827"/>
      <c r="S52" s="832">
        <v>62</v>
      </c>
    </row>
    <row r="53" spans="1:19" ht="14.45" customHeight="1" x14ac:dyDescent="0.2">
      <c r="A53" s="821" t="s">
        <v>605</v>
      </c>
      <c r="B53" s="822" t="s">
        <v>4184</v>
      </c>
      <c r="C53" s="822" t="s">
        <v>626</v>
      </c>
      <c r="D53" s="822" t="s">
        <v>2194</v>
      </c>
      <c r="E53" s="822" t="s">
        <v>4179</v>
      </c>
      <c r="F53" s="822" t="s">
        <v>4239</v>
      </c>
      <c r="G53" s="822" t="s">
        <v>4240</v>
      </c>
      <c r="H53" s="831">
        <v>3</v>
      </c>
      <c r="I53" s="831">
        <v>1125</v>
      </c>
      <c r="J53" s="822">
        <v>0.99734042553191493</v>
      </c>
      <c r="K53" s="822">
        <v>375</v>
      </c>
      <c r="L53" s="831">
        <v>3</v>
      </c>
      <c r="M53" s="831">
        <v>1128</v>
      </c>
      <c r="N53" s="822">
        <v>1</v>
      </c>
      <c r="O53" s="822">
        <v>376</v>
      </c>
      <c r="P53" s="831">
        <v>9</v>
      </c>
      <c r="Q53" s="831">
        <v>3393</v>
      </c>
      <c r="R53" s="827">
        <v>3.0079787234042552</v>
      </c>
      <c r="S53" s="832">
        <v>377</v>
      </c>
    </row>
    <row r="54" spans="1:19" ht="14.45" customHeight="1" x14ac:dyDescent="0.2">
      <c r="A54" s="821" t="s">
        <v>605</v>
      </c>
      <c r="B54" s="822" t="s">
        <v>4184</v>
      </c>
      <c r="C54" s="822" t="s">
        <v>626</v>
      </c>
      <c r="D54" s="822" t="s">
        <v>2194</v>
      </c>
      <c r="E54" s="822" t="s">
        <v>4179</v>
      </c>
      <c r="F54" s="822" t="s">
        <v>4241</v>
      </c>
      <c r="G54" s="822" t="s">
        <v>4242</v>
      </c>
      <c r="H54" s="831"/>
      <c r="I54" s="831"/>
      <c r="J54" s="822"/>
      <c r="K54" s="822"/>
      <c r="L54" s="831"/>
      <c r="M54" s="831"/>
      <c r="N54" s="822"/>
      <c r="O54" s="822"/>
      <c r="P54" s="831">
        <v>513</v>
      </c>
      <c r="Q54" s="831">
        <v>194427</v>
      </c>
      <c r="R54" s="827"/>
      <c r="S54" s="832">
        <v>379</v>
      </c>
    </row>
    <row r="55" spans="1:19" ht="14.45" customHeight="1" x14ac:dyDescent="0.2">
      <c r="A55" s="821" t="s">
        <v>605</v>
      </c>
      <c r="B55" s="822" t="s">
        <v>4184</v>
      </c>
      <c r="C55" s="822" t="s">
        <v>626</v>
      </c>
      <c r="D55" s="822" t="s">
        <v>2195</v>
      </c>
      <c r="E55" s="822" t="s">
        <v>4185</v>
      </c>
      <c r="F55" s="822" t="s">
        <v>4186</v>
      </c>
      <c r="G55" s="822" t="s">
        <v>4187</v>
      </c>
      <c r="H55" s="831">
        <v>0.1</v>
      </c>
      <c r="I55" s="831">
        <v>6.97</v>
      </c>
      <c r="J55" s="822"/>
      <c r="K55" s="822">
        <v>69.699999999999989</v>
      </c>
      <c r="L55" s="831"/>
      <c r="M55" s="831"/>
      <c r="N55" s="822"/>
      <c r="O55" s="822"/>
      <c r="P55" s="831">
        <v>0.1</v>
      </c>
      <c r="Q55" s="831">
        <v>6.97</v>
      </c>
      <c r="R55" s="827"/>
      <c r="S55" s="832">
        <v>69.699999999999989</v>
      </c>
    </row>
    <row r="56" spans="1:19" ht="14.45" customHeight="1" x14ac:dyDescent="0.2">
      <c r="A56" s="821" t="s">
        <v>605</v>
      </c>
      <c r="B56" s="822" t="s">
        <v>4184</v>
      </c>
      <c r="C56" s="822" t="s">
        <v>626</v>
      </c>
      <c r="D56" s="822" t="s">
        <v>2195</v>
      </c>
      <c r="E56" s="822" t="s">
        <v>4185</v>
      </c>
      <c r="F56" s="822" t="s">
        <v>4190</v>
      </c>
      <c r="G56" s="822" t="s">
        <v>1283</v>
      </c>
      <c r="H56" s="831"/>
      <c r="I56" s="831"/>
      <c r="J56" s="822"/>
      <c r="K56" s="822"/>
      <c r="L56" s="831"/>
      <c r="M56" s="831"/>
      <c r="N56" s="822"/>
      <c r="O56" s="822"/>
      <c r="P56" s="831">
        <v>3.6</v>
      </c>
      <c r="Q56" s="831">
        <v>1323.72</v>
      </c>
      <c r="R56" s="827"/>
      <c r="S56" s="832">
        <v>367.7</v>
      </c>
    </row>
    <row r="57" spans="1:19" ht="14.45" customHeight="1" x14ac:dyDescent="0.2">
      <c r="A57" s="821" t="s">
        <v>605</v>
      </c>
      <c r="B57" s="822" t="s">
        <v>4184</v>
      </c>
      <c r="C57" s="822" t="s">
        <v>626</v>
      </c>
      <c r="D57" s="822" t="s">
        <v>2195</v>
      </c>
      <c r="E57" s="822" t="s">
        <v>4185</v>
      </c>
      <c r="F57" s="822" t="s">
        <v>4191</v>
      </c>
      <c r="G57" s="822" t="s">
        <v>1277</v>
      </c>
      <c r="H57" s="831"/>
      <c r="I57" s="831"/>
      <c r="J57" s="822"/>
      <c r="K57" s="822"/>
      <c r="L57" s="831"/>
      <c r="M57" s="831"/>
      <c r="N57" s="822"/>
      <c r="O57" s="822"/>
      <c r="P57" s="831">
        <v>0.4</v>
      </c>
      <c r="Q57" s="831">
        <v>33.6</v>
      </c>
      <c r="R57" s="827"/>
      <c r="S57" s="832">
        <v>84</v>
      </c>
    </row>
    <row r="58" spans="1:19" ht="14.45" customHeight="1" x14ac:dyDescent="0.2">
      <c r="A58" s="821" t="s">
        <v>605</v>
      </c>
      <c r="B58" s="822" t="s">
        <v>4184</v>
      </c>
      <c r="C58" s="822" t="s">
        <v>626</v>
      </c>
      <c r="D58" s="822" t="s">
        <v>2195</v>
      </c>
      <c r="E58" s="822" t="s">
        <v>4179</v>
      </c>
      <c r="F58" s="822" t="s">
        <v>4197</v>
      </c>
      <c r="G58" s="822" t="s">
        <v>4198</v>
      </c>
      <c r="H58" s="831">
        <v>7</v>
      </c>
      <c r="I58" s="831">
        <v>581</v>
      </c>
      <c r="J58" s="822">
        <v>0.69166666666666665</v>
      </c>
      <c r="K58" s="822">
        <v>83</v>
      </c>
      <c r="L58" s="831">
        <v>10</v>
      </c>
      <c r="M58" s="831">
        <v>840</v>
      </c>
      <c r="N58" s="822">
        <v>1</v>
      </c>
      <c r="O58" s="822">
        <v>84</v>
      </c>
      <c r="P58" s="831">
        <v>5</v>
      </c>
      <c r="Q58" s="831">
        <v>425</v>
      </c>
      <c r="R58" s="827">
        <v>0.50595238095238093</v>
      </c>
      <c r="S58" s="832">
        <v>85</v>
      </c>
    </row>
    <row r="59" spans="1:19" ht="14.45" customHeight="1" x14ac:dyDescent="0.2">
      <c r="A59" s="821" t="s">
        <v>605</v>
      </c>
      <c r="B59" s="822" t="s">
        <v>4184</v>
      </c>
      <c r="C59" s="822" t="s">
        <v>626</v>
      </c>
      <c r="D59" s="822" t="s">
        <v>2195</v>
      </c>
      <c r="E59" s="822" t="s">
        <v>4179</v>
      </c>
      <c r="F59" s="822" t="s">
        <v>4199</v>
      </c>
      <c r="G59" s="822" t="s">
        <v>4200</v>
      </c>
      <c r="H59" s="831">
        <v>6</v>
      </c>
      <c r="I59" s="831">
        <v>222</v>
      </c>
      <c r="J59" s="822">
        <v>1.4605263157894737</v>
      </c>
      <c r="K59" s="822">
        <v>37</v>
      </c>
      <c r="L59" s="831">
        <v>4</v>
      </c>
      <c r="M59" s="831">
        <v>152</v>
      </c>
      <c r="N59" s="822">
        <v>1</v>
      </c>
      <c r="O59" s="822">
        <v>38</v>
      </c>
      <c r="P59" s="831">
        <v>1</v>
      </c>
      <c r="Q59" s="831">
        <v>38</v>
      </c>
      <c r="R59" s="827">
        <v>0.25</v>
      </c>
      <c r="S59" s="832">
        <v>38</v>
      </c>
    </row>
    <row r="60" spans="1:19" ht="14.45" customHeight="1" x14ac:dyDescent="0.2">
      <c r="A60" s="821" t="s">
        <v>605</v>
      </c>
      <c r="B60" s="822" t="s">
        <v>4184</v>
      </c>
      <c r="C60" s="822" t="s">
        <v>626</v>
      </c>
      <c r="D60" s="822" t="s">
        <v>2195</v>
      </c>
      <c r="E60" s="822" t="s">
        <v>4179</v>
      </c>
      <c r="F60" s="822" t="s">
        <v>4207</v>
      </c>
      <c r="G60" s="822" t="s">
        <v>4208</v>
      </c>
      <c r="H60" s="831"/>
      <c r="I60" s="831"/>
      <c r="J60" s="822"/>
      <c r="K60" s="822"/>
      <c r="L60" s="831"/>
      <c r="M60" s="831"/>
      <c r="N60" s="822"/>
      <c r="O60" s="822"/>
      <c r="P60" s="831">
        <v>4</v>
      </c>
      <c r="Q60" s="831">
        <v>528</v>
      </c>
      <c r="R60" s="827"/>
      <c r="S60" s="832">
        <v>132</v>
      </c>
    </row>
    <row r="61" spans="1:19" ht="14.45" customHeight="1" x14ac:dyDescent="0.2">
      <c r="A61" s="821" t="s">
        <v>605</v>
      </c>
      <c r="B61" s="822" t="s">
        <v>4184</v>
      </c>
      <c r="C61" s="822" t="s">
        <v>626</v>
      </c>
      <c r="D61" s="822" t="s">
        <v>2195</v>
      </c>
      <c r="E61" s="822" t="s">
        <v>4179</v>
      </c>
      <c r="F61" s="822" t="s">
        <v>4211</v>
      </c>
      <c r="G61" s="822" t="s">
        <v>4212</v>
      </c>
      <c r="H61" s="831">
        <v>218</v>
      </c>
      <c r="I61" s="831">
        <v>27656</v>
      </c>
      <c r="J61" s="822">
        <v>0.89955763726255533</v>
      </c>
      <c r="K61" s="822">
        <v>126.86238532110092</v>
      </c>
      <c r="L61" s="831">
        <v>244</v>
      </c>
      <c r="M61" s="831">
        <v>30744</v>
      </c>
      <c r="N61" s="822">
        <v>1</v>
      </c>
      <c r="O61" s="822">
        <v>126</v>
      </c>
      <c r="P61" s="831">
        <v>179</v>
      </c>
      <c r="Q61" s="831">
        <v>22733</v>
      </c>
      <c r="R61" s="827">
        <v>0.73942883164194639</v>
      </c>
      <c r="S61" s="832">
        <v>127</v>
      </c>
    </row>
    <row r="62" spans="1:19" ht="14.45" customHeight="1" x14ac:dyDescent="0.2">
      <c r="A62" s="821" t="s">
        <v>605</v>
      </c>
      <c r="B62" s="822" t="s">
        <v>4184</v>
      </c>
      <c r="C62" s="822" t="s">
        <v>626</v>
      </c>
      <c r="D62" s="822" t="s">
        <v>2195</v>
      </c>
      <c r="E62" s="822" t="s">
        <v>4179</v>
      </c>
      <c r="F62" s="822" t="s">
        <v>4215</v>
      </c>
      <c r="G62" s="822" t="s">
        <v>4216</v>
      </c>
      <c r="H62" s="831">
        <v>1</v>
      </c>
      <c r="I62" s="831">
        <v>1680</v>
      </c>
      <c r="J62" s="822"/>
      <c r="K62" s="822">
        <v>1680</v>
      </c>
      <c r="L62" s="831"/>
      <c r="M62" s="831"/>
      <c r="N62" s="822"/>
      <c r="O62" s="822"/>
      <c r="P62" s="831"/>
      <c r="Q62" s="831"/>
      <c r="R62" s="827"/>
      <c r="S62" s="832"/>
    </row>
    <row r="63" spans="1:19" ht="14.45" customHeight="1" x14ac:dyDescent="0.2">
      <c r="A63" s="821" t="s">
        <v>605</v>
      </c>
      <c r="B63" s="822" t="s">
        <v>4184</v>
      </c>
      <c r="C63" s="822" t="s">
        <v>626</v>
      </c>
      <c r="D63" s="822" t="s">
        <v>2195</v>
      </c>
      <c r="E63" s="822" t="s">
        <v>4179</v>
      </c>
      <c r="F63" s="822" t="s">
        <v>4217</v>
      </c>
      <c r="G63" s="822" t="s">
        <v>4218</v>
      </c>
      <c r="H63" s="831">
        <v>1</v>
      </c>
      <c r="I63" s="831">
        <v>0</v>
      </c>
      <c r="J63" s="822"/>
      <c r="K63" s="822">
        <v>0</v>
      </c>
      <c r="L63" s="831"/>
      <c r="M63" s="831"/>
      <c r="N63" s="822"/>
      <c r="O63" s="822"/>
      <c r="P63" s="831"/>
      <c r="Q63" s="831"/>
      <c r="R63" s="827"/>
      <c r="S63" s="832"/>
    </row>
    <row r="64" spans="1:19" ht="14.45" customHeight="1" x14ac:dyDescent="0.2">
      <c r="A64" s="821" t="s">
        <v>605</v>
      </c>
      <c r="B64" s="822" t="s">
        <v>4184</v>
      </c>
      <c r="C64" s="822" t="s">
        <v>626</v>
      </c>
      <c r="D64" s="822" t="s">
        <v>2195</v>
      </c>
      <c r="E64" s="822" t="s">
        <v>4179</v>
      </c>
      <c r="F64" s="822" t="s">
        <v>4219</v>
      </c>
      <c r="G64" s="822" t="s">
        <v>4220</v>
      </c>
      <c r="H64" s="831">
        <v>436</v>
      </c>
      <c r="I64" s="831">
        <v>14533.33</v>
      </c>
      <c r="J64" s="822">
        <v>0.92963751164978925</v>
      </c>
      <c r="K64" s="822">
        <v>33.333325688073394</v>
      </c>
      <c r="L64" s="831">
        <v>469</v>
      </c>
      <c r="M64" s="831">
        <v>15633.33</v>
      </c>
      <c r="N64" s="822">
        <v>1</v>
      </c>
      <c r="O64" s="822">
        <v>33.333326226012794</v>
      </c>
      <c r="P64" s="831">
        <v>534</v>
      </c>
      <c r="Q64" s="831">
        <v>20811.119999999995</v>
      </c>
      <c r="R64" s="827">
        <v>1.3312019895953067</v>
      </c>
      <c r="S64" s="832">
        <v>38.972134831460664</v>
      </c>
    </row>
    <row r="65" spans="1:19" ht="14.45" customHeight="1" x14ac:dyDescent="0.2">
      <c r="A65" s="821" t="s">
        <v>605</v>
      </c>
      <c r="B65" s="822" t="s">
        <v>4184</v>
      </c>
      <c r="C65" s="822" t="s">
        <v>626</v>
      </c>
      <c r="D65" s="822" t="s">
        <v>2195</v>
      </c>
      <c r="E65" s="822" t="s">
        <v>4179</v>
      </c>
      <c r="F65" s="822" t="s">
        <v>4221</v>
      </c>
      <c r="G65" s="822" t="s">
        <v>4222</v>
      </c>
      <c r="H65" s="831">
        <v>390</v>
      </c>
      <c r="I65" s="831">
        <v>98280</v>
      </c>
      <c r="J65" s="822">
        <v>1.2562634216177524</v>
      </c>
      <c r="K65" s="822">
        <v>252</v>
      </c>
      <c r="L65" s="831">
        <v>308</v>
      </c>
      <c r="M65" s="831">
        <v>78232</v>
      </c>
      <c r="N65" s="822">
        <v>1</v>
      </c>
      <c r="O65" s="822">
        <v>254</v>
      </c>
      <c r="P65" s="831">
        <v>322</v>
      </c>
      <c r="Q65" s="831">
        <v>82110</v>
      </c>
      <c r="R65" s="827">
        <v>1.0495705082319255</v>
      </c>
      <c r="S65" s="832">
        <v>255</v>
      </c>
    </row>
    <row r="66" spans="1:19" ht="14.45" customHeight="1" x14ac:dyDescent="0.2">
      <c r="A66" s="821" t="s">
        <v>605</v>
      </c>
      <c r="B66" s="822" t="s">
        <v>4184</v>
      </c>
      <c r="C66" s="822" t="s">
        <v>626</v>
      </c>
      <c r="D66" s="822" t="s">
        <v>2195</v>
      </c>
      <c r="E66" s="822" t="s">
        <v>4179</v>
      </c>
      <c r="F66" s="822" t="s">
        <v>4223</v>
      </c>
      <c r="G66" s="822" t="s">
        <v>4224</v>
      </c>
      <c r="H66" s="831">
        <v>1</v>
      </c>
      <c r="I66" s="831">
        <v>116</v>
      </c>
      <c r="J66" s="822">
        <v>0.5</v>
      </c>
      <c r="K66" s="822">
        <v>116</v>
      </c>
      <c r="L66" s="831">
        <v>2</v>
      </c>
      <c r="M66" s="831">
        <v>232</v>
      </c>
      <c r="N66" s="822">
        <v>1</v>
      </c>
      <c r="O66" s="822">
        <v>116</v>
      </c>
      <c r="P66" s="831"/>
      <c r="Q66" s="831"/>
      <c r="R66" s="827"/>
      <c r="S66" s="832"/>
    </row>
    <row r="67" spans="1:19" ht="14.45" customHeight="1" x14ac:dyDescent="0.2">
      <c r="A67" s="821" t="s">
        <v>605</v>
      </c>
      <c r="B67" s="822" t="s">
        <v>4184</v>
      </c>
      <c r="C67" s="822" t="s">
        <v>626</v>
      </c>
      <c r="D67" s="822" t="s">
        <v>2195</v>
      </c>
      <c r="E67" s="822" t="s">
        <v>4179</v>
      </c>
      <c r="F67" s="822" t="s">
        <v>4227</v>
      </c>
      <c r="G67" s="822" t="s">
        <v>4228</v>
      </c>
      <c r="H67" s="831">
        <v>1</v>
      </c>
      <c r="I67" s="831">
        <v>86</v>
      </c>
      <c r="J67" s="822"/>
      <c r="K67" s="822">
        <v>86</v>
      </c>
      <c r="L67" s="831"/>
      <c r="M67" s="831"/>
      <c r="N67" s="822"/>
      <c r="O67" s="822"/>
      <c r="P67" s="831"/>
      <c r="Q67" s="831"/>
      <c r="R67" s="827"/>
      <c r="S67" s="832"/>
    </row>
    <row r="68" spans="1:19" ht="14.45" customHeight="1" x14ac:dyDescent="0.2">
      <c r="A68" s="821" t="s">
        <v>605</v>
      </c>
      <c r="B68" s="822" t="s">
        <v>4184</v>
      </c>
      <c r="C68" s="822" t="s">
        <v>626</v>
      </c>
      <c r="D68" s="822" t="s">
        <v>2195</v>
      </c>
      <c r="E68" s="822" t="s">
        <v>4179</v>
      </c>
      <c r="F68" s="822" t="s">
        <v>4229</v>
      </c>
      <c r="G68" s="822" t="s">
        <v>4230</v>
      </c>
      <c r="H68" s="831"/>
      <c r="I68" s="831"/>
      <c r="J68" s="822"/>
      <c r="K68" s="822"/>
      <c r="L68" s="831">
        <v>1</v>
      </c>
      <c r="M68" s="831">
        <v>33</v>
      </c>
      <c r="N68" s="822">
        <v>1</v>
      </c>
      <c r="O68" s="822">
        <v>33</v>
      </c>
      <c r="P68" s="831"/>
      <c r="Q68" s="831"/>
      <c r="R68" s="827"/>
      <c r="S68" s="832"/>
    </row>
    <row r="69" spans="1:19" ht="14.45" customHeight="1" x14ac:dyDescent="0.2">
      <c r="A69" s="821" t="s">
        <v>605</v>
      </c>
      <c r="B69" s="822" t="s">
        <v>4184</v>
      </c>
      <c r="C69" s="822" t="s">
        <v>626</v>
      </c>
      <c r="D69" s="822" t="s">
        <v>2195</v>
      </c>
      <c r="E69" s="822" t="s">
        <v>4179</v>
      </c>
      <c r="F69" s="822" t="s">
        <v>4239</v>
      </c>
      <c r="G69" s="822" t="s">
        <v>4240</v>
      </c>
      <c r="H69" s="831"/>
      <c r="I69" s="831"/>
      <c r="J69" s="822"/>
      <c r="K69" s="822"/>
      <c r="L69" s="831">
        <v>1</v>
      </c>
      <c r="M69" s="831">
        <v>376</v>
      </c>
      <c r="N69" s="822">
        <v>1</v>
      </c>
      <c r="O69" s="822">
        <v>376</v>
      </c>
      <c r="P69" s="831">
        <v>1</v>
      </c>
      <c r="Q69" s="831">
        <v>377</v>
      </c>
      <c r="R69" s="827">
        <v>1.0026595744680851</v>
      </c>
      <c r="S69" s="832">
        <v>377</v>
      </c>
    </row>
    <row r="70" spans="1:19" ht="14.45" customHeight="1" x14ac:dyDescent="0.2">
      <c r="A70" s="821" t="s">
        <v>605</v>
      </c>
      <c r="B70" s="822" t="s">
        <v>4184</v>
      </c>
      <c r="C70" s="822" t="s">
        <v>626</v>
      </c>
      <c r="D70" s="822" t="s">
        <v>2195</v>
      </c>
      <c r="E70" s="822" t="s">
        <v>4179</v>
      </c>
      <c r="F70" s="822" t="s">
        <v>4241</v>
      </c>
      <c r="G70" s="822" t="s">
        <v>4242</v>
      </c>
      <c r="H70" s="831">
        <v>6</v>
      </c>
      <c r="I70" s="831">
        <v>2244</v>
      </c>
      <c r="J70" s="822"/>
      <c r="K70" s="822">
        <v>374</v>
      </c>
      <c r="L70" s="831"/>
      <c r="M70" s="831"/>
      <c r="N70" s="822"/>
      <c r="O70" s="822"/>
      <c r="P70" s="831">
        <v>52</v>
      </c>
      <c r="Q70" s="831">
        <v>19708</v>
      </c>
      <c r="R70" s="827"/>
      <c r="S70" s="832">
        <v>379</v>
      </c>
    </row>
    <row r="71" spans="1:19" ht="14.45" customHeight="1" x14ac:dyDescent="0.2">
      <c r="A71" s="821" t="s">
        <v>605</v>
      </c>
      <c r="B71" s="822" t="s">
        <v>4184</v>
      </c>
      <c r="C71" s="822" t="s">
        <v>626</v>
      </c>
      <c r="D71" s="822" t="s">
        <v>4174</v>
      </c>
      <c r="E71" s="822" t="s">
        <v>4185</v>
      </c>
      <c r="F71" s="822" t="s">
        <v>4186</v>
      </c>
      <c r="G71" s="822" t="s">
        <v>4187</v>
      </c>
      <c r="H71" s="831">
        <v>1.1000000000000001</v>
      </c>
      <c r="I71" s="831">
        <v>76.67</v>
      </c>
      <c r="J71" s="822">
        <v>1.8333333333333333</v>
      </c>
      <c r="K71" s="822">
        <v>69.7</v>
      </c>
      <c r="L71" s="831">
        <v>0.60000000000000009</v>
      </c>
      <c r="M71" s="831">
        <v>41.82</v>
      </c>
      <c r="N71" s="822">
        <v>1</v>
      </c>
      <c r="O71" s="822">
        <v>69.699999999999989</v>
      </c>
      <c r="P71" s="831"/>
      <c r="Q71" s="831"/>
      <c r="R71" s="827"/>
      <c r="S71" s="832"/>
    </row>
    <row r="72" spans="1:19" ht="14.45" customHeight="1" x14ac:dyDescent="0.2">
      <c r="A72" s="821" t="s">
        <v>605</v>
      </c>
      <c r="B72" s="822" t="s">
        <v>4184</v>
      </c>
      <c r="C72" s="822" t="s">
        <v>626</v>
      </c>
      <c r="D72" s="822" t="s">
        <v>4174</v>
      </c>
      <c r="E72" s="822" t="s">
        <v>4185</v>
      </c>
      <c r="F72" s="822" t="s">
        <v>4190</v>
      </c>
      <c r="G72" s="822" t="s">
        <v>1283</v>
      </c>
      <c r="H72" s="831">
        <v>9.7000000000000011</v>
      </c>
      <c r="I72" s="831">
        <v>3079.2200000000003</v>
      </c>
      <c r="J72" s="822">
        <v>1.3740690332225174</v>
      </c>
      <c r="K72" s="822">
        <v>317.44536082474224</v>
      </c>
      <c r="L72" s="831">
        <v>7.6</v>
      </c>
      <c r="M72" s="831">
        <v>2240.9499999999998</v>
      </c>
      <c r="N72" s="822">
        <v>1</v>
      </c>
      <c r="O72" s="822">
        <v>294.86184210526312</v>
      </c>
      <c r="P72" s="831">
        <v>0.9</v>
      </c>
      <c r="Q72" s="831">
        <v>330.93</v>
      </c>
      <c r="R72" s="827">
        <v>0.14767397755416231</v>
      </c>
      <c r="S72" s="832">
        <v>367.7</v>
      </c>
    </row>
    <row r="73" spans="1:19" ht="14.45" customHeight="1" x14ac:dyDescent="0.2">
      <c r="A73" s="821" t="s">
        <v>605</v>
      </c>
      <c r="B73" s="822" t="s">
        <v>4184</v>
      </c>
      <c r="C73" s="822" t="s">
        <v>626</v>
      </c>
      <c r="D73" s="822" t="s">
        <v>4174</v>
      </c>
      <c r="E73" s="822" t="s">
        <v>4185</v>
      </c>
      <c r="F73" s="822" t="s">
        <v>4191</v>
      </c>
      <c r="G73" s="822" t="s">
        <v>1277</v>
      </c>
      <c r="H73" s="831">
        <v>3.1</v>
      </c>
      <c r="I73" s="831">
        <v>234.14000000000001</v>
      </c>
      <c r="J73" s="822">
        <v>3.7188691232528592</v>
      </c>
      <c r="K73" s="822">
        <v>75.529032258064518</v>
      </c>
      <c r="L73" s="831">
        <v>0.89999999999999991</v>
      </c>
      <c r="M73" s="831">
        <v>62.96</v>
      </c>
      <c r="N73" s="822">
        <v>1</v>
      </c>
      <c r="O73" s="822">
        <v>69.955555555555563</v>
      </c>
      <c r="P73" s="831">
        <v>0.1</v>
      </c>
      <c r="Q73" s="831">
        <v>8.4</v>
      </c>
      <c r="R73" s="827">
        <v>0.13341804320203304</v>
      </c>
      <c r="S73" s="832">
        <v>84</v>
      </c>
    </row>
    <row r="74" spans="1:19" ht="14.45" customHeight="1" x14ac:dyDescent="0.2">
      <c r="A74" s="821" t="s">
        <v>605</v>
      </c>
      <c r="B74" s="822" t="s">
        <v>4184</v>
      </c>
      <c r="C74" s="822" t="s">
        <v>626</v>
      </c>
      <c r="D74" s="822" t="s">
        <v>4174</v>
      </c>
      <c r="E74" s="822" t="s">
        <v>4185</v>
      </c>
      <c r="F74" s="822" t="s">
        <v>4192</v>
      </c>
      <c r="G74" s="822" t="s">
        <v>2476</v>
      </c>
      <c r="H74" s="831"/>
      <c r="I74" s="831"/>
      <c r="J74" s="822"/>
      <c r="K74" s="822"/>
      <c r="L74" s="831">
        <v>0.2</v>
      </c>
      <c r="M74" s="831">
        <v>7.8</v>
      </c>
      <c r="N74" s="822">
        <v>1</v>
      </c>
      <c r="O74" s="822">
        <v>39</v>
      </c>
      <c r="P74" s="831"/>
      <c r="Q74" s="831"/>
      <c r="R74" s="827"/>
      <c r="S74" s="832"/>
    </row>
    <row r="75" spans="1:19" ht="14.45" customHeight="1" x14ac:dyDescent="0.2">
      <c r="A75" s="821" t="s">
        <v>605</v>
      </c>
      <c r="B75" s="822" t="s">
        <v>4184</v>
      </c>
      <c r="C75" s="822" t="s">
        <v>626</v>
      </c>
      <c r="D75" s="822" t="s">
        <v>4174</v>
      </c>
      <c r="E75" s="822" t="s">
        <v>4185</v>
      </c>
      <c r="F75" s="822" t="s">
        <v>4194</v>
      </c>
      <c r="G75" s="822"/>
      <c r="H75" s="831">
        <v>0.1</v>
      </c>
      <c r="I75" s="831">
        <v>21</v>
      </c>
      <c r="J75" s="822"/>
      <c r="K75" s="822">
        <v>210</v>
      </c>
      <c r="L75" s="831"/>
      <c r="M75" s="831"/>
      <c r="N75" s="822"/>
      <c r="O75" s="822"/>
      <c r="P75" s="831"/>
      <c r="Q75" s="831"/>
      <c r="R75" s="827"/>
      <c r="S75" s="832"/>
    </row>
    <row r="76" spans="1:19" ht="14.45" customHeight="1" x14ac:dyDescent="0.2">
      <c r="A76" s="821" t="s">
        <v>605</v>
      </c>
      <c r="B76" s="822" t="s">
        <v>4184</v>
      </c>
      <c r="C76" s="822" t="s">
        <v>626</v>
      </c>
      <c r="D76" s="822" t="s">
        <v>4174</v>
      </c>
      <c r="E76" s="822" t="s">
        <v>4179</v>
      </c>
      <c r="F76" s="822" t="s">
        <v>4197</v>
      </c>
      <c r="G76" s="822" t="s">
        <v>4198</v>
      </c>
      <c r="H76" s="831">
        <v>2</v>
      </c>
      <c r="I76" s="831">
        <v>166</v>
      </c>
      <c r="J76" s="822"/>
      <c r="K76" s="822">
        <v>83</v>
      </c>
      <c r="L76" s="831"/>
      <c r="M76" s="831"/>
      <c r="N76" s="822"/>
      <c r="O76" s="822"/>
      <c r="P76" s="831"/>
      <c r="Q76" s="831"/>
      <c r="R76" s="827"/>
      <c r="S76" s="832"/>
    </row>
    <row r="77" spans="1:19" ht="14.45" customHeight="1" x14ac:dyDescent="0.2">
      <c r="A77" s="821" t="s">
        <v>605</v>
      </c>
      <c r="B77" s="822" t="s">
        <v>4184</v>
      </c>
      <c r="C77" s="822" t="s">
        <v>626</v>
      </c>
      <c r="D77" s="822" t="s">
        <v>4174</v>
      </c>
      <c r="E77" s="822" t="s">
        <v>4179</v>
      </c>
      <c r="F77" s="822" t="s">
        <v>4199</v>
      </c>
      <c r="G77" s="822" t="s">
        <v>4200</v>
      </c>
      <c r="H77" s="831">
        <v>1</v>
      </c>
      <c r="I77" s="831">
        <v>37</v>
      </c>
      <c r="J77" s="822"/>
      <c r="K77" s="822">
        <v>37</v>
      </c>
      <c r="L77" s="831"/>
      <c r="M77" s="831"/>
      <c r="N77" s="822"/>
      <c r="O77" s="822"/>
      <c r="P77" s="831"/>
      <c r="Q77" s="831"/>
      <c r="R77" s="827"/>
      <c r="S77" s="832"/>
    </row>
    <row r="78" spans="1:19" ht="14.45" customHeight="1" x14ac:dyDescent="0.2">
      <c r="A78" s="821" t="s">
        <v>605</v>
      </c>
      <c r="B78" s="822" t="s">
        <v>4184</v>
      </c>
      <c r="C78" s="822" t="s">
        <v>626</v>
      </c>
      <c r="D78" s="822" t="s">
        <v>4174</v>
      </c>
      <c r="E78" s="822" t="s">
        <v>4179</v>
      </c>
      <c r="F78" s="822" t="s">
        <v>4205</v>
      </c>
      <c r="G78" s="822" t="s">
        <v>4206</v>
      </c>
      <c r="H78" s="831">
        <v>3</v>
      </c>
      <c r="I78" s="831">
        <v>351</v>
      </c>
      <c r="J78" s="822">
        <v>2.9745762711864407</v>
      </c>
      <c r="K78" s="822">
        <v>117</v>
      </c>
      <c r="L78" s="831">
        <v>1</v>
      </c>
      <c r="M78" s="831">
        <v>118</v>
      </c>
      <c r="N78" s="822">
        <v>1</v>
      </c>
      <c r="O78" s="822">
        <v>118</v>
      </c>
      <c r="P78" s="831"/>
      <c r="Q78" s="831"/>
      <c r="R78" s="827"/>
      <c r="S78" s="832"/>
    </row>
    <row r="79" spans="1:19" ht="14.45" customHeight="1" x14ac:dyDescent="0.2">
      <c r="A79" s="821" t="s">
        <v>605</v>
      </c>
      <c r="B79" s="822" t="s">
        <v>4184</v>
      </c>
      <c r="C79" s="822" t="s">
        <v>626</v>
      </c>
      <c r="D79" s="822" t="s">
        <v>4174</v>
      </c>
      <c r="E79" s="822" t="s">
        <v>4179</v>
      </c>
      <c r="F79" s="822" t="s">
        <v>4207</v>
      </c>
      <c r="G79" s="822" t="s">
        <v>4208</v>
      </c>
      <c r="H79" s="831">
        <v>11</v>
      </c>
      <c r="I79" s="831">
        <v>1430</v>
      </c>
      <c r="J79" s="822">
        <v>1.3645038167938932</v>
      </c>
      <c r="K79" s="822">
        <v>130</v>
      </c>
      <c r="L79" s="831">
        <v>8</v>
      </c>
      <c r="M79" s="831">
        <v>1048</v>
      </c>
      <c r="N79" s="822">
        <v>1</v>
      </c>
      <c r="O79" s="822">
        <v>131</v>
      </c>
      <c r="P79" s="831">
        <v>1</v>
      </c>
      <c r="Q79" s="831">
        <v>132</v>
      </c>
      <c r="R79" s="827">
        <v>0.12595419847328243</v>
      </c>
      <c r="S79" s="832">
        <v>132</v>
      </c>
    </row>
    <row r="80" spans="1:19" ht="14.45" customHeight="1" x14ac:dyDescent="0.2">
      <c r="A80" s="821" t="s">
        <v>605</v>
      </c>
      <c r="B80" s="822" t="s">
        <v>4184</v>
      </c>
      <c r="C80" s="822" t="s">
        <v>626</v>
      </c>
      <c r="D80" s="822" t="s">
        <v>4174</v>
      </c>
      <c r="E80" s="822" t="s">
        <v>4179</v>
      </c>
      <c r="F80" s="822" t="s">
        <v>4211</v>
      </c>
      <c r="G80" s="822" t="s">
        <v>4212</v>
      </c>
      <c r="H80" s="831">
        <v>2</v>
      </c>
      <c r="I80" s="831">
        <v>253</v>
      </c>
      <c r="J80" s="822">
        <v>2.0079365079365079</v>
      </c>
      <c r="K80" s="822">
        <v>126.5</v>
      </c>
      <c r="L80" s="831">
        <v>1</v>
      </c>
      <c r="M80" s="831">
        <v>126</v>
      </c>
      <c r="N80" s="822">
        <v>1</v>
      </c>
      <c r="O80" s="822">
        <v>126</v>
      </c>
      <c r="P80" s="831">
        <v>1</v>
      </c>
      <c r="Q80" s="831">
        <v>127</v>
      </c>
      <c r="R80" s="827">
        <v>1.0079365079365079</v>
      </c>
      <c r="S80" s="832">
        <v>127</v>
      </c>
    </row>
    <row r="81" spans="1:19" ht="14.45" customHeight="1" x14ac:dyDescent="0.2">
      <c r="A81" s="821" t="s">
        <v>605</v>
      </c>
      <c r="B81" s="822" t="s">
        <v>4184</v>
      </c>
      <c r="C81" s="822" t="s">
        <v>626</v>
      </c>
      <c r="D81" s="822" t="s">
        <v>4174</v>
      </c>
      <c r="E81" s="822" t="s">
        <v>4179</v>
      </c>
      <c r="F81" s="822" t="s">
        <v>4219</v>
      </c>
      <c r="G81" s="822" t="s">
        <v>4220</v>
      </c>
      <c r="H81" s="831">
        <v>204</v>
      </c>
      <c r="I81" s="831">
        <v>6800</v>
      </c>
      <c r="J81" s="822">
        <v>0.96682510276071221</v>
      </c>
      <c r="K81" s="822">
        <v>33.333333333333336</v>
      </c>
      <c r="L81" s="831">
        <v>211</v>
      </c>
      <c r="M81" s="831">
        <v>7033.33</v>
      </c>
      <c r="N81" s="822">
        <v>1</v>
      </c>
      <c r="O81" s="822">
        <v>33.333317535545021</v>
      </c>
      <c r="P81" s="831">
        <v>112</v>
      </c>
      <c r="Q81" s="831">
        <v>4233.33</v>
      </c>
      <c r="R81" s="827">
        <v>0.60189554592205963</v>
      </c>
      <c r="S81" s="832">
        <v>37.797589285714288</v>
      </c>
    </row>
    <row r="82" spans="1:19" ht="14.45" customHeight="1" x14ac:dyDescent="0.2">
      <c r="A82" s="821" t="s">
        <v>605</v>
      </c>
      <c r="B82" s="822" t="s">
        <v>4184</v>
      </c>
      <c r="C82" s="822" t="s">
        <v>626</v>
      </c>
      <c r="D82" s="822" t="s">
        <v>4174</v>
      </c>
      <c r="E82" s="822" t="s">
        <v>4179</v>
      </c>
      <c r="F82" s="822" t="s">
        <v>4221</v>
      </c>
      <c r="G82" s="822" t="s">
        <v>4222</v>
      </c>
      <c r="H82" s="831">
        <v>29</v>
      </c>
      <c r="I82" s="831">
        <v>7308</v>
      </c>
      <c r="J82" s="822">
        <v>0.77761225792721855</v>
      </c>
      <c r="K82" s="822">
        <v>252</v>
      </c>
      <c r="L82" s="831">
        <v>37</v>
      </c>
      <c r="M82" s="831">
        <v>9398</v>
      </c>
      <c r="N82" s="822">
        <v>1</v>
      </c>
      <c r="O82" s="822">
        <v>254</v>
      </c>
      <c r="P82" s="831">
        <v>9</v>
      </c>
      <c r="Q82" s="831">
        <v>2295</v>
      </c>
      <c r="R82" s="827">
        <v>0.24420089380719301</v>
      </c>
      <c r="S82" s="832">
        <v>255</v>
      </c>
    </row>
    <row r="83" spans="1:19" ht="14.45" customHeight="1" x14ac:dyDescent="0.2">
      <c r="A83" s="821" t="s">
        <v>605</v>
      </c>
      <c r="B83" s="822" t="s">
        <v>4184</v>
      </c>
      <c r="C83" s="822" t="s">
        <v>626</v>
      </c>
      <c r="D83" s="822" t="s">
        <v>4174</v>
      </c>
      <c r="E83" s="822" t="s">
        <v>4179</v>
      </c>
      <c r="F83" s="822" t="s">
        <v>4229</v>
      </c>
      <c r="G83" s="822" t="s">
        <v>4230</v>
      </c>
      <c r="H83" s="831">
        <v>2</v>
      </c>
      <c r="I83" s="831">
        <v>64</v>
      </c>
      <c r="J83" s="822">
        <v>0.96969696969696972</v>
      </c>
      <c r="K83" s="822">
        <v>32</v>
      </c>
      <c r="L83" s="831">
        <v>2</v>
      </c>
      <c r="M83" s="831">
        <v>66</v>
      </c>
      <c r="N83" s="822">
        <v>1</v>
      </c>
      <c r="O83" s="822">
        <v>33</v>
      </c>
      <c r="P83" s="831"/>
      <c r="Q83" s="831"/>
      <c r="R83" s="827"/>
      <c r="S83" s="832"/>
    </row>
    <row r="84" spans="1:19" ht="14.45" customHeight="1" x14ac:dyDescent="0.2">
      <c r="A84" s="821" t="s">
        <v>605</v>
      </c>
      <c r="B84" s="822" t="s">
        <v>4184</v>
      </c>
      <c r="C84" s="822" t="s">
        <v>626</v>
      </c>
      <c r="D84" s="822" t="s">
        <v>4174</v>
      </c>
      <c r="E84" s="822" t="s">
        <v>4179</v>
      </c>
      <c r="F84" s="822" t="s">
        <v>4241</v>
      </c>
      <c r="G84" s="822" t="s">
        <v>4242</v>
      </c>
      <c r="H84" s="831">
        <v>288</v>
      </c>
      <c r="I84" s="831">
        <v>107712</v>
      </c>
      <c r="J84" s="822">
        <v>1.3641337386018237</v>
      </c>
      <c r="K84" s="822">
        <v>374</v>
      </c>
      <c r="L84" s="831">
        <v>210</v>
      </c>
      <c r="M84" s="831">
        <v>78960</v>
      </c>
      <c r="N84" s="822">
        <v>1</v>
      </c>
      <c r="O84" s="822">
        <v>376</v>
      </c>
      <c r="P84" s="831">
        <v>113</v>
      </c>
      <c r="Q84" s="831">
        <v>42827</v>
      </c>
      <c r="R84" s="827">
        <v>0.54238855116514695</v>
      </c>
      <c r="S84" s="832">
        <v>379</v>
      </c>
    </row>
    <row r="85" spans="1:19" ht="14.45" customHeight="1" x14ac:dyDescent="0.2">
      <c r="A85" s="821" t="s">
        <v>605</v>
      </c>
      <c r="B85" s="822" t="s">
        <v>4184</v>
      </c>
      <c r="C85" s="822" t="s">
        <v>626</v>
      </c>
      <c r="D85" s="822" t="s">
        <v>2196</v>
      </c>
      <c r="E85" s="822" t="s">
        <v>4185</v>
      </c>
      <c r="F85" s="822" t="s">
        <v>4192</v>
      </c>
      <c r="G85" s="822" t="s">
        <v>2476</v>
      </c>
      <c r="H85" s="831">
        <v>0.2</v>
      </c>
      <c r="I85" s="831">
        <v>7.8</v>
      </c>
      <c r="J85" s="822"/>
      <c r="K85" s="822">
        <v>39</v>
      </c>
      <c r="L85" s="831"/>
      <c r="M85" s="831"/>
      <c r="N85" s="822"/>
      <c r="O85" s="822"/>
      <c r="P85" s="831"/>
      <c r="Q85" s="831"/>
      <c r="R85" s="827"/>
      <c r="S85" s="832"/>
    </row>
    <row r="86" spans="1:19" ht="14.45" customHeight="1" x14ac:dyDescent="0.2">
      <c r="A86" s="821" t="s">
        <v>605</v>
      </c>
      <c r="B86" s="822" t="s">
        <v>4184</v>
      </c>
      <c r="C86" s="822" t="s">
        <v>626</v>
      </c>
      <c r="D86" s="822" t="s">
        <v>2196</v>
      </c>
      <c r="E86" s="822" t="s">
        <v>4179</v>
      </c>
      <c r="F86" s="822" t="s">
        <v>4197</v>
      </c>
      <c r="G86" s="822" t="s">
        <v>4198</v>
      </c>
      <c r="H86" s="831">
        <v>13</v>
      </c>
      <c r="I86" s="831">
        <v>1079</v>
      </c>
      <c r="J86" s="822">
        <v>1.0704365079365079</v>
      </c>
      <c r="K86" s="822">
        <v>83</v>
      </c>
      <c r="L86" s="831">
        <v>12</v>
      </c>
      <c r="M86" s="831">
        <v>1008</v>
      </c>
      <c r="N86" s="822">
        <v>1</v>
      </c>
      <c r="O86" s="822">
        <v>84</v>
      </c>
      <c r="P86" s="831">
        <v>4</v>
      </c>
      <c r="Q86" s="831">
        <v>340</v>
      </c>
      <c r="R86" s="827">
        <v>0.33730158730158732</v>
      </c>
      <c r="S86" s="832">
        <v>85</v>
      </c>
    </row>
    <row r="87" spans="1:19" ht="14.45" customHeight="1" x14ac:dyDescent="0.2">
      <c r="A87" s="821" t="s">
        <v>605</v>
      </c>
      <c r="B87" s="822" t="s">
        <v>4184</v>
      </c>
      <c r="C87" s="822" t="s">
        <v>626</v>
      </c>
      <c r="D87" s="822" t="s">
        <v>2196</v>
      </c>
      <c r="E87" s="822" t="s">
        <v>4179</v>
      </c>
      <c r="F87" s="822" t="s">
        <v>4199</v>
      </c>
      <c r="G87" s="822" t="s">
        <v>4200</v>
      </c>
      <c r="H87" s="831">
        <v>256</v>
      </c>
      <c r="I87" s="831">
        <v>9472</v>
      </c>
      <c r="J87" s="822">
        <v>0.79892037786774628</v>
      </c>
      <c r="K87" s="822">
        <v>37</v>
      </c>
      <c r="L87" s="831">
        <v>312</v>
      </c>
      <c r="M87" s="831">
        <v>11856</v>
      </c>
      <c r="N87" s="822">
        <v>1</v>
      </c>
      <c r="O87" s="822">
        <v>38</v>
      </c>
      <c r="P87" s="831">
        <v>45</v>
      </c>
      <c r="Q87" s="831">
        <v>1710</v>
      </c>
      <c r="R87" s="827">
        <v>0.14423076923076922</v>
      </c>
      <c r="S87" s="832">
        <v>38</v>
      </c>
    </row>
    <row r="88" spans="1:19" ht="14.45" customHeight="1" x14ac:dyDescent="0.2">
      <c r="A88" s="821" t="s">
        <v>605</v>
      </c>
      <c r="B88" s="822" t="s">
        <v>4184</v>
      </c>
      <c r="C88" s="822" t="s">
        <v>626</v>
      </c>
      <c r="D88" s="822" t="s">
        <v>2196</v>
      </c>
      <c r="E88" s="822" t="s">
        <v>4179</v>
      </c>
      <c r="F88" s="822" t="s">
        <v>4211</v>
      </c>
      <c r="G88" s="822" t="s">
        <v>4212</v>
      </c>
      <c r="H88" s="831">
        <v>567</v>
      </c>
      <c r="I88" s="831">
        <v>71905</v>
      </c>
      <c r="J88" s="822">
        <v>1.25422989708704</v>
      </c>
      <c r="K88" s="822">
        <v>126.81657848324515</v>
      </c>
      <c r="L88" s="831">
        <v>455</v>
      </c>
      <c r="M88" s="831">
        <v>57330</v>
      </c>
      <c r="N88" s="822">
        <v>1</v>
      </c>
      <c r="O88" s="822">
        <v>126</v>
      </c>
      <c r="P88" s="831">
        <v>73</v>
      </c>
      <c r="Q88" s="831">
        <v>9271</v>
      </c>
      <c r="R88" s="827">
        <v>0.16171289028431884</v>
      </c>
      <c r="S88" s="832">
        <v>127</v>
      </c>
    </row>
    <row r="89" spans="1:19" ht="14.45" customHeight="1" x14ac:dyDescent="0.2">
      <c r="A89" s="821" t="s">
        <v>605</v>
      </c>
      <c r="B89" s="822" t="s">
        <v>4184</v>
      </c>
      <c r="C89" s="822" t="s">
        <v>626</v>
      </c>
      <c r="D89" s="822" t="s">
        <v>2196</v>
      </c>
      <c r="E89" s="822" t="s">
        <v>4179</v>
      </c>
      <c r="F89" s="822" t="s">
        <v>4219</v>
      </c>
      <c r="G89" s="822" t="s">
        <v>4220</v>
      </c>
      <c r="H89" s="831">
        <v>443</v>
      </c>
      <c r="I89" s="831">
        <v>14766.67</v>
      </c>
      <c r="J89" s="822">
        <v>1.1358976923076922</v>
      </c>
      <c r="K89" s="822">
        <v>33.33334085778781</v>
      </c>
      <c r="L89" s="831">
        <v>390</v>
      </c>
      <c r="M89" s="831">
        <v>13000</v>
      </c>
      <c r="N89" s="822">
        <v>1</v>
      </c>
      <c r="O89" s="822">
        <v>33.333333333333336</v>
      </c>
      <c r="P89" s="831">
        <v>722</v>
      </c>
      <c r="Q89" s="831">
        <v>27990</v>
      </c>
      <c r="R89" s="827">
        <v>2.1530769230769229</v>
      </c>
      <c r="S89" s="832">
        <v>38.767313019390585</v>
      </c>
    </row>
    <row r="90" spans="1:19" ht="14.45" customHeight="1" x14ac:dyDescent="0.2">
      <c r="A90" s="821" t="s">
        <v>605</v>
      </c>
      <c r="B90" s="822" t="s">
        <v>4184</v>
      </c>
      <c r="C90" s="822" t="s">
        <v>626</v>
      </c>
      <c r="D90" s="822" t="s">
        <v>2196</v>
      </c>
      <c r="E90" s="822" t="s">
        <v>4179</v>
      </c>
      <c r="F90" s="822" t="s">
        <v>4221</v>
      </c>
      <c r="G90" s="822" t="s">
        <v>4222</v>
      </c>
      <c r="H90" s="831">
        <v>16</v>
      </c>
      <c r="I90" s="831">
        <v>4032</v>
      </c>
      <c r="J90" s="822">
        <v>5.2913385826771657</v>
      </c>
      <c r="K90" s="822">
        <v>252</v>
      </c>
      <c r="L90" s="831">
        <v>3</v>
      </c>
      <c r="M90" s="831">
        <v>762</v>
      </c>
      <c r="N90" s="822">
        <v>1</v>
      </c>
      <c r="O90" s="822">
        <v>254</v>
      </c>
      <c r="P90" s="831">
        <v>91</v>
      </c>
      <c r="Q90" s="831">
        <v>23205</v>
      </c>
      <c r="R90" s="827">
        <v>30.452755905511811</v>
      </c>
      <c r="S90" s="832">
        <v>255</v>
      </c>
    </row>
    <row r="91" spans="1:19" ht="14.45" customHeight="1" x14ac:dyDescent="0.2">
      <c r="A91" s="821" t="s">
        <v>605</v>
      </c>
      <c r="B91" s="822" t="s">
        <v>4184</v>
      </c>
      <c r="C91" s="822" t="s">
        <v>626</v>
      </c>
      <c r="D91" s="822" t="s">
        <v>2196</v>
      </c>
      <c r="E91" s="822" t="s">
        <v>4179</v>
      </c>
      <c r="F91" s="822" t="s">
        <v>4223</v>
      </c>
      <c r="G91" s="822" t="s">
        <v>4224</v>
      </c>
      <c r="H91" s="831">
        <v>1</v>
      </c>
      <c r="I91" s="831">
        <v>116</v>
      </c>
      <c r="J91" s="822">
        <v>1</v>
      </c>
      <c r="K91" s="822">
        <v>116</v>
      </c>
      <c r="L91" s="831">
        <v>1</v>
      </c>
      <c r="M91" s="831">
        <v>116</v>
      </c>
      <c r="N91" s="822">
        <v>1</v>
      </c>
      <c r="O91" s="822">
        <v>116</v>
      </c>
      <c r="P91" s="831">
        <v>1</v>
      </c>
      <c r="Q91" s="831">
        <v>117</v>
      </c>
      <c r="R91" s="827">
        <v>1.0086206896551724</v>
      </c>
      <c r="S91" s="832">
        <v>117</v>
      </c>
    </row>
    <row r="92" spans="1:19" ht="14.45" customHeight="1" x14ac:dyDescent="0.2">
      <c r="A92" s="821" t="s">
        <v>605</v>
      </c>
      <c r="B92" s="822" t="s">
        <v>4184</v>
      </c>
      <c r="C92" s="822" t="s">
        <v>626</v>
      </c>
      <c r="D92" s="822" t="s">
        <v>2196</v>
      </c>
      <c r="E92" s="822" t="s">
        <v>4179</v>
      </c>
      <c r="F92" s="822" t="s">
        <v>4229</v>
      </c>
      <c r="G92" s="822" t="s">
        <v>4230</v>
      </c>
      <c r="H92" s="831">
        <v>3</v>
      </c>
      <c r="I92" s="831">
        <v>96</v>
      </c>
      <c r="J92" s="822"/>
      <c r="K92" s="822">
        <v>32</v>
      </c>
      <c r="L92" s="831"/>
      <c r="M92" s="831"/>
      <c r="N92" s="822"/>
      <c r="O92" s="822"/>
      <c r="P92" s="831"/>
      <c r="Q92" s="831"/>
      <c r="R92" s="827"/>
      <c r="S92" s="832"/>
    </row>
    <row r="93" spans="1:19" ht="14.45" customHeight="1" x14ac:dyDescent="0.2">
      <c r="A93" s="821" t="s">
        <v>605</v>
      </c>
      <c r="B93" s="822" t="s">
        <v>4184</v>
      </c>
      <c r="C93" s="822" t="s">
        <v>626</v>
      </c>
      <c r="D93" s="822" t="s">
        <v>2196</v>
      </c>
      <c r="E93" s="822" t="s">
        <v>4179</v>
      </c>
      <c r="F93" s="822" t="s">
        <v>4235</v>
      </c>
      <c r="G93" s="822" t="s">
        <v>4236</v>
      </c>
      <c r="H93" s="831">
        <v>3</v>
      </c>
      <c r="I93" s="831">
        <v>177</v>
      </c>
      <c r="J93" s="822"/>
      <c r="K93" s="822">
        <v>59</v>
      </c>
      <c r="L93" s="831"/>
      <c r="M93" s="831"/>
      <c r="N93" s="822"/>
      <c r="O93" s="822"/>
      <c r="P93" s="831">
        <v>1</v>
      </c>
      <c r="Q93" s="831">
        <v>62</v>
      </c>
      <c r="R93" s="827"/>
      <c r="S93" s="832">
        <v>62</v>
      </c>
    </row>
    <row r="94" spans="1:19" ht="14.45" customHeight="1" x14ac:dyDescent="0.2">
      <c r="A94" s="821" t="s">
        <v>605</v>
      </c>
      <c r="B94" s="822" t="s">
        <v>4184</v>
      </c>
      <c r="C94" s="822" t="s">
        <v>626</v>
      </c>
      <c r="D94" s="822" t="s">
        <v>2196</v>
      </c>
      <c r="E94" s="822" t="s">
        <v>4179</v>
      </c>
      <c r="F94" s="822" t="s">
        <v>4239</v>
      </c>
      <c r="G94" s="822" t="s">
        <v>4240</v>
      </c>
      <c r="H94" s="831"/>
      <c r="I94" s="831"/>
      <c r="J94" s="822"/>
      <c r="K94" s="822"/>
      <c r="L94" s="831">
        <v>1</v>
      </c>
      <c r="M94" s="831">
        <v>376</v>
      </c>
      <c r="N94" s="822">
        <v>1</v>
      </c>
      <c r="O94" s="822">
        <v>376</v>
      </c>
      <c r="P94" s="831">
        <v>1</v>
      </c>
      <c r="Q94" s="831">
        <v>377</v>
      </c>
      <c r="R94" s="827">
        <v>1.0026595744680851</v>
      </c>
      <c r="S94" s="832">
        <v>377</v>
      </c>
    </row>
    <row r="95" spans="1:19" ht="14.45" customHeight="1" x14ac:dyDescent="0.2">
      <c r="A95" s="821" t="s">
        <v>605</v>
      </c>
      <c r="B95" s="822" t="s">
        <v>4184</v>
      </c>
      <c r="C95" s="822" t="s">
        <v>626</v>
      </c>
      <c r="D95" s="822" t="s">
        <v>2196</v>
      </c>
      <c r="E95" s="822" t="s">
        <v>4179</v>
      </c>
      <c r="F95" s="822" t="s">
        <v>4241</v>
      </c>
      <c r="G95" s="822" t="s">
        <v>4242</v>
      </c>
      <c r="H95" s="831">
        <v>2</v>
      </c>
      <c r="I95" s="831">
        <v>748</v>
      </c>
      <c r="J95" s="822"/>
      <c r="K95" s="822">
        <v>374</v>
      </c>
      <c r="L95" s="831"/>
      <c r="M95" s="831"/>
      <c r="N95" s="822"/>
      <c r="O95" s="822"/>
      <c r="P95" s="831">
        <v>601</v>
      </c>
      <c r="Q95" s="831">
        <v>227779</v>
      </c>
      <c r="R95" s="827"/>
      <c r="S95" s="832">
        <v>379</v>
      </c>
    </row>
    <row r="96" spans="1:19" ht="14.45" customHeight="1" x14ac:dyDescent="0.2">
      <c r="A96" s="821" t="s">
        <v>605</v>
      </c>
      <c r="B96" s="822" t="s">
        <v>4184</v>
      </c>
      <c r="C96" s="822" t="s">
        <v>626</v>
      </c>
      <c r="D96" s="822" t="s">
        <v>2197</v>
      </c>
      <c r="E96" s="822" t="s">
        <v>4179</v>
      </c>
      <c r="F96" s="822" t="s">
        <v>4197</v>
      </c>
      <c r="G96" s="822" t="s">
        <v>4198</v>
      </c>
      <c r="H96" s="831">
        <v>21</v>
      </c>
      <c r="I96" s="831">
        <v>1743</v>
      </c>
      <c r="J96" s="822">
        <v>1.296875</v>
      </c>
      <c r="K96" s="822">
        <v>83</v>
      </c>
      <c r="L96" s="831">
        <v>16</v>
      </c>
      <c r="M96" s="831">
        <v>1344</v>
      </c>
      <c r="N96" s="822">
        <v>1</v>
      </c>
      <c r="O96" s="822">
        <v>84</v>
      </c>
      <c r="P96" s="831">
        <v>20</v>
      </c>
      <c r="Q96" s="831">
        <v>1700</v>
      </c>
      <c r="R96" s="827">
        <v>1.2648809523809523</v>
      </c>
      <c r="S96" s="832">
        <v>85</v>
      </c>
    </row>
    <row r="97" spans="1:19" ht="14.45" customHeight="1" x14ac:dyDescent="0.2">
      <c r="A97" s="821" t="s">
        <v>605</v>
      </c>
      <c r="B97" s="822" t="s">
        <v>4184</v>
      </c>
      <c r="C97" s="822" t="s">
        <v>626</v>
      </c>
      <c r="D97" s="822" t="s">
        <v>2197</v>
      </c>
      <c r="E97" s="822" t="s">
        <v>4179</v>
      </c>
      <c r="F97" s="822" t="s">
        <v>4199</v>
      </c>
      <c r="G97" s="822" t="s">
        <v>4200</v>
      </c>
      <c r="H97" s="831">
        <v>13</v>
      </c>
      <c r="I97" s="831">
        <v>481</v>
      </c>
      <c r="J97" s="822">
        <v>2.1096491228070176</v>
      </c>
      <c r="K97" s="822">
        <v>37</v>
      </c>
      <c r="L97" s="831">
        <v>6</v>
      </c>
      <c r="M97" s="831">
        <v>228</v>
      </c>
      <c r="N97" s="822">
        <v>1</v>
      </c>
      <c r="O97" s="822">
        <v>38</v>
      </c>
      <c r="P97" s="831">
        <v>1</v>
      </c>
      <c r="Q97" s="831">
        <v>38</v>
      </c>
      <c r="R97" s="827">
        <v>0.16666666666666666</v>
      </c>
      <c r="S97" s="832">
        <v>38</v>
      </c>
    </row>
    <row r="98" spans="1:19" ht="14.45" customHeight="1" x14ac:dyDescent="0.2">
      <c r="A98" s="821" t="s">
        <v>605</v>
      </c>
      <c r="B98" s="822" t="s">
        <v>4184</v>
      </c>
      <c r="C98" s="822" t="s">
        <v>626</v>
      </c>
      <c r="D98" s="822" t="s">
        <v>2197</v>
      </c>
      <c r="E98" s="822" t="s">
        <v>4179</v>
      </c>
      <c r="F98" s="822" t="s">
        <v>4203</v>
      </c>
      <c r="G98" s="822" t="s">
        <v>4204</v>
      </c>
      <c r="H98" s="831">
        <v>1</v>
      </c>
      <c r="I98" s="831">
        <v>5</v>
      </c>
      <c r="J98" s="822"/>
      <c r="K98" s="822">
        <v>5</v>
      </c>
      <c r="L98" s="831"/>
      <c r="M98" s="831"/>
      <c r="N98" s="822"/>
      <c r="O98" s="822"/>
      <c r="P98" s="831"/>
      <c r="Q98" s="831"/>
      <c r="R98" s="827"/>
      <c r="S98" s="832"/>
    </row>
    <row r="99" spans="1:19" ht="14.45" customHeight="1" x14ac:dyDescent="0.2">
      <c r="A99" s="821" t="s">
        <v>605</v>
      </c>
      <c r="B99" s="822" t="s">
        <v>4184</v>
      </c>
      <c r="C99" s="822" t="s">
        <v>626</v>
      </c>
      <c r="D99" s="822" t="s">
        <v>2197</v>
      </c>
      <c r="E99" s="822" t="s">
        <v>4179</v>
      </c>
      <c r="F99" s="822" t="s">
        <v>4211</v>
      </c>
      <c r="G99" s="822" t="s">
        <v>4212</v>
      </c>
      <c r="H99" s="831">
        <v>133</v>
      </c>
      <c r="I99" s="831">
        <v>16766</v>
      </c>
      <c r="J99" s="822">
        <v>0.360605669548759</v>
      </c>
      <c r="K99" s="822">
        <v>126.06015037593986</v>
      </c>
      <c r="L99" s="831">
        <v>369</v>
      </c>
      <c r="M99" s="831">
        <v>46494</v>
      </c>
      <c r="N99" s="822">
        <v>1</v>
      </c>
      <c r="O99" s="822">
        <v>126</v>
      </c>
      <c r="P99" s="831">
        <v>55</v>
      </c>
      <c r="Q99" s="831">
        <v>6985</v>
      </c>
      <c r="R99" s="827">
        <v>0.15023443885232504</v>
      </c>
      <c r="S99" s="832">
        <v>127</v>
      </c>
    </row>
    <row r="100" spans="1:19" ht="14.45" customHeight="1" x14ac:dyDescent="0.2">
      <c r="A100" s="821" t="s">
        <v>605</v>
      </c>
      <c r="B100" s="822" t="s">
        <v>4184</v>
      </c>
      <c r="C100" s="822" t="s">
        <v>626</v>
      </c>
      <c r="D100" s="822" t="s">
        <v>2197</v>
      </c>
      <c r="E100" s="822" t="s">
        <v>4179</v>
      </c>
      <c r="F100" s="822" t="s">
        <v>4219</v>
      </c>
      <c r="G100" s="822" t="s">
        <v>4220</v>
      </c>
      <c r="H100" s="831">
        <v>687</v>
      </c>
      <c r="I100" s="831">
        <v>22899.99</v>
      </c>
      <c r="J100" s="822">
        <v>0.81014134673144966</v>
      </c>
      <c r="K100" s="822">
        <v>33.333318777292575</v>
      </c>
      <c r="L100" s="831">
        <v>848</v>
      </c>
      <c r="M100" s="831">
        <v>28266.660000000003</v>
      </c>
      <c r="N100" s="822">
        <v>1</v>
      </c>
      <c r="O100" s="822">
        <v>33.333325471698117</v>
      </c>
      <c r="P100" s="831">
        <v>913</v>
      </c>
      <c r="Q100" s="831">
        <v>34576.670000000006</v>
      </c>
      <c r="R100" s="827">
        <v>1.2232315384980044</v>
      </c>
      <c r="S100" s="832">
        <v>37.871489594742613</v>
      </c>
    </row>
    <row r="101" spans="1:19" ht="14.45" customHeight="1" x14ac:dyDescent="0.2">
      <c r="A101" s="821" t="s">
        <v>605</v>
      </c>
      <c r="B101" s="822" t="s">
        <v>4184</v>
      </c>
      <c r="C101" s="822" t="s">
        <v>626</v>
      </c>
      <c r="D101" s="822" t="s">
        <v>2197</v>
      </c>
      <c r="E101" s="822" t="s">
        <v>4179</v>
      </c>
      <c r="F101" s="822" t="s">
        <v>4221</v>
      </c>
      <c r="G101" s="822" t="s">
        <v>4222</v>
      </c>
      <c r="H101" s="831">
        <v>399</v>
      </c>
      <c r="I101" s="831">
        <v>100548</v>
      </c>
      <c r="J101" s="822">
        <v>3.9985683607730853</v>
      </c>
      <c r="K101" s="822">
        <v>252</v>
      </c>
      <c r="L101" s="831">
        <v>99</v>
      </c>
      <c r="M101" s="831">
        <v>25146</v>
      </c>
      <c r="N101" s="822">
        <v>1</v>
      </c>
      <c r="O101" s="822">
        <v>254</v>
      </c>
      <c r="P101" s="831">
        <v>430</v>
      </c>
      <c r="Q101" s="831">
        <v>109650</v>
      </c>
      <c r="R101" s="827">
        <v>4.3605344786447144</v>
      </c>
      <c r="S101" s="832">
        <v>255</v>
      </c>
    </row>
    <row r="102" spans="1:19" ht="14.45" customHeight="1" x14ac:dyDescent="0.2">
      <c r="A102" s="821" t="s">
        <v>605</v>
      </c>
      <c r="B102" s="822" t="s">
        <v>4184</v>
      </c>
      <c r="C102" s="822" t="s">
        <v>626</v>
      </c>
      <c r="D102" s="822" t="s">
        <v>2197</v>
      </c>
      <c r="E102" s="822" t="s">
        <v>4179</v>
      </c>
      <c r="F102" s="822" t="s">
        <v>4223</v>
      </c>
      <c r="G102" s="822" t="s">
        <v>4224</v>
      </c>
      <c r="H102" s="831"/>
      <c r="I102" s="831"/>
      <c r="J102" s="822"/>
      <c r="K102" s="822"/>
      <c r="L102" s="831">
        <v>1</v>
      </c>
      <c r="M102" s="831">
        <v>116</v>
      </c>
      <c r="N102" s="822">
        <v>1</v>
      </c>
      <c r="O102" s="822">
        <v>116</v>
      </c>
      <c r="P102" s="831"/>
      <c r="Q102" s="831"/>
      <c r="R102" s="827"/>
      <c r="S102" s="832"/>
    </row>
    <row r="103" spans="1:19" ht="14.45" customHeight="1" x14ac:dyDescent="0.2">
      <c r="A103" s="821" t="s">
        <v>605</v>
      </c>
      <c r="B103" s="822" t="s">
        <v>4184</v>
      </c>
      <c r="C103" s="822" t="s">
        <v>626</v>
      </c>
      <c r="D103" s="822" t="s">
        <v>2197</v>
      </c>
      <c r="E103" s="822" t="s">
        <v>4179</v>
      </c>
      <c r="F103" s="822" t="s">
        <v>4237</v>
      </c>
      <c r="G103" s="822" t="s">
        <v>4238</v>
      </c>
      <c r="H103" s="831">
        <v>4</v>
      </c>
      <c r="I103" s="831">
        <v>460</v>
      </c>
      <c r="J103" s="822">
        <v>0.13674197384066589</v>
      </c>
      <c r="K103" s="822">
        <v>115</v>
      </c>
      <c r="L103" s="831">
        <v>29</v>
      </c>
      <c r="M103" s="831">
        <v>3364</v>
      </c>
      <c r="N103" s="822">
        <v>1</v>
      </c>
      <c r="O103" s="822">
        <v>116</v>
      </c>
      <c r="P103" s="831"/>
      <c r="Q103" s="831"/>
      <c r="R103" s="827"/>
      <c r="S103" s="832"/>
    </row>
    <row r="104" spans="1:19" ht="14.45" customHeight="1" x14ac:dyDescent="0.2">
      <c r="A104" s="821" t="s">
        <v>605</v>
      </c>
      <c r="B104" s="822" t="s">
        <v>4184</v>
      </c>
      <c r="C104" s="822" t="s">
        <v>626</v>
      </c>
      <c r="D104" s="822" t="s">
        <v>2197</v>
      </c>
      <c r="E104" s="822" t="s">
        <v>4179</v>
      </c>
      <c r="F104" s="822" t="s">
        <v>4239</v>
      </c>
      <c r="G104" s="822" t="s">
        <v>4240</v>
      </c>
      <c r="H104" s="831">
        <v>1</v>
      </c>
      <c r="I104" s="831">
        <v>375</v>
      </c>
      <c r="J104" s="822">
        <v>0.19946808510638298</v>
      </c>
      <c r="K104" s="822">
        <v>375</v>
      </c>
      <c r="L104" s="831">
        <v>5</v>
      </c>
      <c r="M104" s="831">
        <v>1880</v>
      </c>
      <c r="N104" s="822">
        <v>1</v>
      </c>
      <c r="O104" s="822">
        <v>376</v>
      </c>
      <c r="P104" s="831">
        <v>1</v>
      </c>
      <c r="Q104" s="831">
        <v>377</v>
      </c>
      <c r="R104" s="827">
        <v>0.20053191489361702</v>
      </c>
      <c r="S104" s="832">
        <v>377</v>
      </c>
    </row>
    <row r="105" spans="1:19" ht="14.45" customHeight="1" x14ac:dyDescent="0.2">
      <c r="A105" s="821" t="s">
        <v>605</v>
      </c>
      <c r="B105" s="822" t="s">
        <v>4184</v>
      </c>
      <c r="C105" s="822" t="s">
        <v>626</v>
      </c>
      <c r="D105" s="822" t="s">
        <v>2197</v>
      </c>
      <c r="E105" s="822" t="s">
        <v>4179</v>
      </c>
      <c r="F105" s="822" t="s">
        <v>4241</v>
      </c>
      <c r="G105" s="822" t="s">
        <v>4242</v>
      </c>
      <c r="H105" s="831">
        <v>500</v>
      </c>
      <c r="I105" s="831">
        <v>187000</v>
      </c>
      <c r="J105" s="822">
        <v>1.0088041085840058</v>
      </c>
      <c r="K105" s="822">
        <v>374</v>
      </c>
      <c r="L105" s="831">
        <v>493</v>
      </c>
      <c r="M105" s="831">
        <v>185368</v>
      </c>
      <c r="N105" s="822">
        <v>1</v>
      </c>
      <c r="O105" s="822">
        <v>376</v>
      </c>
      <c r="P105" s="831">
        <v>461</v>
      </c>
      <c r="Q105" s="831">
        <v>174719</v>
      </c>
      <c r="R105" s="827">
        <v>0.94255211255448623</v>
      </c>
      <c r="S105" s="832">
        <v>379</v>
      </c>
    </row>
    <row r="106" spans="1:19" ht="14.45" customHeight="1" x14ac:dyDescent="0.2">
      <c r="A106" s="821" t="s">
        <v>605</v>
      </c>
      <c r="B106" s="822" t="s">
        <v>4184</v>
      </c>
      <c r="C106" s="822" t="s">
        <v>626</v>
      </c>
      <c r="D106" s="822" t="s">
        <v>2198</v>
      </c>
      <c r="E106" s="822" t="s">
        <v>4185</v>
      </c>
      <c r="F106" s="822" t="s">
        <v>4186</v>
      </c>
      <c r="G106" s="822" t="s">
        <v>4187</v>
      </c>
      <c r="H106" s="831">
        <v>1.3</v>
      </c>
      <c r="I106" s="831">
        <v>90.61</v>
      </c>
      <c r="J106" s="822">
        <v>2.1666666666666665</v>
      </c>
      <c r="K106" s="822">
        <v>69.7</v>
      </c>
      <c r="L106" s="831">
        <v>0.60000000000000009</v>
      </c>
      <c r="M106" s="831">
        <v>41.82</v>
      </c>
      <c r="N106" s="822">
        <v>1</v>
      </c>
      <c r="O106" s="822">
        <v>69.699999999999989</v>
      </c>
      <c r="P106" s="831">
        <v>0.8</v>
      </c>
      <c r="Q106" s="831">
        <v>55.76</v>
      </c>
      <c r="R106" s="827">
        <v>1.3333333333333333</v>
      </c>
      <c r="S106" s="832">
        <v>69.699999999999989</v>
      </c>
    </row>
    <row r="107" spans="1:19" ht="14.45" customHeight="1" x14ac:dyDescent="0.2">
      <c r="A107" s="821" t="s">
        <v>605</v>
      </c>
      <c r="B107" s="822" t="s">
        <v>4184</v>
      </c>
      <c r="C107" s="822" t="s">
        <v>626</v>
      </c>
      <c r="D107" s="822" t="s">
        <v>2198</v>
      </c>
      <c r="E107" s="822" t="s">
        <v>4185</v>
      </c>
      <c r="F107" s="822" t="s">
        <v>4190</v>
      </c>
      <c r="G107" s="822" t="s">
        <v>1283</v>
      </c>
      <c r="H107" s="831">
        <v>0.4</v>
      </c>
      <c r="I107" s="831">
        <v>114.03</v>
      </c>
      <c r="J107" s="822">
        <v>0.11901680409143096</v>
      </c>
      <c r="K107" s="822">
        <v>285.07499999999999</v>
      </c>
      <c r="L107" s="831">
        <v>3.1</v>
      </c>
      <c r="M107" s="831">
        <v>958.09999999999991</v>
      </c>
      <c r="N107" s="822">
        <v>1</v>
      </c>
      <c r="O107" s="822">
        <v>309.0645161290322</v>
      </c>
      <c r="P107" s="831">
        <v>3.1</v>
      </c>
      <c r="Q107" s="831">
        <v>1139.8700000000001</v>
      </c>
      <c r="R107" s="827">
        <v>1.189719235987893</v>
      </c>
      <c r="S107" s="832">
        <v>367.70000000000005</v>
      </c>
    </row>
    <row r="108" spans="1:19" ht="14.45" customHeight="1" x14ac:dyDescent="0.2">
      <c r="A108" s="821" t="s">
        <v>605</v>
      </c>
      <c r="B108" s="822" t="s">
        <v>4184</v>
      </c>
      <c r="C108" s="822" t="s">
        <v>626</v>
      </c>
      <c r="D108" s="822" t="s">
        <v>2198</v>
      </c>
      <c r="E108" s="822" t="s">
        <v>4185</v>
      </c>
      <c r="F108" s="822" t="s">
        <v>4191</v>
      </c>
      <c r="G108" s="822" t="s">
        <v>1277</v>
      </c>
      <c r="H108" s="831">
        <v>0.3</v>
      </c>
      <c r="I108" s="831">
        <v>22.57</v>
      </c>
      <c r="J108" s="822">
        <v>0.78205128205128205</v>
      </c>
      <c r="K108" s="822">
        <v>75.233333333333334</v>
      </c>
      <c r="L108" s="831">
        <v>0.4</v>
      </c>
      <c r="M108" s="831">
        <v>28.86</v>
      </c>
      <c r="N108" s="822">
        <v>1</v>
      </c>
      <c r="O108" s="822">
        <v>72.149999999999991</v>
      </c>
      <c r="P108" s="831">
        <v>0.4</v>
      </c>
      <c r="Q108" s="831">
        <v>33.6</v>
      </c>
      <c r="R108" s="827">
        <v>1.1642411642411643</v>
      </c>
      <c r="S108" s="832">
        <v>84</v>
      </c>
    </row>
    <row r="109" spans="1:19" ht="14.45" customHeight="1" x14ac:dyDescent="0.2">
      <c r="A109" s="821" t="s">
        <v>605</v>
      </c>
      <c r="B109" s="822" t="s">
        <v>4184</v>
      </c>
      <c r="C109" s="822" t="s">
        <v>626</v>
      </c>
      <c r="D109" s="822" t="s">
        <v>2198</v>
      </c>
      <c r="E109" s="822" t="s">
        <v>4179</v>
      </c>
      <c r="F109" s="822" t="s">
        <v>4197</v>
      </c>
      <c r="G109" s="822" t="s">
        <v>4198</v>
      </c>
      <c r="H109" s="831">
        <v>17</v>
      </c>
      <c r="I109" s="831">
        <v>1411</v>
      </c>
      <c r="J109" s="822">
        <v>1.527056277056277</v>
      </c>
      <c r="K109" s="822">
        <v>83</v>
      </c>
      <c r="L109" s="831">
        <v>11</v>
      </c>
      <c r="M109" s="831">
        <v>924</v>
      </c>
      <c r="N109" s="822">
        <v>1</v>
      </c>
      <c r="O109" s="822">
        <v>84</v>
      </c>
      <c r="P109" s="831">
        <v>6</v>
      </c>
      <c r="Q109" s="831">
        <v>510</v>
      </c>
      <c r="R109" s="827">
        <v>0.55194805194805197</v>
      </c>
      <c r="S109" s="832">
        <v>85</v>
      </c>
    </row>
    <row r="110" spans="1:19" ht="14.45" customHeight="1" x14ac:dyDescent="0.2">
      <c r="A110" s="821" t="s">
        <v>605</v>
      </c>
      <c r="B110" s="822" t="s">
        <v>4184</v>
      </c>
      <c r="C110" s="822" t="s">
        <v>626</v>
      </c>
      <c r="D110" s="822" t="s">
        <v>2198</v>
      </c>
      <c r="E110" s="822" t="s">
        <v>4179</v>
      </c>
      <c r="F110" s="822" t="s">
        <v>4199</v>
      </c>
      <c r="G110" s="822" t="s">
        <v>4200</v>
      </c>
      <c r="H110" s="831">
        <v>21</v>
      </c>
      <c r="I110" s="831">
        <v>777</v>
      </c>
      <c r="J110" s="822">
        <v>0.63898026315789469</v>
      </c>
      <c r="K110" s="822">
        <v>37</v>
      </c>
      <c r="L110" s="831">
        <v>32</v>
      </c>
      <c r="M110" s="831">
        <v>1216</v>
      </c>
      <c r="N110" s="822">
        <v>1</v>
      </c>
      <c r="O110" s="822">
        <v>38</v>
      </c>
      <c r="P110" s="831"/>
      <c r="Q110" s="831"/>
      <c r="R110" s="827"/>
      <c r="S110" s="832"/>
    </row>
    <row r="111" spans="1:19" ht="14.45" customHeight="1" x14ac:dyDescent="0.2">
      <c r="A111" s="821" t="s">
        <v>605</v>
      </c>
      <c r="B111" s="822" t="s">
        <v>4184</v>
      </c>
      <c r="C111" s="822" t="s">
        <v>626</v>
      </c>
      <c r="D111" s="822" t="s">
        <v>2198</v>
      </c>
      <c r="E111" s="822" t="s">
        <v>4179</v>
      </c>
      <c r="F111" s="822" t="s">
        <v>4205</v>
      </c>
      <c r="G111" s="822" t="s">
        <v>4206</v>
      </c>
      <c r="H111" s="831">
        <v>2</v>
      </c>
      <c r="I111" s="831">
        <v>234</v>
      </c>
      <c r="J111" s="822">
        <v>0.99152542372881358</v>
      </c>
      <c r="K111" s="822">
        <v>117</v>
      </c>
      <c r="L111" s="831">
        <v>2</v>
      </c>
      <c r="M111" s="831">
        <v>236</v>
      </c>
      <c r="N111" s="822">
        <v>1</v>
      </c>
      <c r="O111" s="822">
        <v>118</v>
      </c>
      <c r="P111" s="831">
        <v>1</v>
      </c>
      <c r="Q111" s="831">
        <v>119</v>
      </c>
      <c r="R111" s="827">
        <v>0.50423728813559321</v>
      </c>
      <c r="S111" s="832">
        <v>119</v>
      </c>
    </row>
    <row r="112" spans="1:19" ht="14.45" customHeight="1" x14ac:dyDescent="0.2">
      <c r="A112" s="821" t="s">
        <v>605</v>
      </c>
      <c r="B112" s="822" t="s">
        <v>4184</v>
      </c>
      <c r="C112" s="822" t="s">
        <v>626</v>
      </c>
      <c r="D112" s="822" t="s">
        <v>2198</v>
      </c>
      <c r="E112" s="822" t="s">
        <v>4179</v>
      </c>
      <c r="F112" s="822" t="s">
        <v>4207</v>
      </c>
      <c r="G112" s="822" t="s">
        <v>4208</v>
      </c>
      <c r="H112" s="831"/>
      <c r="I112" s="831"/>
      <c r="J112" s="822"/>
      <c r="K112" s="822"/>
      <c r="L112" s="831">
        <v>2</v>
      </c>
      <c r="M112" s="831">
        <v>262</v>
      </c>
      <c r="N112" s="822">
        <v>1</v>
      </c>
      <c r="O112" s="822">
        <v>131</v>
      </c>
      <c r="P112" s="831">
        <v>2</v>
      </c>
      <c r="Q112" s="831">
        <v>264</v>
      </c>
      <c r="R112" s="827">
        <v>1.0076335877862594</v>
      </c>
      <c r="S112" s="832">
        <v>132</v>
      </c>
    </row>
    <row r="113" spans="1:19" ht="14.45" customHeight="1" x14ac:dyDescent="0.2">
      <c r="A113" s="821" t="s">
        <v>605</v>
      </c>
      <c r="B113" s="822" t="s">
        <v>4184</v>
      </c>
      <c r="C113" s="822" t="s">
        <v>626</v>
      </c>
      <c r="D113" s="822" t="s">
        <v>2198</v>
      </c>
      <c r="E113" s="822" t="s">
        <v>4179</v>
      </c>
      <c r="F113" s="822" t="s">
        <v>4211</v>
      </c>
      <c r="G113" s="822" t="s">
        <v>4212</v>
      </c>
      <c r="H113" s="831">
        <v>4</v>
      </c>
      <c r="I113" s="831">
        <v>506</v>
      </c>
      <c r="J113" s="822">
        <v>3.2916991933385376E-2</v>
      </c>
      <c r="K113" s="822">
        <v>126.5</v>
      </c>
      <c r="L113" s="831">
        <v>122</v>
      </c>
      <c r="M113" s="831">
        <v>15372</v>
      </c>
      <c r="N113" s="822">
        <v>1</v>
      </c>
      <c r="O113" s="822">
        <v>126</v>
      </c>
      <c r="P113" s="831">
        <v>4</v>
      </c>
      <c r="Q113" s="831">
        <v>508</v>
      </c>
      <c r="R113" s="827">
        <v>3.304709862086911E-2</v>
      </c>
      <c r="S113" s="832">
        <v>127</v>
      </c>
    </row>
    <row r="114" spans="1:19" ht="14.45" customHeight="1" x14ac:dyDescent="0.2">
      <c r="A114" s="821" t="s">
        <v>605</v>
      </c>
      <c r="B114" s="822" t="s">
        <v>4184</v>
      </c>
      <c r="C114" s="822" t="s">
        <v>626</v>
      </c>
      <c r="D114" s="822" t="s">
        <v>2198</v>
      </c>
      <c r="E114" s="822" t="s">
        <v>4179</v>
      </c>
      <c r="F114" s="822" t="s">
        <v>4215</v>
      </c>
      <c r="G114" s="822" t="s">
        <v>4216</v>
      </c>
      <c r="H114" s="831">
        <v>3</v>
      </c>
      <c r="I114" s="831">
        <v>5040</v>
      </c>
      <c r="J114" s="822"/>
      <c r="K114" s="822">
        <v>1680</v>
      </c>
      <c r="L114" s="831"/>
      <c r="M114" s="831"/>
      <c r="N114" s="822"/>
      <c r="O114" s="822"/>
      <c r="P114" s="831"/>
      <c r="Q114" s="831"/>
      <c r="R114" s="827"/>
      <c r="S114" s="832"/>
    </row>
    <row r="115" spans="1:19" ht="14.45" customHeight="1" x14ac:dyDescent="0.2">
      <c r="A115" s="821" t="s">
        <v>605</v>
      </c>
      <c r="B115" s="822" t="s">
        <v>4184</v>
      </c>
      <c r="C115" s="822" t="s">
        <v>626</v>
      </c>
      <c r="D115" s="822" t="s">
        <v>2198</v>
      </c>
      <c r="E115" s="822" t="s">
        <v>4179</v>
      </c>
      <c r="F115" s="822" t="s">
        <v>4217</v>
      </c>
      <c r="G115" s="822" t="s">
        <v>4218</v>
      </c>
      <c r="H115" s="831">
        <v>2</v>
      </c>
      <c r="I115" s="831">
        <v>0</v>
      </c>
      <c r="J115" s="822"/>
      <c r="K115" s="822">
        <v>0</v>
      </c>
      <c r="L115" s="831"/>
      <c r="M115" s="831"/>
      <c r="N115" s="822"/>
      <c r="O115" s="822"/>
      <c r="P115" s="831"/>
      <c r="Q115" s="831"/>
      <c r="R115" s="827"/>
      <c r="S115" s="832"/>
    </row>
    <row r="116" spans="1:19" ht="14.45" customHeight="1" x14ac:dyDescent="0.2">
      <c r="A116" s="821" t="s">
        <v>605</v>
      </c>
      <c r="B116" s="822" t="s">
        <v>4184</v>
      </c>
      <c r="C116" s="822" t="s">
        <v>626</v>
      </c>
      <c r="D116" s="822" t="s">
        <v>2198</v>
      </c>
      <c r="E116" s="822" t="s">
        <v>4179</v>
      </c>
      <c r="F116" s="822" t="s">
        <v>4219</v>
      </c>
      <c r="G116" s="822" t="s">
        <v>4220</v>
      </c>
      <c r="H116" s="831">
        <v>742</v>
      </c>
      <c r="I116" s="831">
        <v>24733.32</v>
      </c>
      <c r="J116" s="822">
        <v>0.79699213716349482</v>
      </c>
      <c r="K116" s="822">
        <v>33.333315363881404</v>
      </c>
      <c r="L116" s="831">
        <v>931</v>
      </c>
      <c r="M116" s="831">
        <v>31033.33</v>
      </c>
      <c r="N116" s="822">
        <v>1</v>
      </c>
      <c r="O116" s="822">
        <v>33.333329752953816</v>
      </c>
      <c r="P116" s="831">
        <v>855</v>
      </c>
      <c r="Q116" s="831">
        <v>32676.67</v>
      </c>
      <c r="R116" s="827">
        <v>1.0529540336148262</v>
      </c>
      <c r="S116" s="832">
        <v>38.218327485380115</v>
      </c>
    </row>
    <row r="117" spans="1:19" ht="14.45" customHeight="1" x14ac:dyDescent="0.2">
      <c r="A117" s="821" t="s">
        <v>605</v>
      </c>
      <c r="B117" s="822" t="s">
        <v>4184</v>
      </c>
      <c r="C117" s="822" t="s">
        <v>626</v>
      </c>
      <c r="D117" s="822" t="s">
        <v>2198</v>
      </c>
      <c r="E117" s="822" t="s">
        <v>4179</v>
      </c>
      <c r="F117" s="822" t="s">
        <v>4221</v>
      </c>
      <c r="G117" s="822" t="s">
        <v>4222</v>
      </c>
      <c r="H117" s="831">
        <v>1368</v>
      </c>
      <c r="I117" s="831">
        <v>344736</v>
      </c>
      <c r="J117" s="822">
        <v>1.0945389890779782</v>
      </c>
      <c r="K117" s="822">
        <v>252</v>
      </c>
      <c r="L117" s="831">
        <v>1240</v>
      </c>
      <c r="M117" s="831">
        <v>314960</v>
      </c>
      <c r="N117" s="822">
        <v>1</v>
      </c>
      <c r="O117" s="822">
        <v>254</v>
      </c>
      <c r="P117" s="831">
        <v>307</v>
      </c>
      <c r="Q117" s="831">
        <v>78285</v>
      </c>
      <c r="R117" s="827">
        <v>0.24855537211074422</v>
      </c>
      <c r="S117" s="832">
        <v>255</v>
      </c>
    </row>
    <row r="118" spans="1:19" ht="14.45" customHeight="1" x14ac:dyDescent="0.2">
      <c r="A118" s="821" t="s">
        <v>605</v>
      </c>
      <c r="B118" s="822" t="s">
        <v>4184</v>
      </c>
      <c r="C118" s="822" t="s">
        <v>626</v>
      </c>
      <c r="D118" s="822" t="s">
        <v>2198</v>
      </c>
      <c r="E118" s="822" t="s">
        <v>4179</v>
      </c>
      <c r="F118" s="822" t="s">
        <v>4223</v>
      </c>
      <c r="G118" s="822" t="s">
        <v>4224</v>
      </c>
      <c r="H118" s="831">
        <v>139</v>
      </c>
      <c r="I118" s="831">
        <v>16088</v>
      </c>
      <c r="J118" s="822">
        <v>0.93080305484841475</v>
      </c>
      <c r="K118" s="822">
        <v>115.7410071942446</v>
      </c>
      <c r="L118" s="831">
        <v>149</v>
      </c>
      <c r="M118" s="831">
        <v>17284</v>
      </c>
      <c r="N118" s="822">
        <v>1</v>
      </c>
      <c r="O118" s="822">
        <v>116</v>
      </c>
      <c r="P118" s="831">
        <v>132</v>
      </c>
      <c r="Q118" s="831">
        <v>15444</v>
      </c>
      <c r="R118" s="827">
        <v>0.89354316130525346</v>
      </c>
      <c r="S118" s="832">
        <v>117</v>
      </c>
    </row>
    <row r="119" spans="1:19" ht="14.45" customHeight="1" x14ac:dyDescent="0.2">
      <c r="A119" s="821" t="s">
        <v>605</v>
      </c>
      <c r="B119" s="822" t="s">
        <v>4184</v>
      </c>
      <c r="C119" s="822" t="s">
        <v>626</v>
      </c>
      <c r="D119" s="822" t="s">
        <v>2198</v>
      </c>
      <c r="E119" s="822" t="s">
        <v>4179</v>
      </c>
      <c r="F119" s="822" t="s">
        <v>4227</v>
      </c>
      <c r="G119" s="822" t="s">
        <v>4228</v>
      </c>
      <c r="H119" s="831">
        <v>4</v>
      </c>
      <c r="I119" s="831">
        <v>344</v>
      </c>
      <c r="J119" s="822"/>
      <c r="K119" s="822">
        <v>86</v>
      </c>
      <c r="L119" s="831"/>
      <c r="M119" s="831"/>
      <c r="N119" s="822"/>
      <c r="O119" s="822"/>
      <c r="P119" s="831"/>
      <c r="Q119" s="831"/>
      <c r="R119" s="827"/>
      <c r="S119" s="832"/>
    </row>
    <row r="120" spans="1:19" ht="14.45" customHeight="1" x14ac:dyDescent="0.2">
      <c r="A120" s="821" t="s">
        <v>605</v>
      </c>
      <c r="B120" s="822" t="s">
        <v>4184</v>
      </c>
      <c r="C120" s="822" t="s">
        <v>626</v>
      </c>
      <c r="D120" s="822" t="s">
        <v>2198</v>
      </c>
      <c r="E120" s="822" t="s">
        <v>4179</v>
      </c>
      <c r="F120" s="822" t="s">
        <v>4235</v>
      </c>
      <c r="G120" s="822" t="s">
        <v>4236</v>
      </c>
      <c r="H120" s="831">
        <v>1</v>
      </c>
      <c r="I120" s="831">
        <v>60</v>
      </c>
      <c r="J120" s="822"/>
      <c r="K120" s="822">
        <v>60</v>
      </c>
      <c r="L120" s="831"/>
      <c r="M120" s="831"/>
      <c r="N120" s="822"/>
      <c r="O120" s="822"/>
      <c r="P120" s="831"/>
      <c r="Q120" s="831"/>
      <c r="R120" s="827"/>
      <c r="S120" s="832"/>
    </row>
    <row r="121" spans="1:19" ht="14.45" customHeight="1" x14ac:dyDescent="0.2">
      <c r="A121" s="821" t="s">
        <v>605</v>
      </c>
      <c r="B121" s="822" t="s">
        <v>4184</v>
      </c>
      <c r="C121" s="822" t="s">
        <v>626</v>
      </c>
      <c r="D121" s="822" t="s">
        <v>2198</v>
      </c>
      <c r="E121" s="822" t="s">
        <v>4179</v>
      </c>
      <c r="F121" s="822" t="s">
        <v>4239</v>
      </c>
      <c r="G121" s="822" t="s">
        <v>4240</v>
      </c>
      <c r="H121" s="831">
        <v>73</v>
      </c>
      <c r="I121" s="831">
        <v>27375</v>
      </c>
      <c r="J121" s="822">
        <v>1.1935385420299964</v>
      </c>
      <c r="K121" s="822">
        <v>375</v>
      </c>
      <c r="L121" s="831">
        <v>61</v>
      </c>
      <c r="M121" s="831">
        <v>22936</v>
      </c>
      <c r="N121" s="822">
        <v>1</v>
      </c>
      <c r="O121" s="822">
        <v>376</v>
      </c>
      <c r="P121" s="831">
        <v>54</v>
      </c>
      <c r="Q121" s="831">
        <v>20358</v>
      </c>
      <c r="R121" s="827">
        <v>0.88760027903732119</v>
      </c>
      <c r="S121" s="832">
        <v>377</v>
      </c>
    </row>
    <row r="122" spans="1:19" ht="14.45" customHeight="1" x14ac:dyDescent="0.2">
      <c r="A122" s="821" t="s">
        <v>605</v>
      </c>
      <c r="B122" s="822" t="s">
        <v>4184</v>
      </c>
      <c r="C122" s="822" t="s">
        <v>626</v>
      </c>
      <c r="D122" s="822" t="s">
        <v>2198</v>
      </c>
      <c r="E122" s="822" t="s">
        <v>4179</v>
      </c>
      <c r="F122" s="822" t="s">
        <v>4241</v>
      </c>
      <c r="G122" s="822" t="s">
        <v>4242</v>
      </c>
      <c r="H122" s="831"/>
      <c r="I122" s="831"/>
      <c r="J122" s="822"/>
      <c r="K122" s="822"/>
      <c r="L122" s="831">
        <v>1</v>
      </c>
      <c r="M122" s="831">
        <v>376</v>
      </c>
      <c r="N122" s="822">
        <v>1</v>
      </c>
      <c r="O122" s="822">
        <v>376</v>
      </c>
      <c r="P122" s="831">
        <v>821</v>
      </c>
      <c r="Q122" s="831">
        <v>311159</v>
      </c>
      <c r="R122" s="827">
        <v>827.55053191489367</v>
      </c>
      <c r="S122" s="832">
        <v>379</v>
      </c>
    </row>
    <row r="123" spans="1:19" ht="14.45" customHeight="1" x14ac:dyDescent="0.2">
      <c r="A123" s="821" t="s">
        <v>605</v>
      </c>
      <c r="B123" s="822" t="s">
        <v>4184</v>
      </c>
      <c r="C123" s="822" t="s">
        <v>626</v>
      </c>
      <c r="D123" s="822" t="s">
        <v>2198</v>
      </c>
      <c r="E123" s="822" t="s">
        <v>4179</v>
      </c>
      <c r="F123" s="822" t="s">
        <v>4243</v>
      </c>
      <c r="G123" s="822" t="s">
        <v>4244</v>
      </c>
      <c r="H123" s="831">
        <v>1</v>
      </c>
      <c r="I123" s="831">
        <v>0</v>
      </c>
      <c r="J123" s="822"/>
      <c r="K123" s="822">
        <v>0</v>
      </c>
      <c r="L123" s="831"/>
      <c r="M123" s="831"/>
      <c r="N123" s="822"/>
      <c r="O123" s="822"/>
      <c r="P123" s="831"/>
      <c r="Q123" s="831"/>
      <c r="R123" s="827"/>
      <c r="S123" s="832"/>
    </row>
    <row r="124" spans="1:19" ht="14.45" customHeight="1" x14ac:dyDescent="0.2">
      <c r="A124" s="821" t="s">
        <v>605</v>
      </c>
      <c r="B124" s="822" t="s">
        <v>4184</v>
      </c>
      <c r="C124" s="822" t="s">
        <v>626</v>
      </c>
      <c r="D124" s="822" t="s">
        <v>2199</v>
      </c>
      <c r="E124" s="822" t="s">
        <v>4185</v>
      </c>
      <c r="F124" s="822" t="s">
        <v>4186</v>
      </c>
      <c r="G124" s="822" t="s">
        <v>4187</v>
      </c>
      <c r="H124" s="831">
        <v>1.5</v>
      </c>
      <c r="I124" s="831">
        <v>104.55</v>
      </c>
      <c r="J124" s="822"/>
      <c r="K124" s="822">
        <v>69.7</v>
      </c>
      <c r="L124" s="831"/>
      <c r="M124" s="831"/>
      <c r="N124" s="822"/>
      <c r="O124" s="822"/>
      <c r="P124" s="831">
        <v>0.79999999999999993</v>
      </c>
      <c r="Q124" s="831">
        <v>55.76</v>
      </c>
      <c r="R124" s="827"/>
      <c r="S124" s="832">
        <v>69.7</v>
      </c>
    </row>
    <row r="125" spans="1:19" ht="14.45" customHeight="1" x14ac:dyDescent="0.2">
      <c r="A125" s="821" t="s">
        <v>605</v>
      </c>
      <c r="B125" s="822" t="s">
        <v>4184</v>
      </c>
      <c r="C125" s="822" t="s">
        <v>626</v>
      </c>
      <c r="D125" s="822" t="s">
        <v>2199</v>
      </c>
      <c r="E125" s="822" t="s">
        <v>4185</v>
      </c>
      <c r="F125" s="822" t="s">
        <v>4190</v>
      </c>
      <c r="G125" s="822" t="s">
        <v>1283</v>
      </c>
      <c r="H125" s="831">
        <v>5.3000000000000007</v>
      </c>
      <c r="I125" s="831">
        <v>1659.6299999999999</v>
      </c>
      <c r="J125" s="822"/>
      <c r="K125" s="822">
        <v>313.13773584905653</v>
      </c>
      <c r="L125" s="831"/>
      <c r="M125" s="831"/>
      <c r="N125" s="822"/>
      <c r="O125" s="822"/>
      <c r="P125" s="831">
        <v>3.6</v>
      </c>
      <c r="Q125" s="831">
        <v>1323.72</v>
      </c>
      <c r="R125" s="827"/>
      <c r="S125" s="832">
        <v>367.7</v>
      </c>
    </row>
    <row r="126" spans="1:19" ht="14.45" customHeight="1" x14ac:dyDescent="0.2">
      <c r="A126" s="821" t="s">
        <v>605</v>
      </c>
      <c r="B126" s="822" t="s">
        <v>4184</v>
      </c>
      <c r="C126" s="822" t="s">
        <v>626</v>
      </c>
      <c r="D126" s="822" t="s">
        <v>2199</v>
      </c>
      <c r="E126" s="822" t="s">
        <v>4185</v>
      </c>
      <c r="F126" s="822" t="s">
        <v>4191</v>
      </c>
      <c r="G126" s="822" t="s">
        <v>1277</v>
      </c>
      <c r="H126" s="831">
        <v>0.70000000000000007</v>
      </c>
      <c r="I126" s="831">
        <v>53.019999999999996</v>
      </c>
      <c r="J126" s="822"/>
      <c r="K126" s="822">
        <v>75.742857142857133</v>
      </c>
      <c r="L126" s="831"/>
      <c r="M126" s="831"/>
      <c r="N126" s="822"/>
      <c r="O126" s="822"/>
      <c r="P126" s="831">
        <v>0.4</v>
      </c>
      <c r="Q126" s="831">
        <v>33.6</v>
      </c>
      <c r="R126" s="827"/>
      <c r="S126" s="832">
        <v>84</v>
      </c>
    </row>
    <row r="127" spans="1:19" ht="14.45" customHeight="1" x14ac:dyDescent="0.2">
      <c r="A127" s="821" t="s">
        <v>605</v>
      </c>
      <c r="B127" s="822" t="s">
        <v>4184</v>
      </c>
      <c r="C127" s="822" t="s">
        <v>626</v>
      </c>
      <c r="D127" s="822" t="s">
        <v>2199</v>
      </c>
      <c r="E127" s="822" t="s">
        <v>4185</v>
      </c>
      <c r="F127" s="822" t="s">
        <v>4192</v>
      </c>
      <c r="G127" s="822" t="s">
        <v>2476</v>
      </c>
      <c r="H127" s="831"/>
      <c r="I127" s="831"/>
      <c r="J127" s="822"/>
      <c r="K127" s="822"/>
      <c r="L127" s="831">
        <v>0.4</v>
      </c>
      <c r="M127" s="831">
        <v>15.6</v>
      </c>
      <c r="N127" s="822">
        <v>1</v>
      </c>
      <c r="O127" s="822">
        <v>39</v>
      </c>
      <c r="P127" s="831"/>
      <c r="Q127" s="831"/>
      <c r="R127" s="827"/>
      <c r="S127" s="832"/>
    </row>
    <row r="128" spans="1:19" ht="14.45" customHeight="1" x14ac:dyDescent="0.2">
      <c r="A128" s="821" t="s">
        <v>605</v>
      </c>
      <c r="B128" s="822" t="s">
        <v>4184</v>
      </c>
      <c r="C128" s="822" t="s">
        <v>626</v>
      </c>
      <c r="D128" s="822" t="s">
        <v>2199</v>
      </c>
      <c r="E128" s="822" t="s">
        <v>4179</v>
      </c>
      <c r="F128" s="822" t="s">
        <v>4197</v>
      </c>
      <c r="G128" s="822" t="s">
        <v>4198</v>
      </c>
      <c r="H128" s="831">
        <v>7</v>
      </c>
      <c r="I128" s="831">
        <v>581</v>
      </c>
      <c r="J128" s="822">
        <v>1.1527777777777777</v>
      </c>
      <c r="K128" s="822">
        <v>83</v>
      </c>
      <c r="L128" s="831">
        <v>6</v>
      </c>
      <c r="M128" s="831">
        <v>504</v>
      </c>
      <c r="N128" s="822">
        <v>1</v>
      </c>
      <c r="O128" s="822">
        <v>84</v>
      </c>
      <c r="P128" s="831">
        <v>0</v>
      </c>
      <c r="Q128" s="831">
        <v>0</v>
      </c>
      <c r="R128" s="827">
        <v>0</v>
      </c>
      <c r="S128" s="832"/>
    </row>
    <row r="129" spans="1:19" ht="14.45" customHeight="1" x14ac:dyDescent="0.2">
      <c r="A129" s="821" t="s">
        <v>605</v>
      </c>
      <c r="B129" s="822" t="s">
        <v>4184</v>
      </c>
      <c r="C129" s="822" t="s">
        <v>626</v>
      </c>
      <c r="D129" s="822" t="s">
        <v>2199</v>
      </c>
      <c r="E129" s="822" t="s">
        <v>4179</v>
      </c>
      <c r="F129" s="822" t="s">
        <v>4199</v>
      </c>
      <c r="G129" s="822" t="s">
        <v>4200</v>
      </c>
      <c r="H129" s="831">
        <v>13</v>
      </c>
      <c r="I129" s="831">
        <v>481</v>
      </c>
      <c r="J129" s="822">
        <v>1.8082706766917294</v>
      </c>
      <c r="K129" s="822">
        <v>37</v>
      </c>
      <c r="L129" s="831">
        <v>7</v>
      </c>
      <c r="M129" s="831">
        <v>266</v>
      </c>
      <c r="N129" s="822">
        <v>1</v>
      </c>
      <c r="O129" s="822">
        <v>38</v>
      </c>
      <c r="P129" s="831">
        <v>4</v>
      </c>
      <c r="Q129" s="831">
        <v>152</v>
      </c>
      <c r="R129" s="827">
        <v>0.5714285714285714</v>
      </c>
      <c r="S129" s="832">
        <v>38</v>
      </c>
    </row>
    <row r="130" spans="1:19" ht="14.45" customHeight="1" x14ac:dyDescent="0.2">
      <c r="A130" s="821" t="s">
        <v>605</v>
      </c>
      <c r="B130" s="822" t="s">
        <v>4184</v>
      </c>
      <c r="C130" s="822" t="s">
        <v>626</v>
      </c>
      <c r="D130" s="822" t="s">
        <v>2199</v>
      </c>
      <c r="E130" s="822" t="s">
        <v>4179</v>
      </c>
      <c r="F130" s="822" t="s">
        <v>4205</v>
      </c>
      <c r="G130" s="822" t="s">
        <v>4206</v>
      </c>
      <c r="H130" s="831">
        <v>1</v>
      </c>
      <c r="I130" s="831">
        <v>117</v>
      </c>
      <c r="J130" s="822"/>
      <c r="K130" s="822">
        <v>117</v>
      </c>
      <c r="L130" s="831"/>
      <c r="M130" s="831"/>
      <c r="N130" s="822"/>
      <c r="O130" s="822"/>
      <c r="P130" s="831"/>
      <c r="Q130" s="831"/>
      <c r="R130" s="827"/>
      <c r="S130" s="832"/>
    </row>
    <row r="131" spans="1:19" ht="14.45" customHeight="1" x14ac:dyDescent="0.2">
      <c r="A131" s="821" t="s">
        <v>605</v>
      </c>
      <c r="B131" s="822" t="s">
        <v>4184</v>
      </c>
      <c r="C131" s="822" t="s">
        <v>626</v>
      </c>
      <c r="D131" s="822" t="s">
        <v>2199</v>
      </c>
      <c r="E131" s="822" t="s">
        <v>4179</v>
      </c>
      <c r="F131" s="822" t="s">
        <v>4207</v>
      </c>
      <c r="G131" s="822" t="s">
        <v>4208</v>
      </c>
      <c r="H131" s="831">
        <v>6</v>
      </c>
      <c r="I131" s="831">
        <v>780</v>
      </c>
      <c r="J131" s="822"/>
      <c r="K131" s="822">
        <v>130</v>
      </c>
      <c r="L131" s="831"/>
      <c r="M131" s="831"/>
      <c r="N131" s="822"/>
      <c r="O131" s="822"/>
      <c r="P131" s="831">
        <v>4</v>
      </c>
      <c r="Q131" s="831">
        <v>528</v>
      </c>
      <c r="R131" s="827"/>
      <c r="S131" s="832">
        <v>132</v>
      </c>
    </row>
    <row r="132" spans="1:19" ht="14.45" customHeight="1" x14ac:dyDescent="0.2">
      <c r="A132" s="821" t="s">
        <v>605</v>
      </c>
      <c r="B132" s="822" t="s">
        <v>4184</v>
      </c>
      <c r="C132" s="822" t="s">
        <v>626</v>
      </c>
      <c r="D132" s="822" t="s">
        <v>2199</v>
      </c>
      <c r="E132" s="822" t="s">
        <v>4179</v>
      </c>
      <c r="F132" s="822" t="s">
        <v>4211</v>
      </c>
      <c r="G132" s="822" t="s">
        <v>4212</v>
      </c>
      <c r="H132" s="831">
        <v>630</v>
      </c>
      <c r="I132" s="831">
        <v>79916</v>
      </c>
      <c r="J132" s="822">
        <v>1.1855214359887256</v>
      </c>
      <c r="K132" s="822">
        <v>126.85079365079365</v>
      </c>
      <c r="L132" s="831">
        <v>535</v>
      </c>
      <c r="M132" s="831">
        <v>67410</v>
      </c>
      <c r="N132" s="822">
        <v>1</v>
      </c>
      <c r="O132" s="822">
        <v>126</v>
      </c>
      <c r="P132" s="831">
        <v>112</v>
      </c>
      <c r="Q132" s="831">
        <v>14224</v>
      </c>
      <c r="R132" s="827">
        <v>0.21100726895119418</v>
      </c>
      <c r="S132" s="832">
        <v>127</v>
      </c>
    </row>
    <row r="133" spans="1:19" ht="14.45" customHeight="1" x14ac:dyDescent="0.2">
      <c r="A133" s="821" t="s">
        <v>605</v>
      </c>
      <c r="B133" s="822" t="s">
        <v>4184</v>
      </c>
      <c r="C133" s="822" t="s">
        <v>626</v>
      </c>
      <c r="D133" s="822" t="s">
        <v>2199</v>
      </c>
      <c r="E133" s="822" t="s">
        <v>4179</v>
      </c>
      <c r="F133" s="822" t="s">
        <v>4215</v>
      </c>
      <c r="G133" s="822" t="s">
        <v>4216</v>
      </c>
      <c r="H133" s="831"/>
      <c r="I133" s="831"/>
      <c r="J133" s="822"/>
      <c r="K133" s="822"/>
      <c r="L133" s="831"/>
      <c r="M133" s="831"/>
      <c r="N133" s="822"/>
      <c r="O133" s="822"/>
      <c r="P133" s="831">
        <v>2</v>
      </c>
      <c r="Q133" s="831">
        <v>3386</v>
      </c>
      <c r="R133" s="827"/>
      <c r="S133" s="832">
        <v>1693</v>
      </c>
    </row>
    <row r="134" spans="1:19" ht="14.45" customHeight="1" x14ac:dyDescent="0.2">
      <c r="A134" s="821" t="s">
        <v>605</v>
      </c>
      <c r="B134" s="822" t="s">
        <v>4184</v>
      </c>
      <c r="C134" s="822" t="s">
        <v>626</v>
      </c>
      <c r="D134" s="822" t="s">
        <v>2199</v>
      </c>
      <c r="E134" s="822" t="s">
        <v>4179</v>
      </c>
      <c r="F134" s="822" t="s">
        <v>4219</v>
      </c>
      <c r="G134" s="822" t="s">
        <v>4220</v>
      </c>
      <c r="H134" s="831">
        <v>502</v>
      </c>
      <c r="I134" s="831">
        <v>16733.32</v>
      </c>
      <c r="J134" s="822">
        <v>0.89642817729577762</v>
      </c>
      <c r="K134" s="822">
        <v>33.333306772908365</v>
      </c>
      <c r="L134" s="831">
        <v>560</v>
      </c>
      <c r="M134" s="831">
        <v>18666.66</v>
      </c>
      <c r="N134" s="822">
        <v>1</v>
      </c>
      <c r="O134" s="822">
        <v>33.333321428571431</v>
      </c>
      <c r="P134" s="831">
        <v>608</v>
      </c>
      <c r="Q134" s="831">
        <v>23520.010000000002</v>
      </c>
      <c r="R134" s="827">
        <v>1.2600009857146379</v>
      </c>
      <c r="S134" s="832">
        <v>38.684226973684211</v>
      </c>
    </row>
    <row r="135" spans="1:19" ht="14.45" customHeight="1" x14ac:dyDescent="0.2">
      <c r="A135" s="821" t="s">
        <v>605</v>
      </c>
      <c r="B135" s="822" t="s">
        <v>4184</v>
      </c>
      <c r="C135" s="822" t="s">
        <v>626</v>
      </c>
      <c r="D135" s="822" t="s">
        <v>2199</v>
      </c>
      <c r="E135" s="822" t="s">
        <v>4179</v>
      </c>
      <c r="F135" s="822" t="s">
        <v>4221</v>
      </c>
      <c r="G135" s="822" t="s">
        <v>4222</v>
      </c>
      <c r="H135" s="831">
        <v>141</v>
      </c>
      <c r="I135" s="831">
        <v>35532</v>
      </c>
      <c r="J135" s="822">
        <v>1.2717251252684323</v>
      </c>
      <c r="K135" s="822">
        <v>252</v>
      </c>
      <c r="L135" s="831">
        <v>110</v>
      </c>
      <c r="M135" s="831">
        <v>27940</v>
      </c>
      <c r="N135" s="822">
        <v>1</v>
      </c>
      <c r="O135" s="822">
        <v>254</v>
      </c>
      <c r="P135" s="831">
        <v>69</v>
      </c>
      <c r="Q135" s="831">
        <v>17595</v>
      </c>
      <c r="R135" s="827">
        <v>0.62974230493915528</v>
      </c>
      <c r="S135" s="832">
        <v>255</v>
      </c>
    </row>
    <row r="136" spans="1:19" ht="14.45" customHeight="1" x14ac:dyDescent="0.2">
      <c r="A136" s="821" t="s">
        <v>605</v>
      </c>
      <c r="B136" s="822" t="s">
        <v>4184</v>
      </c>
      <c r="C136" s="822" t="s">
        <v>626</v>
      </c>
      <c r="D136" s="822" t="s">
        <v>2199</v>
      </c>
      <c r="E136" s="822" t="s">
        <v>4179</v>
      </c>
      <c r="F136" s="822" t="s">
        <v>4227</v>
      </c>
      <c r="G136" s="822" t="s">
        <v>4228</v>
      </c>
      <c r="H136" s="831"/>
      <c r="I136" s="831"/>
      <c r="J136" s="822"/>
      <c r="K136" s="822"/>
      <c r="L136" s="831"/>
      <c r="M136" s="831"/>
      <c r="N136" s="822"/>
      <c r="O136" s="822"/>
      <c r="P136" s="831">
        <v>2</v>
      </c>
      <c r="Q136" s="831">
        <v>176</v>
      </c>
      <c r="R136" s="827"/>
      <c r="S136" s="832">
        <v>88</v>
      </c>
    </row>
    <row r="137" spans="1:19" ht="14.45" customHeight="1" x14ac:dyDescent="0.2">
      <c r="A137" s="821" t="s">
        <v>605</v>
      </c>
      <c r="B137" s="822" t="s">
        <v>4184</v>
      </c>
      <c r="C137" s="822" t="s">
        <v>626</v>
      </c>
      <c r="D137" s="822" t="s">
        <v>2199</v>
      </c>
      <c r="E137" s="822" t="s">
        <v>4179</v>
      </c>
      <c r="F137" s="822" t="s">
        <v>4229</v>
      </c>
      <c r="G137" s="822" t="s">
        <v>4230</v>
      </c>
      <c r="H137" s="831"/>
      <c r="I137" s="831"/>
      <c r="J137" s="822"/>
      <c r="K137" s="822"/>
      <c r="L137" s="831">
        <v>2</v>
      </c>
      <c r="M137" s="831">
        <v>66</v>
      </c>
      <c r="N137" s="822">
        <v>1</v>
      </c>
      <c r="O137" s="822">
        <v>33</v>
      </c>
      <c r="P137" s="831"/>
      <c r="Q137" s="831"/>
      <c r="R137" s="827"/>
      <c r="S137" s="832"/>
    </row>
    <row r="138" spans="1:19" ht="14.45" customHeight="1" x14ac:dyDescent="0.2">
      <c r="A138" s="821" t="s">
        <v>605</v>
      </c>
      <c r="B138" s="822" t="s">
        <v>4184</v>
      </c>
      <c r="C138" s="822" t="s">
        <v>626</v>
      </c>
      <c r="D138" s="822" t="s">
        <v>2199</v>
      </c>
      <c r="E138" s="822" t="s">
        <v>4179</v>
      </c>
      <c r="F138" s="822" t="s">
        <v>4235</v>
      </c>
      <c r="G138" s="822" t="s">
        <v>4236</v>
      </c>
      <c r="H138" s="831">
        <v>3</v>
      </c>
      <c r="I138" s="831">
        <v>177</v>
      </c>
      <c r="J138" s="822">
        <v>0.96721311475409832</v>
      </c>
      <c r="K138" s="822">
        <v>59</v>
      </c>
      <c r="L138" s="831">
        <v>3</v>
      </c>
      <c r="M138" s="831">
        <v>183</v>
      </c>
      <c r="N138" s="822">
        <v>1</v>
      </c>
      <c r="O138" s="822">
        <v>61</v>
      </c>
      <c r="P138" s="831"/>
      <c r="Q138" s="831"/>
      <c r="R138" s="827"/>
      <c r="S138" s="832"/>
    </row>
    <row r="139" spans="1:19" ht="14.45" customHeight="1" x14ac:dyDescent="0.2">
      <c r="A139" s="821" t="s">
        <v>605</v>
      </c>
      <c r="B139" s="822" t="s">
        <v>4184</v>
      </c>
      <c r="C139" s="822" t="s">
        <v>626</v>
      </c>
      <c r="D139" s="822" t="s">
        <v>2199</v>
      </c>
      <c r="E139" s="822" t="s">
        <v>4179</v>
      </c>
      <c r="F139" s="822" t="s">
        <v>4239</v>
      </c>
      <c r="G139" s="822" t="s">
        <v>4240</v>
      </c>
      <c r="H139" s="831">
        <v>1</v>
      </c>
      <c r="I139" s="831">
        <v>375</v>
      </c>
      <c r="J139" s="822"/>
      <c r="K139" s="822">
        <v>375</v>
      </c>
      <c r="L139" s="831"/>
      <c r="M139" s="831"/>
      <c r="N139" s="822"/>
      <c r="O139" s="822"/>
      <c r="P139" s="831"/>
      <c r="Q139" s="831"/>
      <c r="R139" s="827"/>
      <c r="S139" s="832"/>
    </row>
    <row r="140" spans="1:19" ht="14.45" customHeight="1" x14ac:dyDescent="0.2">
      <c r="A140" s="821" t="s">
        <v>605</v>
      </c>
      <c r="B140" s="822" t="s">
        <v>4184</v>
      </c>
      <c r="C140" s="822" t="s">
        <v>626</v>
      </c>
      <c r="D140" s="822" t="s">
        <v>2199</v>
      </c>
      <c r="E140" s="822" t="s">
        <v>4179</v>
      </c>
      <c r="F140" s="822" t="s">
        <v>4241</v>
      </c>
      <c r="G140" s="822" t="s">
        <v>4242</v>
      </c>
      <c r="H140" s="831">
        <v>2</v>
      </c>
      <c r="I140" s="831">
        <v>748</v>
      </c>
      <c r="J140" s="822">
        <v>0.99468085106382975</v>
      </c>
      <c r="K140" s="822">
        <v>374</v>
      </c>
      <c r="L140" s="831">
        <v>2</v>
      </c>
      <c r="M140" s="831">
        <v>752</v>
      </c>
      <c r="N140" s="822">
        <v>1</v>
      </c>
      <c r="O140" s="822">
        <v>376</v>
      </c>
      <c r="P140" s="831">
        <v>449</v>
      </c>
      <c r="Q140" s="831">
        <v>170171</v>
      </c>
      <c r="R140" s="827">
        <v>226.29122340425531</v>
      </c>
      <c r="S140" s="832">
        <v>379</v>
      </c>
    </row>
    <row r="141" spans="1:19" ht="14.45" customHeight="1" x14ac:dyDescent="0.2">
      <c r="A141" s="821" t="s">
        <v>605</v>
      </c>
      <c r="B141" s="822" t="s">
        <v>4184</v>
      </c>
      <c r="C141" s="822" t="s">
        <v>626</v>
      </c>
      <c r="D141" s="822" t="s">
        <v>2199</v>
      </c>
      <c r="E141" s="822" t="s">
        <v>4179</v>
      </c>
      <c r="F141" s="822" t="s">
        <v>4243</v>
      </c>
      <c r="G141" s="822" t="s">
        <v>4244</v>
      </c>
      <c r="H141" s="831"/>
      <c r="I141" s="831"/>
      <c r="J141" s="822"/>
      <c r="K141" s="822"/>
      <c r="L141" s="831"/>
      <c r="M141" s="831"/>
      <c r="N141" s="822"/>
      <c r="O141" s="822"/>
      <c r="P141" s="831">
        <v>2</v>
      </c>
      <c r="Q141" s="831">
        <v>0</v>
      </c>
      <c r="R141" s="827"/>
      <c r="S141" s="832">
        <v>0</v>
      </c>
    </row>
    <row r="142" spans="1:19" ht="14.45" customHeight="1" x14ac:dyDescent="0.2">
      <c r="A142" s="821" t="s">
        <v>605</v>
      </c>
      <c r="B142" s="822" t="s">
        <v>4184</v>
      </c>
      <c r="C142" s="822" t="s">
        <v>626</v>
      </c>
      <c r="D142" s="822" t="s">
        <v>2201</v>
      </c>
      <c r="E142" s="822" t="s">
        <v>4185</v>
      </c>
      <c r="F142" s="822" t="s">
        <v>4186</v>
      </c>
      <c r="G142" s="822" t="s">
        <v>4187</v>
      </c>
      <c r="H142" s="831"/>
      <c r="I142" s="831"/>
      <c r="J142" s="822"/>
      <c r="K142" s="822"/>
      <c r="L142" s="831"/>
      <c r="M142" s="831"/>
      <c r="N142" s="822"/>
      <c r="O142" s="822"/>
      <c r="P142" s="831">
        <v>0.1</v>
      </c>
      <c r="Q142" s="831">
        <v>6.97</v>
      </c>
      <c r="R142" s="827"/>
      <c r="S142" s="832">
        <v>69.699999999999989</v>
      </c>
    </row>
    <row r="143" spans="1:19" ht="14.45" customHeight="1" x14ac:dyDescent="0.2">
      <c r="A143" s="821" t="s">
        <v>605</v>
      </c>
      <c r="B143" s="822" t="s">
        <v>4184</v>
      </c>
      <c r="C143" s="822" t="s">
        <v>626</v>
      </c>
      <c r="D143" s="822" t="s">
        <v>2201</v>
      </c>
      <c r="E143" s="822" t="s">
        <v>4185</v>
      </c>
      <c r="F143" s="822" t="s">
        <v>4190</v>
      </c>
      <c r="G143" s="822" t="s">
        <v>1283</v>
      </c>
      <c r="H143" s="831">
        <v>0.9</v>
      </c>
      <c r="I143" s="831">
        <v>256.57</v>
      </c>
      <c r="J143" s="822">
        <v>1</v>
      </c>
      <c r="K143" s="822">
        <v>285.07777777777778</v>
      </c>
      <c r="L143" s="831">
        <v>0.9</v>
      </c>
      <c r="M143" s="831">
        <v>256.57</v>
      </c>
      <c r="N143" s="822">
        <v>1</v>
      </c>
      <c r="O143" s="822">
        <v>285.07777777777778</v>
      </c>
      <c r="P143" s="831">
        <v>0.9</v>
      </c>
      <c r="Q143" s="831">
        <v>330.93</v>
      </c>
      <c r="R143" s="827">
        <v>1.289823439996882</v>
      </c>
      <c r="S143" s="832">
        <v>367.7</v>
      </c>
    </row>
    <row r="144" spans="1:19" ht="14.45" customHeight="1" x14ac:dyDescent="0.2">
      <c r="A144" s="821" t="s">
        <v>605</v>
      </c>
      <c r="B144" s="822" t="s">
        <v>4184</v>
      </c>
      <c r="C144" s="822" t="s">
        <v>626</v>
      </c>
      <c r="D144" s="822" t="s">
        <v>2201</v>
      </c>
      <c r="E144" s="822" t="s">
        <v>4185</v>
      </c>
      <c r="F144" s="822" t="s">
        <v>4191</v>
      </c>
      <c r="G144" s="822" t="s">
        <v>1277</v>
      </c>
      <c r="H144" s="831">
        <v>0.1</v>
      </c>
      <c r="I144" s="831">
        <v>6.83</v>
      </c>
      <c r="J144" s="822"/>
      <c r="K144" s="822">
        <v>68.3</v>
      </c>
      <c r="L144" s="831"/>
      <c r="M144" s="831"/>
      <c r="N144" s="822"/>
      <c r="O144" s="822"/>
      <c r="P144" s="831"/>
      <c r="Q144" s="831"/>
      <c r="R144" s="827"/>
      <c r="S144" s="832"/>
    </row>
    <row r="145" spans="1:19" ht="14.45" customHeight="1" x14ac:dyDescent="0.2">
      <c r="A145" s="821" t="s">
        <v>605</v>
      </c>
      <c r="B145" s="822" t="s">
        <v>4184</v>
      </c>
      <c r="C145" s="822" t="s">
        <v>626</v>
      </c>
      <c r="D145" s="822" t="s">
        <v>2201</v>
      </c>
      <c r="E145" s="822" t="s">
        <v>4179</v>
      </c>
      <c r="F145" s="822" t="s">
        <v>4197</v>
      </c>
      <c r="G145" s="822" t="s">
        <v>4198</v>
      </c>
      <c r="H145" s="831">
        <v>8</v>
      </c>
      <c r="I145" s="831">
        <v>664</v>
      </c>
      <c r="J145" s="822">
        <v>0.98809523809523814</v>
      </c>
      <c r="K145" s="822">
        <v>83</v>
      </c>
      <c r="L145" s="831">
        <v>8</v>
      </c>
      <c r="M145" s="831">
        <v>672</v>
      </c>
      <c r="N145" s="822">
        <v>1</v>
      </c>
      <c r="O145" s="822">
        <v>84</v>
      </c>
      <c r="P145" s="831">
        <v>9</v>
      </c>
      <c r="Q145" s="831">
        <v>765</v>
      </c>
      <c r="R145" s="827">
        <v>1.1383928571428572</v>
      </c>
      <c r="S145" s="832">
        <v>85</v>
      </c>
    </row>
    <row r="146" spans="1:19" ht="14.45" customHeight="1" x14ac:dyDescent="0.2">
      <c r="A146" s="821" t="s">
        <v>605</v>
      </c>
      <c r="B146" s="822" t="s">
        <v>4184</v>
      </c>
      <c r="C146" s="822" t="s">
        <v>626</v>
      </c>
      <c r="D146" s="822" t="s">
        <v>2201</v>
      </c>
      <c r="E146" s="822" t="s">
        <v>4179</v>
      </c>
      <c r="F146" s="822" t="s">
        <v>4199</v>
      </c>
      <c r="G146" s="822" t="s">
        <v>4200</v>
      </c>
      <c r="H146" s="831">
        <v>228</v>
      </c>
      <c r="I146" s="831">
        <v>8436</v>
      </c>
      <c r="J146" s="822">
        <v>1.004524886877828</v>
      </c>
      <c r="K146" s="822">
        <v>37</v>
      </c>
      <c r="L146" s="831">
        <v>221</v>
      </c>
      <c r="M146" s="831">
        <v>8398</v>
      </c>
      <c r="N146" s="822">
        <v>1</v>
      </c>
      <c r="O146" s="822">
        <v>38</v>
      </c>
      <c r="P146" s="831">
        <v>207</v>
      </c>
      <c r="Q146" s="831">
        <v>7866</v>
      </c>
      <c r="R146" s="827">
        <v>0.93665158371040724</v>
      </c>
      <c r="S146" s="832">
        <v>38</v>
      </c>
    </row>
    <row r="147" spans="1:19" ht="14.45" customHeight="1" x14ac:dyDescent="0.2">
      <c r="A147" s="821" t="s">
        <v>605</v>
      </c>
      <c r="B147" s="822" t="s">
        <v>4184</v>
      </c>
      <c r="C147" s="822" t="s">
        <v>626</v>
      </c>
      <c r="D147" s="822" t="s">
        <v>2201</v>
      </c>
      <c r="E147" s="822" t="s">
        <v>4179</v>
      </c>
      <c r="F147" s="822" t="s">
        <v>4207</v>
      </c>
      <c r="G147" s="822" t="s">
        <v>4208</v>
      </c>
      <c r="H147" s="831">
        <v>1</v>
      </c>
      <c r="I147" s="831">
        <v>130</v>
      </c>
      <c r="J147" s="822">
        <v>0.99236641221374045</v>
      </c>
      <c r="K147" s="822">
        <v>130</v>
      </c>
      <c r="L147" s="831">
        <v>1</v>
      </c>
      <c r="M147" s="831">
        <v>131</v>
      </c>
      <c r="N147" s="822">
        <v>1</v>
      </c>
      <c r="O147" s="822">
        <v>131</v>
      </c>
      <c r="P147" s="831">
        <v>1</v>
      </c>
      <c r="Q147" s="831">
        <v>132</v>
      </c>
      <c r="R147" s="827">
        <v>1.0076335877862594</v>
      </c>
      <c r="S147" s="832">
        <v>132</v>
      </c>
    </row>
    <row r="148" spans="1:19" ht="14.45" customHeight="1" x14ac:dyDescent="0.2">
      <c r="A148" s="821" t="s">
        <v>605</v>
      </c>
      <c r="B148" s="822" t="s">
        <v>4184</v>
      </c>
      <c r="C148" s="822" t="s">
        <v>626</v>
      </c>
      <c r="D148" s="822" t="s">
        <v>2201</v>
      </c>
      <c r="E148" s="822" t="s">
        <v>4179</v>
      </c>
      <c r="F148" s="822" t="s">
        <v>4211</v>
      </c>
      <c r="G148" s="822" t="s">
        <v>4212</v>
      </c>
      <c r="H148" s="831">
        <v>385</v>
      </c>
      <c r="I148" s="831">
        <v>48811</v>
      </c>
      <c r="J148" s="822">
        <v>1.1919658119658119</v>
      </c>
      <c r="K148" s="822">
        <v>126.78181818181818</v>
      </c>
      <c r="L148" s="831">
        <v>325</v>
      </c>
      <c r="M148" s="831">
        <v>40950</v>
      </c>
      <c r="N148" s="822">
        <v>1</v>
      </c>
      <c r="O148" s="822">
        <v>126</v>
      </c>
      <c r="P148" s="831">
        <v>249</v>
      </c>
      <c r="Q148" s="831">
        <v>31623</v>
      </c>
      <c r="R148" s="827">
        <v>0.77223443223443222</v>
      </c>
      <c r="S148" s="832">
        <v>127</v>
      </c>
    </row>
    <row r="149" spans="1:19" ht="14.45" customHeight="1" x14ac:dyDescent="0.2">
      <c r="A149" s="821" t="s">
        <v>605</v>
      </c>
      <c r="B149" s="822" t="s">
        <v>4184</v>
      </c>
      <c r="C149" s="822" t="s">
        <v>626</v>
      </c>
      <c r="D149" s="822" t="s">
        <v>2201</v>
      </c>
      <c r="E149" s="822" t="s">
        <v>4179</v>
      </c>
      <c r="F149" s="822" t="s">
        <v>4215</v>
      </c>
      <c r="G149" s="822" t="s">
        <v>4216</v>
      </c>
      <c r="H149" s="831"/>
      <c r="I149" s="831"/>
      <c r="J149" s="822"/>
      <c r="K149" s="822"/>
      <c r="L149" s="831"/>
      <c r="M149" s="831"/>
      <c r="N149" s="822"/>
      <c r="O149" s="822"/>
      <c r="P149" s="831">
        <v>1</v>
      </c>
      <c r="Q149" s="831">
        <v>1693</v>
      </c>
      <c r="R149" s="827"/>
      <c r="S149" s="832">
        <v>1693</v>
      </c>
    </row>
    <row r="150" spans="1:19" ht="14.45" customHeight="1" x14ac:dyDescent="0.2">
      <c r="A150" s="821" t="s">
        <v>605</v>
      </c>
      <c r="B150" s="822" t="s">
        <v>4184</v>
      </c>
      <c r="C150" s="822" t="s">
        <v>626</v>
      </c>
      <c r="D150" s="822" t="s">
        <v>2201</v>
      </c>
      <c r="E150" s="822" t="s">
        <v>4179</v>
      </c>
      <c r="F150" s="822" t="s">
        <v>4219</v>
      </c>
      <c r="G150" s="822" t="s">
        <v>4220</v>
      </c>
      <c r="H150" s="831">
        <v>520</v>
      </c>
      <c r="I150" s="831">
        <v>17333.339999999997</v>
      </c>
      <c r="J150" s="822">
        <v>1.078838365386231</v>
      </c>
      <c r="K150" s="822">
        <v>33.333346153846151</v>
      </c>
      <c r="L150" s="831">
        <v>482</v>
      </c>
      <c r="M150" s="831">
        <v>16066.67</v>
      </c>
      <c r="N150" s="822">
        <v>1</v>
      </c>
      <c r="O150" s="822">
        <v>33.333340248962656</v>
      </c>
      <c r="P150" s="831">
        <v>484</v>
      </c>
      <c r="Q150" s="831">
        <v>18436.669999999998</v>
      </c>
      <c r="R150" s="827">
        <v>1.1475103428401776</v>
      </c>
      <c r="S150" s="832">
        <v>38.092293388429745</v>
      </c>
    </row>
    <row r="151" spans="1:19" ht="14.45" customHeight="1" x14ac:dyDescent="0.2">
      <c r="A151" s="821" t="s">
        <v>605</v>
      </c>
      <c r="B151" s="822" t="s">
        <v>4184</v>
      </c>
      <c r="C151" s="822" t="s">
        <v>626</v>
      </c>
      <c r="D151" s="822" t="s">
        <v>2201</v>
      </c>
      <c r="E151" s="822" t="s">
        <v>4179</v>
      </c>
      <c r="F151" s="822" t="s">
        <v>4221</v>
      </c>
      <c r="G151" s="822" t="s">
        <v>4222</v>
      </c>
      <c r="H151" s="831">
        <v>126</v>
      </c>
      <c r="I151" s="831">
        <v>31752</v>
      </c>
      <c r="J151" s="822">
        <v>1.4535799304156747</v>
      </c>
      <c r="K151" s="822">
        <v>252</v>
      </c>
      <c r="L151" s="831">
        <v>86</v>
      </c>
      <c r="M151" s="831">
        <v>21844</v>
      </c>
      <c r="N151" s="822">
        <v>1</v>
      </c>
      <c r="O151" s="822">
        <v>254</v>
      </c>
      <c r="P151" s="831">
        <v>71</v>
      </c>
      <c r="Q151" s="831">
        <v>18105</v>
      </c>
      <c r="R151" s="827">
        <v>0.82883171580296644</v>
      </c>
      <c r="S151" s="832">
        <v>255</v>
      </c>
    </row>
    <row r="152" spans="1:19" ht="14.45" customHeight="1" x14ac:dyDescent="0.2">
      <c r="A152" s="821" t="s">
        <v>605</v>
      </c>
      <c r="B152" s="822" t="s">
        <v>4184</v>
      </c>
      <c r="C152" s="822" t="s">
        <v>626</v>
      </c>
      <c r="D152" s="822" t="s">
        <v>2201</v>
      </c>
      <c r="E152" s="822" t="s">
        <v>4179</v>
      </c>
      <c r="F152" s="822" t="s">
        <v>4223</v>
      </c>
      <c r="G152" s="822" t="s">
        <v>4224</v>
      </c>
      <c r="H152" s="831"/>
      <c r="I152" s="831"/>
      <c r="J152" s="822"/>
      <c r="K152" s="822"/>
      <c r="L152" s="831">
        <v>1</v>
      </c>
      <c r="M152" s="831">
        <v>116</v>
      </c>
      <c r="N152" s="822">
        <v>1</v>
      </c>
      <c r="O152" s="822">
        <v>116</v>
      </c>
      <c r="P152" s="831">
        <v>1</v>
      </c>
      <c r="Q152" s="831">
        <v>117</v>
      </c>
      <c r="R152" s="827">
        <v>1.0086206896551724</v>
      </c>
      <c r="S152" s="832">
        <v>117</v>
      </c>
    </row>
    <row r="153" spans="1:19" ht="14.45" customHeight="1" x14ac:dyDescent="0.2">
      <c r="A153" s="821" t="s">
        <v>605</v>
      </c>
      <c r="B153" s="822" t="s">
        <v>4184</v>
      </c>
      <c r="C153" s="822" t="s">
        <v>626</v>
      </c>
      <c r="D153" s="822" t="s">
        <v>2201</v>
      </c>
      <c r="E153" s="822" t="s">
        <v>4179</v>
      </c>
      <c r="F153" s="822" t="s">
        <v>4227</v>
      </c>
      <c r="G153" s="822" t="s">
        <v>4228</v>
      </c>
      <c r="H153" s="831"/>
      <c r="I153" s="831"/>
      <c r="J153" s="822"/>
      <c r="K153" s="822"/>
      <c r="L153" s="831"/>
      <c r="M153" s="831"/>
      <c r="N153" s="822"/>
      <c r="O153" s="822"/>
      <c r="P153" s="831">
        <v>1</v>
      </c>
      <c r="Q153" s="831">
        <v>88</v>
      </c>
      <c r="R153" s="827"/>
      <c r="S153" s="832">
        <v>88</v>
      </c>
    </row>
    <row r="154" spans="1:19" ht="14.45" customHeight="1" x14ac:dyDescent="0.2">
      <c r="A154" s="821" t="s">
        <v>605</v>
      </c>
      <c r="B154" s="822" t="s">
        <v>4184</v>
      </c>
      <c r="C154" s="822" t="s">
        <v>626</v>
      </c>
      <c r="D154" s="822" t="s">
        <v>2201</v>
      </c>
      <c r="E154" s="822" t="s">
        <v>4179</v>
      </c>
      <c r="F154" s="822" t="s">
        <v>4235</v>
      </c>
      <c r="G154" s="822" t="s">
        <v>4236</v>
      </c>
      <c r="H154" s="831">
        <v>1</v>
      </c>
      <c r="I154" s="831">
        <v>59</v>
      </c>
      <c r="J154" s="822">
        <v>0.96721311475409832</v>
      </c>
      <c r="K154" s="822">
        <v>59</v>
      </c>
      <c r="L154" s="831">
        <v>1</v>
      </c>
      <c r="M154" s="831">
        <v>61</v>
      </c>
      <c r="N154" s="822">
        <v>1</v>
      </c>
      <c r="O154" s="822">
        <v>61</v>
      </c>
      <c r="P154" s="831"/>
      <c r="Q154" s="831"/>
      <c r="R154" s="827"/>
      <c r="S154" s="832"/>
    </row>
    <row r="155" spans="1:19" ht="14.45" customHeight="1" x14ac:dyDescent="0.2">
      <c r="A155" s="821" t="s">
        <v>605</v>
      </c>
      <c r="B155" s="822" t="s">
        <v>4184</v>
      </c>
      <c r="C155" s="822" t="s">
        <v>626</v>
      </c>
      <c r="D155" s="822" t="s">
        <v>2201</v>
      </c>
      <c r="E155" s="822" t="s">
        <v>4179</v>
      </c>
      <c r="F155" s="822" t="s">
        <v>4239</v>
      </c>
      <c r="G155" s="822" t="s">
        <v>4240</v>
      </c>
      <c r="H155" s="831">
        <v>3</v>
      </c>
      <c r="I155" s="831">
        <v>1125</v>
      </c>
      <c r="J155" s="822">
        <v>0.99734042553191493</v>
      </c>
      <c r="K155" s="822">
        <v>375</v>
      </c>
      <c r="L155" s="831">
        <v>3</v>
      </c>
      <c r="M155" s="831">
        <v>1128</v>
      </c>
      <c r="N155" s="822">
        <v>1</v>
      </c>
      <c r="O155" s="822">
        <v>376</v>
      </c>
      <c r="P155" s="831">
        <v>1</v>
      </c>
      <c r="Q155" s="831">
        <v>377</v>
      </c>
      <c r="R155" s="827">
        <v>0.33421985815602839</v>
      </c>
      <c r="S155" s="832">
        <v>377</v>
      </c>
    </row>
    <row r="156" spans="1:19" ht="14.45" customHeight="1" x14ac:dyDescent="0.2">
      <c r="A156" s="821" t="s">
        <v>605</v>
      </c>
      <c r="B156" s="822" t="s">
        <v>4184</v>
      </c>
      <c r="C156" s="822" t="s">
        <v>626</v>
      </c>
      <c r="D156" s="822" t="s">
        <v>2201</v>
      </c>
      <c r="E156" s="822" t="s">
        <v>4179</v>
      </c>
      <c r="F156" s="822" t="s">
        <v>4241</v>
      </c>
      <c r="G156" s="822" t="s">
        <v>4242</v>
      </c>
      <c r="H156" s="831">
        <v>231</v>
      </c>
      <c r="I156" s="831">
        <v>86394</v>
      </c>
      <c r="J156" s="822">
        <v>1.6067921440261865</v>
      </c>
      <c r="K156" s="822">
        <v>374</v>
      </c>
      <c r="L156" s="831">
        <v>143</v>
      </c>
      <c r="M156" s="831">
        <v>53768</v>
      </c>
      <c r="N156" s="822">
        <v>1</v>
      </c>
      <c r="O156" s="822">
        <v>376</v>
      </c>
      <c r="P156" s="831">
        <v>239</v>
      </c>
      <c r="Q156" s="831">
        <v>90581</v>
      </c>
      <c r="R156" s="827">
        <v>1.6846637405148044</v>
      </c>
      <c r="S156" s="832">
        <v>379</v>
      </c>
    </row>
    <row r="157" spans="1:19" ht="14.45" customHeight="1" x14ac:dyDescent="0.2">
      <c r="A157" s="821" t="s">
        <v>605</v>
      </c>
      <c r="B157" s="822" t="s">
        <v>4184</v>
      </c>
      <c r="C157" s="822" t="s">
        <v>626</v>
      </c>
      <c r="D157" s="822" t="s">
        <v>2201</v>
      </c>
      <c r="E157" s="822" t="s">
        <v>4179</v>
      </c>
      <c r="F157" s="822" t="s">
        <v>4243</v>
      </c>
      <c r="G157" s="822" t="s">
        <v>4244</v>
      </c>
      <c r="H157" s="831"/>
      <c r="I157" s="831"/>
      <c r="J157" s="822"/>
      <c r="K157" s="822"/>
      <c r="L157" s="831"/>
      <c r="M157" s="831"/>
      <c r="N157" s="822"/>
      <c r="O157" s="822"/>
      <c r="P157" s="831">
        <v>1</v>
      </c>
      <c r="Q157" s="831">
        <v>0</v>
      </c>
      <c r="R157" s="827"/>
      <c r="S157" s="832">
        <v>0</v>
      </c>
    </row>
    <row r="158" spans="1:19" ht="14.45" customHeight="1" x14ac:dyDescent="0.2">
      <c r="A158" s="821" t="s">
        <v>605</v>
      </c>
      <c r="B158" s="822" t="s">
        <v>4184</v>
      </c>
      <c r="C158" s="822" t="s">
        <v>626</v>
      </c>
      <c r="D158" s="822" t="s">
        <v>4175</v>
      </c>
      <c r="E158" s="822" t="s">
        <v>4185</v>
      </c>
      <c r="F158" s="822" t="s">
        <v>4186</v>
      </c>
      <c r="G158" s="822" t="s">
        <v>4187</v>
      </c>
      <c r="H158" s="831">
        <v>0.30000000000000004</v>
      </c>
      <c r="I158" s="831">
        <v>20.91</v>
      </c>
      <c r="J158" s="822"/>
      <c r="K158" s="822">
        <v>69.699999999999989</v>
      </c>
      <c r="L158" s="831"/>
      <c r="M158" s="831"/>
      <c r="N158" s="822"/>
      <c r="O158" s="822"/>
      <c r="P158" s="831"/>
      <c r="Q158" s="831"/>
      <c r="R158" s="827"/>
      <c r="S158" s="832"/>
    </row>
    <row r="159" spans="1:19" ht="14.45" customHeight="1" x14ac:dyDescent="0.2">
      <c r="A159" s="821" t="s">
        <v>605</v>
      </c>
      <c r="B159" s="822" t="s">
        <v>4184</v>
      </c>
      <c r="C159" s="822" t="s">
        <v>626</v>
      </c>
      <c r="D159" s="822" t="s">
        <v>4175</v>
      </c>
      <c r="E159" s="822" t="s">
        <v>4179</v>
      </c>
      <c r="F159" s="822" t="s">
        <v>4199</v>
      </c>
      <c r="G159" s="822" t="s">
        <v>4200</v>
      </c>
      <c r="H159" s="831">
        <v>3</v>
      </c>
      <c r="I159" s="831">
        <v>111</v>
      </c>
      <c r="J159" s="822"/>
      <c r="K159" s="822">
        <v>37</v>
      </c>
      <c r="L159" s="831"/>
      <c r="M159" s="831"/>
      <c r="N159" s="822"/>
      <c r="O159" s="822"/>
      <c r="P159" s="831"/>
      <c r="Q159" s="831"/>
      <c r="R159" s="827"/>
      <c r="S159" s="832"/>
    </row>
    <row r="160" spans="1:19" ht="14.45" customHeight="1" x14ac:dyDescent="0.2">
      <c r="A160" s="821" t="s">
        <v>605</v>
      </c>
      <c r="B160" s="822" t="s">
        <v>4184</v>
      </c>
      <c r="C160" s="822" t="s">
        <v>626</v>
      </c>
      <c r="D160" s="822" t="s">
        <v>2202</v>
      </c>
      <c r="E160" s="822" t="s">
        <v>4179</v>
      </c>
      <c r="F160" s="822" t="s">
        <v>4199</v>
      </c>
      <c r="G160" s="822" t="s">
        <v>4200</v>
      </c>
      <c r="H160" s="831">
        <v>2</v>
      </c>
      <c r="I160" s="831">
        <v>74</v>
      </c>
      <c r="J160" s="822">
        <v>0.97368421052631582</v>
      </c>
      <c r="K160" s="822">
        <v>37</v>
      </c>
      <c r="L160" s="831">
        <v>2</v>
      </c>
      <c r="M160" s="831">
        <v>76</v>
      </c>
      <c r="N160" s="822">
        <v>1</v>
      </c>
      <c r="O160" s="822">
        <v>38</v>
      </c>
      <c r="P160" s="831">
        <v>1</v>
      </c>
      <c r="Q160" s="831">
        <v>38</v>
      </c>
      <c r="R160" s="827">
        <v>0.5</v>
      </c>
      <c r="S160" s="832">
        <v>38</v>
      </c>
    </row>
    <row r="161" spans="1:19" ht="14.45" customHeight="1" x14ac:dyDescent="0.2">
      <c r="A161" s="821" t="s">
        <v>605</v>
      </c>
      <c r="B161" s="822" t="s">
        <v>4184</v>
      </c>
      <c r="C161" s="822" t="s">
        <v>626</v>
      </c>
      <c r="D161" s="822" t="s">
        <v>2202</v>
      </c>
      <c r="E161" s="822" t="s">
        <v>4179</v>
      </c>
      <c r="F161" s="822" t="s">
        <v>4219</v>
      </c>
      <c r="G161" s="822" t="s">
        <v>4220</v>
      </c>
      <c r="H161" s="831">
        <v>1</v>
      </c>
      <c r="I161" s="831">
        <v>33.33</v>
      </c>
      <c r="J161" s="822"/>
      <c r="K161" s="822">
        <v>33.33</v>
      </c>
      <c r="L161" s="831"/>
      <c r="M161" s="831"/>
      <c r="N161" s="822"/>
      <c r="O161" s="822"/>
      <c r="P161" s="831">
        <v>9</v>
      </c>
      <c r="Q161" s="831">
        <v>300</v>
      </c>
      <c r="R161" s="827"/>
      <c r="S161" s="832">
        <v>33.333333333333336</v>
      </c>
    </row>
    <row r="162" spans="1:19" ht="14.45" customHeight="1" x14ac:dyDescent="0.2">
      <c r="A162" s="821" t="s">
        <v>605</v>
      </c>
      <c r="B162" s="822" t="s">
        <v>4184</v>
      </c>
      <c r="C162" s="822" t="s">
        <v>626</v>
      </c>
      <c r="D162" s="822" t="s">
        <v>2202</v>
      </c>
      <c r="E162" s="822" t="s">
        <v>4179</v>
      </c>
      <c r="F162" s="822" t="s">
        <v>4221</v>
      </c>
      <c r="G162" s="822" t="s">
        <v>4222</v>
      </c>
      <c r="H162" s="831">
        <v>1</v>
      </c>
      <c r="I162" s="831">
        <v>252</v>
      </c>
      <c r="J162" s="822"/>
      <c r="K162" s="822">
        <v>252</v>
      </c>
      <c r="L162" s="831"/>
      <c r="M162" s="831"/>
      <c r="N162" s="822"/>
      <c r="O162" s="822"/>
      <c r="P162" s="831"/>
      <c r="Q162" s="831"/>
      <c r="R162" s="827"/>
      <c r="S162" s="832"/>
    </row>
    <row r="163" spans="1:19" ht="14.45" customHeight="1" x14ac:dyDescent="0.2">
      <c r="A163" s="821" t="s">
        <v>605</v>
      </c>
      <c r="B163" s="822" t="s">
        <v>4184</v>
      </c>
      <c r="C163" s="822" t="s">
        <v>626</v>
      </c>
      <c r="D163" s="822" t="s">
        <v>2202</v>
      </c>
      <c r="E163" s="822" t="s">
        <v>4179</v>
      </c>
      <c r="F163" s="822" t="s">
        <v>4241</v>
      </c>
      <c r="G163" s="822" t="s">
        <v>4242</v>
      </c>
      <c r="H163" s="831">
        <v>0</v>
      </c>
      <c r="I163" s="831">
        <v>0</v>
      </c>
      <c r="J163" s="822"/>
      <c r="K163" s="822"/>
      <c r="L163" s="831"/>
      <c r="M163" s="831"/>
      <c r="N163" s="822"/>
      <c r="O163" s="822"/>
      <c r="P163" s="831">
        <v>9</v>
      </c>
      <c r="Q163" s="831">
        <v>3411</v>
      </c>
      <c r="R163" s="827"/>
      <c r="S163" s="832">
        <v>379</v>
      </c>
    </row>
    <row r="164" spans="1:19" ht="14.45" customHeight="1" x14ac:dyDescent="0.2">
      <c r="A164" s="821" t="s">
        <v>605</v>
      </c>
      <c r="B164" s="822" t="s">
        <v>4184</v>
      </c>
      <c r="C164" s="822" t="s">
        <v>626</v>
      </c>
      <c r="D164" s="822" t="s">
        <v>4176</v>
      </c>
      <c r="E164" s="822" t="s">
        <v>4179</v>
      </c>
      <c r="F164" s="822" t="s">
        <v>4211</v>
      </c>
      <c r="G164" s="822" t="s">
        <v>4212</v>
      </c>
      <c r="H164" s="831">
        <v>1</v>
      </c>
      <c r="I164" s="831">
        <v>127</v>
      </c>
      <c r="J164" s="822"/>
      <c r="K164" s="822">
        <v>127</v>
      </c>
      <c r="L164" s="831"/>
      <c r="M164" s="831"/>
      <c r="N164" s="822"/>
      <c r="O164" s="822"/>
      <c r="P164" s="831"/>
      <c r="Q164" s="831"/>
      <c r="R164" s="827"/>
      <c r="S164" s="832"/>
    </row>
    <row r="165" spans="1:19" ht="14.45" customHeight="1" x14ac:dyDescent="0.2">
      <c r="A165" s="821" t="s">
        <v>605</v>
      </c>
      <c r="B165" s="822" t="s">
        <v>4184</v>
      </c>
      <c r="C165" s="822" t="s">
        <v>626</v>
      </c>
      <c r="D165" s="822" t="s">
        <v>4176</v>
      </c>
      <c r="E165" s="822" t="s">
        <v>4179</v>
      </c>
      <c r="F165" s="822" t="s">
        <v>4219</v>
      </c>
      <c r="G165" s="822" t="s">
        <v>4220</v>
      </c>
      <c r="H165" s="831">
        <v>22</v>
      </c>
      <c r="I165" s="831">
        <v>733.32999999999993</v>
      </c>
      <c r="J165" s="822">
        <v>0.64705207616425786</v>
      </c>
      <c r="K165" s="822">
        <v>33.333181818181814</v>
      </c>
      <c r="L165" s="831">
        <v>34</v>
      </c>
      <c r="M165" s="831">
        <v>1133.3399999999999</v>
      </c>
      <c r="N165" s="822">
        <v>1</v>
      </c>
      <c r="O165" s="822">
        <v>33.333529411764701</v>
      </c>
      <c r="P165" s="831"/>
      <c r="Q165" s="831"/>
      <c r="R165" s="827"/>
      <c r="S165" s="832"/>
    </row>
    <row r="166" spans="1:19" ht="14.45" customHeight="1" x14ac:dyDescent="0.2">
      <c r="A166" s="821" t="s">
        <v>605</v>
      </c>
      <c r="B166" s="822" t="s">
        <v>4184</v>
      </c>
      <c r="C166" s="822" t="s">
        <v>626</v>
      </c>
      <c r="D166" s="822" t="s">
        <v>4176</v>
      </c>
      <c r="E166" s="822" t="s">
        <v>4179</v>
      </c>
      <c r="F166" s="822" t="s">
        <v>4221</v>
      </c>
      <c r="G166" s="822" t="s">
        <v>4222</v>
      </c>
      <c r="H166" s="831">
        <v>16</v>
      </c>
      <c r="I166" s="831">
        <v>4032</v>
      </c>
      <c r="J166" s="822">
        <v>0.66141732283464572</v>
      </c>
      <c r="K166" s="822">
        <v>252</v>
      </c>
      <c r="L166" s="831">
        <v>24</v>
      </c>
      <c r="M166" s="831">
        <v>6096</v>
      </c>
      <c r="N166" s="822">
        <v>1</v>
      </c>
      <c r="O166" s="822">
        <v>254</v>
      </c>
      <c r="P166" s="831"/>
      <c r="Q166" s="831"/>
      <c r="R166" s="827"/>
      <c r="S166" s="832"/>
    </row>
    <row r="167" spans="1:19" ht="14.45" customHeight="1" x14ac:dyDescent="0.2">
      <c r="A167" s="821" t="s">
        <v>605</v>
      </c>
      <c r="B167" s="822" t="s">
        <v>4184</v>
      </c>
      <c r="C167" s="822" t="s">
        <v>626</v>
      </c>
      <c r="D167" s="822" t="s">
        <v>4176</v>
      </c>
      <c r="E167" s="822" t="s">
        <v>4179</v>
      </c>
      <c r="F167" s="822" t="s">
        <v>4223</v>
      </c>
      <c r="G167" s="822" t="s">
        <v>4224</v>
      </c>
      <c r="H167" s="831">
        <v>1</v>
      </c>
      <c r="I167" s="831">
        <v>116</v>
      </c>
      <c r="J167" s="822"/>
      <c r="K167" s="822">
        <v>116</v>
      </c>
      <c r="L167" s="831"/>
      <c r="M167" s="831"/>
      <c r="N167" s="822"/>
      <c r="O167" s="822"/>
      <c r="P167" s="831"/>
      <c r="Q167" s="831"/>
      <c r="R167" s="827"/>
      <c r="S167" s="832"/>
    </row>
    <row r="168" spans="1:19" ht="14.45" customHeight="1" x14ac:dyDescent="0.2">
      <c r="A168" s="821" t="s">
        <v>605</v>
      </c>
      <c r="B168" s="822" t="s">
        <v>4184</v>
      </c>
      <c r="C168" s="822" t="s">
        <v>626</v>
      </c>
      <c r="D168" s="822" t="s">
        <v>4176</v>
      </c>
      <c r="E168" s="822" t="s">
        <v>4179</v>
      </c>
      <c r="F168" s="822" t="s">
        <v>4241</v>
      </c>
      <c r="G168" s="822" t="s">
        <v>4242</v>
      </c>
      <c r="H168" s="831">
        <v>19</v>
      </c>
      <c r="I168" s="831">
        <v>7106</v>
      </c>
      <c r="J168" s="822">
        <v>1.5749113475177305</v>
      </c>
      <c r="K168" s="822">
        <v>374</v>
      </c>
      <c r="L168" s="831">
        <v>12</v>
      </c>
      <c r="M168" s="831">
        <v>4512</v>
      </c>
      <c r="N168" s="822">
        <v>1</v>
      </c>
      <c r="O168" s="822">
        <v>376</v>
      </c>
      <c r="P168" s="831"/>
      <c r="Q168" s="831"/>
      <c r="R168" s="827"/>
      <c r="S168" s="832"/>
    </row>
    <row r="169" spans="1:19" ht="14.45" customHeight="1" x14ac:dyDescent="0.2">
      <c r="A169" s="821" t="s">
        <v>605</v>
      </c>
      <c r="B169" s="822" t="s">
        <v>4184</v>
      </c>
      <c r="C169" s="822" t="s">
        <v>626</v>
      </c>
      <c r="D169" s="822" t="s">
        <v>2204</v>
      </c>
      <c r="E169" s="822" t="s">
        <v>4185</v>
      </c>
      <c r="F169" s="822" t="s">
        <v>4186</v>
      </c>
      <c r="G169" s="822" t="s">
        <v>4187</v>
      </c>
      <c r="H169" s="831">
        <v>0.5</v>
      </c>
      <c r="I169" s="831">
        <v>34.85</v>
      </c>
      <c r="J169" s="822"/>
      <c r="K169" s="822">
        <v>69.7</v>
      </c>
      <c r="L169" s="831"/>
      <c r="M169" s="831"/>
      <c r="N169" s="822"/>
      <c r="O169" s="822"/>
      <c r="P169" s="831">
        <v>0.30000000000000004</v>
      </c>
      <c r="Q169" s="831">
        <v>20.91</v>
      </c>
      <c r="R169" s="827"/>
      <c r="S169" s="832">
        <v>69.699999999999989</v>
      </c>
    </row>
    <row r="170" spans="1:19" ht="14.45" customHeight="1" x14ac:dyDescent="0.2">
      <c r="A170" s="821" t="s">
        <v>605</v>
      </c>
      <c r="B170" s="822" t="s">
        <v>4184</v>
      </c>
      <c r="C170" s="822" t="s">
        <v>626</v>
      </c>
      <c r="D170" s="822" t="s">
        <v>2204</v>
      </c>
      <c r="E170" s="822" t="s">
        <v>4185</v>
      </c>
      <c r="F170" s="822" t="s">
        <v>4190</v>
      </c>
      <c r="G170" s="822" t="s">
        <v>1283</v>
      </c>
      <c r="H170" s="831">
        <v>2.7</v>
      </c>
      <c r="I170" s="831">
        <v>769.71</v>
      </c>
      <c r="J170" s="822">
        <v>3</v>
      </c>
      <c r="K170" s="822">
        <v>285.07777777777778</v>
      </c>
      <c r="L170" s="831">
        <v>0.9</v>
      </c>
      <c r="M170" s="831">
        <v>256.57</v>
      </c>
      <c r="N170" s="822">
        <v>1</v>
      </c>
      <c r="O170" s="822">
        <v>285.07777777777778</v>
      </c>
      <c r="P170" s="831">
        <v>24.2</v>
      </c>
      <c r="Q170" s="831">
        <v>8898.34</v>
      </c>
      <c r="R170" s="827">
        <v>34.681919164360608</v>
      </c>
      <c r="S170" s="832">
        <v>367.7</v>
      </c>
    </row>
    <row r="171" spans="1:19" ht="14.45" customHeight="1" x14ac:dyDescent="0.2">
      <c r="A171" s="821" t="s">
        <v>605</v>
      </c>
      <c r="B171" s="822" t="s">
        <v>4184</v>
      </c>
      <c r="C171" s="822" t="s">
        <v>626</v>
      </c>
      <c r="D171" s="822" t="s">
        <v>2204</v>
      </c>
      <c r="E171" s="822" t="s">
        <v>4185</v>
      </c>
      <c r="F171" s="822" t="s">
        <v>4191</v>
      </c>
      <c r="G171" s="822" t="s">
        <v>1277</v>
      </c>
      <c r="H171" s="831">
        <v>0.4</v>
      </c>
      <c r="I171" s="831">
        <v>29.4</v>
      </c>
      <c r="J171" s="822">
        <v>4.3108504398826977</v>
      </c>
      <c r="K171" s="822">
        <v>73.499999999999986</v>
      </c>
      <c r="L171" s="831">
        <v>0.1</v>
      </c>
      <c r="M171" s="831">
        <v>6.82</v>
      </c>
      <c r="N171" s="822">
        <v>1</v>
      </c>
      <c r="O171" s="822">
        <v>68.2</v>
      </c>
      <c r="P171" s="831">
        <v>3.7</v>
      </c>
      <c r="Q171" s="831">
        <v>310.82999999999993</v>
      </c>
      <c r="R171" s="827">
        <v>45.576246334310838</v>
      </c>
      <c r="S171" s="832">
        <v>84.00810810810809</v>
      </c>
    </row>
    <row r="172" spans="1:19" ht="14.45" customHeight="1" x14ac:dyDescent="0.2">
      <c r="A172" s="821" t="s">
        <v>605</v>
      </c>
      <c r="B172" s="822" t="s">
        <v>4184</v>
      </c>
      <c r="C172" s="822" t="s">
        <v>626</v>
      </c>
      <c r="D172" s="822" t="s">
        <v>2204</v>
      </c>
      <c r="E172" s="822" t="s">
        <v>4185</v>
      </c>
      <c r="F172" s="822" t="s">
        <v>4192</v>
      </c>
      <c r="G172" s="822" t="s">
        <v>2476</v>
      </c>
      <c r="H172" s="831"/>
      <c r="I172" s="831"/>
      <c r="J172" s="822"/>
      <c r="K172" s="822"/>
      <c r="L172" s="831">
        <v>0.2</v>
      </c>
      <c r="M172" s="831">
        <v>7.8</v>
      </c>
      <c r="N172" s="822">
        <v>1</v>
      </c>
      <c r="O172" s="822">
        <v>39</v>
      </c>
      <c r="P172" s="831"/>
      <c r="Q172" s="831"/>
      <c r="R172" s="827"/>
      <c r="S172" s="832"/>
    </row>
    <row r="173" spans="1:19" ht="14.45" customHeight="1" x14ac:dyDescent="0.2">
      <c r="A173" s="821" t="s">
        <v>605</v>
      </c>
      <c r="B173" s="822" t="s">
        <v>4184</v>
      </c>
      <c r="C173" s="822" t="s">
        <v>626</v>
      </c>
      <c r="D173" s="822" t="s">
        <v>2204</v>
      </c>
      <c r="E173" s="822" t="s">
        <v>4179</v>
      </c>
      <c r="F173" s="822" t="s">
        <v>4197</v>
      </c>
      <c r="G173" s="822" t="s">
        <v>4198</v>
      </c>
      <c r="H173" s="831">
        <v>5</v>
      </c>
      <c r="I173" s="831">
        <v>415</v>
      </c>
      <c r="J173" s="822">
        <v>1.6468253968253967</v>
      </c>
      <c r="K173" s="822">
        <v>83</v>
      </c>
      <c r="L173" s="831">
        <v>3</v>
      </c>
      <c r="M173" s="831">
        <v>252</v>
      </c>
      <c r="N173" s="822">
        <v>1</v>
      </c>
      <c r="O173" s="822">
        <v>84</v>
      </c>
      <c r="P173" s="831">
        <v>4</v>
      </c>
      <c r="Q173" s="831">
        <v>340</v>
      </c>
      <c r="R173" s="827">
        <v>1.3492063492063493</v>
      </c>
      <c r="S173" s="832">
        <v>85</v>
      </c>
    </row>
    <row r="174" spans="1:19" ht="14.45" customHeight="1" x14ac:dyDescent="0.2">
      <c r="A174" s="821" t="s">
        <v>605</v>
      </c>
      <c r="B174" s="822" t="s">
        <v>4184</v>
      </c>
      <c r="C174" s="822" t="s">
        <v>626</v>
      </c>
      <c r="D174" s="822" t="s">
        <v>2204</v>
      </c>
      <c r="E174" s="822" t="s">
        <v>4179</v>
      </c>
      <c r="F174" s="822" t="s">
        <v>4199</v>
      </c>
      <c r="G174" s="822" t="s">
        <v>4200</v>
      </c>
      <c r="H174" s="831">
        <v>5</v>
      </c>
      <c r="I174" s="831">
        <v>185</v>
      </c>
      <c r="J174" s="822">
        <v>1.6228070175438596</v>
      </c>
      <c r="K174" s="822">
        <v>37</v>
      </c>
      <c r="L174" s="831">
        <v>3</v>
      </c>
      <c r="M174" s="831">
        <v>114</v>
      </c>
      <c r="N174" s="822">
        <v>1</v>
      </c>
      <c r="O174" s="822">
        <v>38</v>
      </c>
      <c r="P174" s="831">
        <v>6</v>
      </c>
      <c r="Q174" s="831">
        <v>228</v>
      </c>
      <c r="R174" s="827">
        <v>2</v>
      </c>
      <c r="S174" s="832">
        <v>38</v>
      </c>
    </row>
    <row r="175" spans="1:19" ht="14.45" customHeight="1" x14ac:dyDescent="0.2">
      <c r="A175" s="821" t="s">
        <v>605</v>
      </c>
      <c r="B175" s="822" t="s">
        <v>4184</v>
      </c>
      <c r="C175" s="822" t="s">
        <v>626</v>
      </c>
      <c r="D175" s="822" t="s">
        <v>2204</v>
      </c>
      <c r="E175" s="822" t="s">
        <v>4179</v>
      </c>
      <c r="F175" s="822" t="s">
        <v>4205</v>
      </c>
      <c r="G175" s="822" t="s">
        <v>4206</v>
      </c>
      <c r="H175" s="831"/>
      <c r="I175" s="831"/>
      <c r="J175" s="822"/>
      <c r="K175" s="822"/>
      <c r="L175" s="831"/>
      <c r="M175" s="831"/>
      <c r="N175" s="822"/>
      <c r="O175" s="822"/>
      <c r="P175" s="831">
        <v>2</v>
      </c>
      <c r="Q175" s="831">
        <v>238</v>
      </c>
      <c r="R175" s="827"/>
      <c r="S175" s="832">
        <v>119</v>
      </c>
    </row>
    <row r="176" spans="1:19" ht="14.45" customHeight="1" x14ac:dyDescent="0.2">
      <c r="A176" s="821" t="s">
        <v>605</v>
      </c>
      <c r="B176" s="822" t="s">
        <v>4184</v>
      </c>
      <c r="C176" s="822" t="s">
        <v>626</v>
      </c>
      <c r="D176" s="822" t="s">
        <v>2204</v>
      </c>
      <c r="E176" s="822" t="s">
        <v>4179</v>
      </c>
      <c r="F176" s="822" t="s">
        <v>4207</v>
      </c>
      <c r="G176" s="822" t="s">
        <v>4208</v>
      </c>
      <c r="H176" s="831">
        <v>3</v>
      </c>
      <c r="I176" s="831">
        <v>390</v>
      </c>
      <c r="J176" s="822">
        <v>2.9770992366412212</v>
      </c>
      <c r="K176" s="822">
        <v>130</v>
      </c>
      <c r="L176" s="831">
        <v>1</v>
      </c>
      <c r="M176" s="831">
        <v>131</v>
      </c>
      <c r="N176" s="822">
        <v>1</v>
      </c>
      <c r="O176" s="822">
        <v>131</v>
      </c>
      <c r="P176" s="831">
        <v>29</v>
      </c>
      <c r="Q176" s="831">
        <v>3828</v>
      </c>
      <c r="R176" s="827">
        <v>29.221374045801525</v>
      </c>
      <c r="S176" s="832">
        <v>132</v>
      </c>
    </row>
    <row r="177" spans="1:19" ht="14.45" customHeight="1" x14ac:dyDescent="0.2">
      <c r="A177" s="821" t="s">
        <v>605</v>
      </c>
      <c r="B177" s="822" t="s">
        <v>4184</v>
      </c>
      <c r="C177" s="822" t="s">
        <v>626</v>
      </c>
      <c r="D177" s="822" t="s">
        <v>2204</v>
      </c>
      <c r="E177" s="822" t="s">
        <v>4179</v>
      </c>
      <c r="F177" s="822" t="s">
        <v>4209</v>
      </c>
      <c r="G177" s="822" t="s">
        <v>4210</v>
      </c>
      <c r="H177" s="831"/>
      <c r="I177" s="831"/>
      <c r="J177" s="822"/>
      <c r="K177" s="822"/>
      <c r="L177" s="831"/>
      <c r="M177" s="831"/>
      <c r="N177" s="822"/>
      <c r="O177" s="822"/>
      <c r="P177" s="831">
        <v>2</v>
      </c>
      <c r="Q177" s="831">
        <v>164</v>
      </c>
      <c r="R177" s="827"/>
      <c r="S177" s="832">
        <v>82</v>
      </c>
    </row>
    <row r="178" spans="1:19" ht="14.45" customHeight="1" x14ac:dyDescent="0.2">
      <c r="A178" s="821" t="s">
        <v>605</v>
      </c>
      <c r="B178" s="822" t="s">
        <v>4184</v>
      </c>
      <c r="C178" s="822" t="s">
        <v>626</v>
      </c>
      <c r="D178" s="822" t="s">
        <v>2204</v>
      </c>
      <c r="E178" s="822" t="s">
        <v>4179</v>
      </c>
      <c r="F178" s="822" t="s">
        <v>4211</v>
      </c>
      <c r="G178" s="822" t="s">
        <v>4212</v>
      </c>
      <c r="H178" s="831">
        <v>189</v>
      </c>
      <c r="I178" s="831">
        <v>23953</v>
      </c>
      <c r="J178" s="822">
        <v>0.90096291281125407</v>
      </c>
      <c r="K178" s="822">
        <v>126.73544973544973</v>
      </c>
      <c r="L178" s="831">
        <v>211</v>
      </c>
      <c r="M178" s="831">
        <v>26586</v>
      </c>
      <c r="N178" s="822">
        <v>1</v>
      </c>
      <c r="O178" s="822">
        <v>126</v>
      </c>
      <c r="P178" s="831">
        <v>261</v>
      </c>
      <c r="Q178" s="831">
        <v>33147</v>
      </c>
      <c r="R178" s="827">
        <v>1.2467840216655381</v>
      </c>
      <c r="S178" s="832">
        <v>127</v>
      </c>
    </row>
    <row r="179" spans="1:19" ht="14.45" customHeight="1" x14ac:dyDescent="0.2">
      <c r="A179" s="821" t="s">
        <v>605</v>
      </c>
      <c r="B179" s="822" t="s">
        <v>4184</v>
      </c>
      <c r="C179" s="822" t="s">
        <v>626</v>
      </c>
      <c r="D179" s="822" t="s">
        <v>2204</v>
      </c>
      <c r="E179" s="822" t="s">
        <v>4179</v>
      </c>
      <c r="F179" s="822" t="s">
        <v>4215</v>
      </c>
      <c r="G179" s="822" t="s">
        <v>4216</v>
      </c>
      <c r="H179" s="831"/>
      <c r="I179" s="831"/>
      <c r="J179" s="822"/>
      <c r="K179" s="822"/>
      <c r="L179" s="831"/>
      <c r="M179" s="831"/>
      <c r="N179" s="822"/>
      <c r="O179" s="822"/>
      <c r="P179" s="831">
        <v>1</v>
      </c>
      <c r="Q179" s="831">
        <v>1693</v>
      </c>
      <c r="R179" s="827"/>
      <c r="S179" s="832">
        <v>1693</v>
      </c>
    </row>
    <row r="180" spans="1:19" ht="14.45" customHeight="1" x14ac:dyDescent="0.2">
      <c r="A180" s="821" t="s">
        <v>605</v>
      </c>
      <c r="B180" s="822" t="s">
        <v>4184</v>
      </c>
      <c r="C180" s="822" t="s">
        <v>626</v>
      </c>
      <c r="D180" s="822" t="s">
        <v>2204</v>
      </c>
      <c r="E180" s="822" t="s">
        <v>4179</v>
      </c>
      <c r="F180" s="822" t="s">
        <v>4217</v>
      </c>
      <c r="G180" s="822" t="s">
        <v>4218</v>
      </c>
      <c r="H180" s="831"/>
      <c r="I180" s="831"/>
      <c r="J180" s="822"/>
      <c r="K180" s="822"/>
      <c r="L180" s="831"/>
      <c r="M180" s="831"/>
      <c r="N180" s="822"/>
      <c r="O180" s="822"/>
      <c r="P180" s="831">
        <v>1</v>
      </c>
      <c r="Q180" s="831">
        <v>0</v>
      </c>
      <c r="R180" s="827"/>
      <c r="S180" s="832">
        <v>0</v>
      </c>
    </row>
    <row r="181" spans="1:19" ht="14.45" customHeight="1" x14ac:dyDescent="0.2">
      <c r="A181" s="821" t="s">
        <v>605</v>
      </c>
      <c r="B181" s="822" t="s">
        <v>4184</v>
      </c>
      <c r="C181" s="822" t="s">
        <v>626</v>
      </c>
      <c r="D181" s="822" t="s">
        <v>2204</v>
      </c>
      <c r="E181" s="822" t="s">
        <v>4179</v>
      </c>
      <c r="F181" s="822" t="s">
        <v>4219</v>
      </c>
      <c r="G181" s="822" t="s">
        <v>4220</v>
      </c>
      <c r="H181" s="831">
        <v>312</v>
      </c>
      <c r="I181" s="831">
        <v>10400</v>
      </c>
      <c r="J181" s="822">
        <v>0.64596273291925466</v>
      </c>
      <c r="K181" s="822">
        <v>33.333333333333336</v>
      </c>
      <c r="L181" s="831">
        <v>483</v>
      </c>
      <c r="M181" s="831">
        <v>16100</v>
      </c>
      <c r="N181" s="822">
        <v>1</v>
      </c>
      <c r="O181" s="822">
        <v>33.333333333333336</v>
      </c>
      <c r="P181" s="831">
        <v>549</v>
      </c>
      <c r="Q181" s="831">
        <v>21775.56</v>
      </c>
      <c r="R181" s="827">
        <v>1.3525192546583851</v>
      </c>
      <c r="S181" s="832">
        <v>39.664043715846994</v>
      </c>
    </row>
    <row r="182" spans="1:19" ht="14.45" customHeight="1" x14ac:dyDescent="0.2">
      <c r="A182" s="821" t="s">
        <v>605</v>
      </c>
      <c r="B182" s="822" t="s">
        <v>4184</v>
      </c>
      <c r="C182" s="822" t="s">
        <v>626</v>
      </c>
      <c r="D182" s="822" t="s">
        <v>2204</v>
      </c>
      <c r="E182" s="822" t="s">
        <v>4179</v>
      </c>
      <c r="F182" s="822" t="s">
        <v>4221</v>
      </c>
      <c r="G182" s="822" t="s">
        <v>4222</v>
      </c>
      <c r="H182" s="831">
        <v>303</v>
      </c>
      <c r="I182" s="831">
        <v>76356</v>
      </c>
      <c r="J182" s="822">
        <v>0.86135866254540527</v>
      </c>
      <c r="K182" s="822">
        <v>252</v>
      </c>
      <c r="L182" s="831">
        <v>349</v>
      </c>
      <c r="M182" s="831">
        <v>88646</v>
      </c>
      <c r="N182" s="822">
        <v>1</v>
      </c>
      <c r="O182" s="822">
        <v>254</v>
      </c>
      <c r="P182" s="831">
        <v>100</v>
      </c>
      <c r="Q182" s="831">
        <v>25500</v>
      </c>
      <c r="R182" s="827">
        <v>0.28766103377478963</v>
      </c>
      <c r="S182" s="832">
        <v>255</v>
      </c>
    </row>
    <row r="183" spans="1:19" ht="14.45" customHeight="1" x14ac:dyDescent="0.2">
      <c r="A183" s="821" t="s">
        <v>605</v>
      </c>
      <c r="B183" s="822" t="s">
        <v>4184</v>
      </c>
      <c r="C183" s="822" t="s">
        <v>626</v>
      </c>
      <c r="D183" s="822" t="s">
        <v>2204</v>
      </c>
      <c r="E183" s="822" t="s">
        <v>4179</v>
      </c>
      <c r="F183" s="822" t="s">
        <v>4223</v>
      </c>
      <c r="G183" s="822" t="s">
        <v>4224</v>
      </c>
      <c r="H183" s="831"/>
      <c r="I183" s="831"/>
      <c r="J183" s="822"/>
      <c r="K183" s="822"/>
      <c r="L183" s="831"/>
      <c r="M183" s="831"/>
      <c r="N183" s="822"/>
      <c r="O183" s="822"/>
      <c r="P183" s="831">
        <v>1</v>
      </c>
      <c r="Q183" s="831">
        <v>117</v>
      </c>
      <c r="R183" s="827"/>
      <c r="S183" s="832">
        <v>117</v>
      </c>
    </row>
    <row r="184" spans="1:19" ht="14.45" customHeight="1" x14ac:dyDescent="0.2">
      <c r="A184" s="821" t="s">
        <v>605</v>
      </c>
      <c r="B184" s="822" t="s">
        <v>4184</v>
      </c>
      <c r="C184" s="822" t="s">
        <v>626</v>
      </c>
      <c r="D184" s="822" t="s">
        <v>2204</v>
      </c>
      <c r="E184" s="822" t="s">
        <v>4179</v>
      </c>
      <c r="F184" s="822" t="s">
        <v>4227</v>
      </c>
      <c r="G184" s="822" t="s">
        <v>4228</v>
      </c>
      <c r="H184" s="831"/>
      <c r="I184" s="831"/>
      <c r="J184" s="822"/>
      <c r="K184" s="822"/>
      <c r="L184" s="831"/>
      <c r="M184" s="831"/>
      <c r="N184" s="822"/>
      <c r="O184" s="822"/>
      <c r="P184" s="831">
        <v>1</v>
      </c>
      <c r="Q184" s="831">
        <v>88</v>
      </c>
      <c r="R184" s="827"/>
      <c r="S184" s="832">
        <v>88</v>
      </c>
    </row>
    <row r="185" spans="1:19" ht="14.45" customHeight="1" x14ac:dyDescent="0.2">
      <c r="A185" s="821" t="s">
        <v>605</v>
      </c>
      <c r="B185" s="822" t="s">
        <v>4184</v>
      </c>
      <c r="C185" s="822" t="s">
        <v>626</v>
      </c>
      <c r="D185" s="822" t="s">
        <v>2204</v>
      </c>
      <c r="E185" s="822" t="s">
        <v>4179</v>
      </c>
      <c r="F185" s="822" t="s">
        <v>4229</v>
      </c>
      <c r="G185" s="822" t="s">
        <v>4230</v>
      </c>
      <c r="H185" s="831"/>
      <c r="I185" s="831"/>
      <c r="J185" s="822"/>
      <c r="K185" s="822"/>
      <c r="L185" s="831">
        <v>1</v>
      </c>
      <c r="M185" s="831">
        <v>33</v>
      </c>
      <c r="N185" s="822">
        <v>1</v>
      </c>
      <c r="O185" s="822">
        <v>33</v>
      </c>
      <c r="P185" s="831"/>
      <c r="Q185" s="831"/>
      <c r="R185" s="827"/>
      <c r="S185" s="832"/>
    </row>
    <row r="186" spans="1:19" ht="14.45" customHeight="1" x14ac:dyDescent="0.2">
      <c r="A186" s="821" t="s">
        <v>605</v>
      </c>
      <c r="B186" s="822" t="s">
        <v>4184</v>
      </c>
      <c r="C186" s="822" t="s">
        <v>626</v>
      </c>
      <c r="D186" s="822" t="s">
        <v>2204</v>
      </c>
      <c r="E186" s="822" t="s">
        <v>4179</v>
      </c>
      <c r="F186" s="822" t="s">
        <v>4235</v>
      </c>
      <c r="G186" s="822" t="s">
        <v>4236</v>
      </c>
      <c r="H186" s="831">
        <v>2</v>
      </c>
      <c r="I186" s="831">
        <v>118</v>
      </c>
      <c r="J186" s="822">
        <v>1.9344262295081966</v>
      </c>
      <c r="K186" s="822">
        <v>59</v>
      </c>
      <c r="L186" s="831">
        <v>1</v>
      </c>
      <c r="M186" s="831">
        <v>61</v>
      </c>
      <c r="N186" s="822">
        <v>1</v>
      </c>
      <c r="O186" s="822">
        <v>61</v>
      </c>
      <c r="P186" s="831"/>
      <c r="Q186" s="831"/>
      <c r="R186" s="827"/>
      <c r="S186" s="832"/>
    </row>
    <row r="187" spans="1:19" ht="14.45" customHeight="1" x14ac:dyDescent="0.2">
      <c r="A187" s="821" t="s">
        <v>605</v>
      </c>
      <c r="B187" s="822" t="s">
        <v>4184</v>
      </c>
      <c r="C187" s="822" t="s">
        <v>626</v>
      </c>
      <c r="D187" s="822" t="s">
        <v>2204</v>
      </c>
      <c r="E187" s="822" t="s">
        <v>4179</v>
      </c>
      <c r="F187" s="822" t="s">
        <v>4241</v>
      </c>
      <c r="G187" s="822" t="s">
        <v>4242</v>
      </c>
      <c r="H187" s="831"/>
      <c r="I187" s="831"/>
      <c r="J187" s="822"/>
      <c r="K187" s="822"/>
      <c r="L187" s="831"/>
      <c r="M187" s="831"/>
      <c r="N187" s="822"/>
      <c r="O187" s="822"/>
      <c r="P187" s="831">
        <v>216</v>
      </c>
      <c r="Q187" s="831">
        <v>81864</v>
      </c>
      <c r="R187" s="827"/>
      <c r="S187" s="832">
        <v>379</v>
      </c>
    </row>
    <row r="188" spans="1:19" ht="14.45" customHeight="1" x14ac:dyDescent="0.2">
      <c r="A188" s="821" t="s">
        <v>605</v>
      </c>
      <c r="B188" s="822" t="s">
        <v>4184</v>
      </c>
      <c r="C188" s="822" t="s">
        <v>626</v>
      </c>
      <c r="D188" s="822" t="s">
        <v>2203</v>
      </c>
      <c r="E188" s="822" t="s">
        <v>4185</v>
      </c>
      <c r="F188" s="822" t="s">
        <v>4186</v>
      </c>
      <c r="G188" s="822" t="s">
        <v>4187</v>
      </c>
      <c r="H188" s="831"/>
      <c r="I188" s="831"/>
      <c r="J188" s="822"/>
      <c r="K188" s="822"/>
      <c r="L188" s="831"/>
      <c r="M188" s="831"/>
      <c r="N188" s="822"/>
      <c r="O188" s="822"/>
      <c r="P188" s="831">
        <v>0.7</v>
      </c>
      <c r="Q188" s="831">
        <v>48.79</v>
      </c>
      <c r="R188" s="827"/>
      <c r="S188" s="832">
        <v>69.7</v>
      </c>
    </row>
    <row r="189" spans="1:19" ht="14.45" customHeight="1" x14ac:dyDescent="0.2">
      <c r="A189" s="821" t="s">
        <v>605</v>
      </c>
      <c r="B189" s="822" t="s">
        <v>4184</v>
      </c>
      <c r="C189" s="822" t="s">
        <v>626</v>
      </c>
      <c r="D189" s="822" t="s">
        <v>2203</v>
      </c>
      <c r="E189" s="822" t="s">
        <v>4179</v>
      </c>
      <c r="F189" s="822" t="s">
        <v>4197</v>
      </c>
      <c r="G189" s="822" t="s">
        <v>4198</v>
      </c>
      <c r="H189" s="831">
        <v>1</v>
      </c>
      <c r="I189" s="831">
        <v>83</v>
      </c>
      <c r="J189" s="822">
        <v>0.141156462585034</v>
      </c>
      <c r="K189" s="822">
        <v>83</v>
      </c>
      <c r="L189" s="831">
        <v>7</v>
      </c>
      <c r="M189" s="831">
        <v>588</v>
      </c>
      <c r="N189" s="822">
        <v>1</v>
      </c>
      <c r="O189" s="822">
        <v>84</v>
      </c>
      <c r="P189" s="831">
        <v>13</v>
      </c>
      <c r="Q189" s="831">
        <v>1105</v>
      </c>
      <c r="R189" s="827">
        <v>1.879251700680272</v>
      </c>
      <c r="S189" s="832">
        <v>85</v>
      </c>
    </row>
    <row r="190" spans="1:19" ht="14.45" customHeight="1" x14ac:dyDescent="0.2">
      <c r="A190" s="821" t="s">
        <v>605</v>
      </c>
      <c r="B190" s="822" t="s">
        <v>4184</v>
      </c>
      <c r="C190" s="822" t="s">
        <v>626</v>
      </c>
      <c r="D190" s="822" t="s">
        <v>2203</v>
      </c>
      <c r="E190" s="822" t="s">
        <v>4179</v>
      </c>
      <c r="F190" s="822" t="s">
        <v>4199</v>
      </c>
      <c r="G190" s="822" t="s">
        <v>4200</v>
      </c>
      <c r="H190" s="831">
        <v>132</v>
      </c>
      <c r="I190" s="831">
        <v>4884</v>
      </c>
      <c r="J190" s="822">
        <v>0.41326789642917583</v>
      </c>
      <c r="K190" s="822">
        <v>37</v>
      </c>
      <c r="L190" s="831">
        <v>311</v>
      </c>
      <c r="M190" s="831">
        <v>11818</v>
      </c>
      <c r="N190" s="822">
        <v>1</v>
      </c>
      <c r="O190" s="822">
        <v>38</v>
      </c>
      <c r="P190" s="831">
        <v>62</v>
      </c>
      <c r="Q190" s="831">
        <v>2356</v>
      </c>
      <c r="R190" s="827">
        <v>0.19935691318327975</v>
      </c>
      <c r="S190" s="832">
        <v>38</v>
      </c>
    </row>
    <row r="191" spans="1:19" ht="14.45" customHeight="1" x14ac:dyDescent="0.2">
      <c r="A191" s="821" t="s">
        <v>605</v>
      </c>
      <c r="B191" s="822" t="s">
        <v>4184</v>
      </c>
      <c r="C191" s="822" t="s">
        <v>626</v>
      </c>
      <c r="D191" s="822" t="s">
        <v>2203</v>
      </c>
      <c r="E191" s="822" t="s">
        <v>4179</v>
      </c>
      <c r="F191" s="822" t="s">
        <v>4211</v>
      </c>
      <c r="G191" s="822" t="s">
        <v>4212</v>
      </c>
      <c r="H191" s="831">
        <v>9</v>
      </c>
      <c r="I191" s="831">
        <v>1140</v>
      </c>
      <c r="J191" s="822">
        <v>0.47619047619047616</v>
      </c>
      <c r="K191" s="822">
        <v>126.66666666666667</v>
      </c>
      <c r="L191" s="831">
        <v>19</v>
      </c>
      <c r="M191" s="831">
        <v>2394</v>
      </c>
      <c r="N191" s="822">
        <v>1</v>
      </c>
      <c r="O191" s="822">
        <v>126</v>
      </c>
      <c r="P191" s="831">
        <v>396</v>
      </c>
      <c r="Q191" s="831">
        <v>50292</v>
      </c>
      <c r="R191" s="827">
        <v>21.007518796992482</v>
      </c>
      <c r="S191" s="832">
        <v>127</v>
      </c>
    </row>
    <row r="192" spans="1:19" ht="14.45" customHeight="1" x14ac:dyDescent="0.2">
      <c r="A192" s="821" t="s">
        <v>605</v>
      </c>
      <c r="B192" s="822" t="s">
        <v>4184</v>
      </c>
      <c r="C192" s="822" t="s">
        <v>626</v>
      </c>
      <c r="D192" s="822" t="s">
        <v>2203</v>
      </c>
      <c r="E192" s="822" t="s">
        <v>4179</v>
      </c>
      <c r="F192" s="822" t="s">
        <v>4219</v>
      </c>
      <c r="G192" s="822" t="s">
        <v>4220</v>
      </c>
      <c r="H192" s="831">
        <v>29</v>
      </c>
      <c r="I192" s="831">
        <v>966.67</v>
      </c>
      <c r="J192" s="822">
        <v>0.11153880325430643</v>
      </c>
      <c r="K192" s="822">
        <v>33.333448275862068</v>
      </c>
      <c r="L192" s="831">
        <v>260</v>
      </c>
      <c r="M192" s="831">
        <v>8666.67</v>
      </c>
      <c r="N192" s="822">
        <v>1</v>
      </c>
      <c r="O192" s="822">
        <v>33.333346153846151</v>
      </c>
      <c r="P192" s="831">
        <v>537</v>
      </c>
      <c r="Q192" s="831">
        <v>21106.66</v>
      </c>
      <c r="R192" s="827">
        <v>2.4353829094681116</v>
      </c>
      <c r="S192" s="832">
        <v>39.304767225325882</v>
      </c>
    </row>
    <row r="193" spans="1:19" ht="14.45" customHeight="1" x14ac:dyDescent="0.2">
      <c r="A193" s="821" t="s">
        <v>605</v>
      </c>
      <c r="B193" s="822" t="s">
        <v>4184</v>
      </c>
      <c r="C193" s="822" t="s">
        <v>626</v>
      </c>
      <c r="D193" s="822" t="s">
        <v>2203</v>
      </c>
      <c r="E193" s="822" t="s">
        <v>4179</v>
      </c>
      <c r="F193" s="822" t="s">
        <v>4221</v>
      </c>
      <c r="G193" s="822" t="s">
        <v>4222</v>
      </c>
      <c r="H193" s="831">
        <v>35</v>
      </c>
      <c r="I193" s="831">
        <v>8820</v>
      </c>
      <c r="J193" s="822">
        <v>0.20071912976195894</v>
      </c>
      <c r="K193" s="822">
        <v>252</v>
      </c>
      <c r="L193" s="831">
        <v>173</v>
      </c>
      <c r="M193" s="831">
        <v>43942</v>
      </c>
      <c r="N193" s="822">
        <v>1</v>
      </c>
      <c r="O193" s="822">
        <v>254</v>
      </c>
      <c r="P193" s="831">
        <v>176</v>
      </c>
      <c r="Q193" s="831">
        <v>44880</v>
      </c>
      <c r="R193" s="827">
        <v>1.0213463201492876</v>
      </c>
      <c r="S193" s="832">
        <v>255</v>
      </c>
    </row>
    <row r="194" spans="1:19" ht="14.45" customHeight="1" x14ac:dyDescent="0.2">
      <c r="A194" s="821" t="s">
        <v>605</v>
      </c>
      <c r="B194" s="822" t="s">
        <v>4184</v>
      </c>
      <c r="C194" s="822" t="s">
        <v>626</v>
      </c>
      <c r="D194" s="822" t="s">
        <v>2203</v>
      </c>
      <c r="E194" s="822" t="s">
        <v>4179</v>
      </c>
      <c r="F194" s="822" t="s">
        <v>4223</v>
      </c>
      <c r="G194" s="822" t="s">
        <v>4224</v>
      </c>
      <c r="H194" s="831"/>
      <c r="I194" s="831"/>
      <c r="J194" s="822"/>
      <c r="K194" s="822"/>
      <c r="L194" s="831">
        <v>1</v>
      </c>
      <c r="M194" s="831">
        <v>116</v>
      </c>
      <c r="N194" s="822">
        <v>1</v>
      </c>
      <c r="O194" s="822">
        <v>116</v>
      </c>
      <c r="P194" s="831">
        <v>1</v>
      </c>
      <c r="Q194" s="831">
        <v>117</v>
      </c>
      <c r="R194" s="827">
        <v>1.0086206896551724</v>
      </c>
      <c r="S194" s="832">
        <v>117</v>
      </c>
    </row>
    <row r="195" spans="1:19" ht="14.45" customHeight="1" x14ac:dyDescent="0.2">
      <c r="A195" s="821" t="s">
        <v>605</v>
      </c>
      <c r="B195" s="822" t="s">
        <v>4184</v>
      </c>
      <c r="C195" s="822" t="s">
        <v>626</v>
      </c>
      <c r="D195" s="822" t="s">
        <v>2203</v>
      </c>
      <c r="E195" s="822" t="s">
        <v>4179</v>
      </c>
      <c r="F195" s="822" t="s">
        <v>4227</v>
      </c>
      <c r="G195" s="822" t="s">
        <v>4228</v>
      </c>
      <c r="H195" s="831"/>
      <c r="I195" s="831"/>
      <c r="J195" s="822"/>
      <c r="K195" s="822"/>
      <c r="L195" s="831"/>
      <c r="M195" s="831"/>
      <c r="N195" s="822"/>
      <c r="O195" s="822"/>
      <c r="P195" s="831">
        <v>1</v>
      </c>
      <c r="Q195" s="831">
        <v>88</v>
      </c>
      <c r="R195" s="827"/>
      <c r="S195" s="832">
        <v>88</v>
      </c>
    </row>
    <row r="196" spans="1:19" ht="14.45" customHeight="1" x14ac:dyDescent="0.2">
      <c r="A196" s="821" t="s">
        <v>605</v>
      </c>
      <c r="B196" s="822" t="s">
        <v>4184</v>
      </c>
      <c r="C196" s="822" t="s">
        <v>626</v>
      </c>
      <c r="D196" s="822" t="s">
        <v>2203</v>
      </c>
      <c r="E196" s="822" t="s">
        <v>4179</v>
      </c>
      <c r="F196" s="822" t="s">
        <v>4239</v>
      </c>
      <c r="G196" s="822" t="s">
        <v>4240</v>
      </c>
      <c r="H196" s="831"/>
      <c r="I196" s="831"/>
      <c r="J196" s="822"/>
      <c r="K196" s="822"/>
      <c r="L196" s="831"/>
      <c r="M196" s="831"/>
      <c r="N196" s="822"/>
      <c r="O196" s="822"/>
      <c r="P196" s="831">
        <v>2</v>
      </c>
      <c r="Q196" s="831">
        <v>754</v>
      </c>
      <c r="R196" s="827"/>
      <c r="S196" s="832">
        <v>377</v>
      </c>
    </row>
    <row r="197" spans="1:19" ht="14.45" customHeight="1" x14ac:dyDescent="0.2">
      <c r="A197" s="821" t="s">
        <v>605</v>
      </c>
      <c r="B197" s="822" t="s">
        <v>4184</v>
      </c>
      <c r="C197" s="822" t="s">
        <v>626</v>
      </c>
      <c r="D197" s="822" t="s">
        <v>2203</v>
      </c>
      <c r="E197" s="822" t="s">
        <v>4179</v>
      </c>
      <c r="F197" s="822" t="s">
        <v>4241</v>
      </c>
      <c r="G197" s="822" t="s">
        <v>4242</v>
      </c>
      <c r="H197" s="831">
        <v>6</v>
      </c>
      <c r="I197" s="831">
        <v>2244</v>
      </c>
      <c r="J197" s="822">
        <v>5.9680851063829789E-2</v>
      </c>
      <c r="K197" s="822">
        <v>374</v>
      </c>
      <c r="L197" s="831">
        <v>100</v>
      </c>
      <c r="M197" s="831">
        <v>37600</v>
      </c>
      <c r="N197" s="822">
        <v>1</v>
      </c>
      <c r="O197" s="822">
        <v>376</v>
      </c>
      <c r="P197" s="831">
        <v>76</v>
      </c>
      <c r="Q197" s="831">
        <v>28804</v>
      </c>
      <c r="R197" s="827">
        <v>0.76606382978723409</v>
      </c>
      <c r="S197" s="832">
        <v>379</v>
      </c>
    </row>
    <row r="198" spans="1:19" ht="14.45" customHeight="1" x14ac:dyDescent="0.2">
      <c r="A198" s="821" t="s">
        <v>605</v>
      </c>
      <c r="B198" s="822" t="s">
        <v>4184</v>
      </c>
      <c r="C198" s="822" t="s">
        <v>626</v>
      </c>
      <c r="D198" s="822" t="s">
        <v>2200</v>
      </c>
      <c r="E198" s="822" t="s">
        <v>4179</v>
      </c>
      <c r="F198" s="822" t="s">
        <v>4197</v>
      </c>
      <c r="G198" s="822" t="s">
        <v>4198</v>
      </c>
      <c r="H198" s="831"/>
      <c r="I198" s="831"/>
      <c r="J198" s="822"/>
      <c r="K198" s="822"/>
      <c r="L198" s="831"/>
      <c r="M198" s="831"/>
      <c r="N198" s="822"/>
      <c r="O198" s="822"/>
      <c r="P198" s="831">
        <v>4</v>
      </c>
      <c r="Q198" s="831">
        <v>340</v>
      </c>
      <c r="R198" s="827"/>
      <c r="S198" s="832">
        <v>85</v>
      </c>
    </row>
    <row r="199" spans="1:19" ht="14.45" customHeight="1" x14ac:dyDescent="0.2">
      <c r="A199" s="821" t="s">
        <v>605</v>
      </c>
      <c r="B199" s="822" t="s">
        <v>4184</v>
      </c>
      <c r="C199" s="822" t="s">
        <v>626</v>
      </c>
      <c r="D199" s="822" t="s">
        <v>2200</v>
      </c>
      <c r="E199" s="822" t="s">
        <v>4179</v>
      </c>
      <c r="F199" s="822" t="s">
        <v>4199</v>
      </c>
      <c r="G199" s="822" t="s">
        <v>4200</v>
      </c>
      <c r="H199" s="831"/>
      <c r="I199" s="831"/>
      <c r="J199" s="822"/>
      <c r="K199" s="822"/>
      <c r="L199" s="831"/>
      <c r="M199" s="831"/>
      <c r="N199" s="822"/>
      <c r="O199" s="822"/>
      <c r="P199" s="831">
        <v>1</v>
      </c>
      <c r="Q199" s="831">
        <v>38</v>
      </c>
      <c r="R199" s="827"/>
      <c r="S199" s="832">
        <v>38</v>
      </c>
    </row>
    <row r="200" spans="1:19" ht="14.45" customHeight="1" x14ac:dyDescent="0.2">
      <c r="A200" s="821" t="s">
        <v>605</v>
      </c>
      <c r="B200" s="822" t="s">
        <v>4184</v>
      </c>
      <c r="C200" s="822" t="s">
        <v>626</v>
      </c>
      <c r="D200" s="822" t="s">
        <v>2200</v>
      </c>
      <c r="E200" s="822" t="s">
        <v>4179</v>
      </c>
      <c r="F200" s="822" t="s">
        <v>4211</v>
      </c>
      <c r="G200" s="822" t="s">
        <v>4212</v>
      </c>
      <c r="H200" s="831"/>
      <c r="I200" s="831"/>
      <c r="J200" s="822"/>
      <c r="K200" s="822"/>
      <c r="L200" s="831"/>
      <c r="M200" s="831"/>
      <c r="N200" s="822"/>
      <c r="O200" s="822"/>
      <c r="P200" s="831">
        <v>47</v>
      </c>
      <c r="Q200" s="831">
        <v>5969</v>
      </c>
      <c r="R200" s="827"/>
      <c r="S200" s="832">
        <v>127</v>
      </c>
    </row>
    <row r="201" spans="1:19" ht="14.45" customHeight="1" x14ac:dyDescent="0.2">
      <c r="A201" s="821" t="s">
        <v>605</v>
      </c>
      <c r="B201" s="822" t="s">
        <v>4184</v>
      </c>
      <c r="C201" s="822" t="s">
        <v>626</v>
      </c>
      <c r="D201" s="822" t="s">
        <v>2200</v>
      </c>
      <c r="E201" s="822" t="s">
        <v>4179</v>
      </c>
      <c r="F201" s="822" t="s">
        <v>4219</v>
      </c>
      <c r="G201" s="822" t="s">
        <v>4220</v>
      </c>
      <c r="H201" s="831"/>
      <c r="I201" s="831"/>
      <c r="J201" s="822"/>
      <c r="K201" s="822"/>
      <c r="L201" s="831"/>
      <c r="M201" s="831"/>
      <c r="N201" s="822"/>
      <c r="O201" s="822"/>
      <c r="P201" s="831">
        <v>212</v>
      </c>
      <c r="Q201" s="831">
        <v>8627.7799999999988</v>
      </c>
      <c r="R201" s="827"/>
      <c r="S201" s="832">
        <v>40.697075471698106</v>
      </c>
    </row>
    <row r="202" spans="1:19" ht="14.45" customHeight="1" x14ac:dyDescent="0.2">
      <c r="A202" s="821" t="s">
        <v>605</v>
      </c>
      <c r="B202" s="822" t="s">
        <v>4184</v>
      </c>
      <c r="C202" s="822" t="s">
        <v>626</v>
      </c>
      <c r="D202" s="822" t="s">
        <v>2200</v>
      </c>
      <c r="E202" s="822" t="s">
        <v>4179</v>
      </c>
      <c r="F202" s="822" t="s">
        <v>4221</v>
      </c>
      <c r="G202" s="822" t="s">
        <v>4222</v>
      </c>
      <c r="H202" s="831"/>
      <c r="I202" s="831"/>
      <c r="J202" s="822"/>
      <c r="K202" s="822"/>
      <c r="L202" s="831"/>
      <c r="M202" s="831"/>
      <c r="N202" s="822"/>
      <c r="O202" s="822"/>
      <c r="P202" s="831">
        <v>11</v>
      </c>
      <c r="Q202" s="831">
        <v>2805</v>
      </c>
      <c r="R202" s="827"/>
      <c r="S202" s="832">
        <v>255</v>
      </c>
    </row>
    <row r="203" spans="1:19" ht="14.45" customHeight="1" x14ac:dyDescent="0.2">
      <c r="A203" s="821" t="s">
        <v>605</v>
      </c>
      <c r="B203" s="822" t="s">
        <v>4184</v>
      </c>
      <c r="C203" s="822" t="s">
        <v>626</v>
      </c>
      <c r="D203" s="822" t="s">
        <v>2200</v>
      </c>
      <c r="E203" s="822" t="s">
        <v>4179</v>
      </c>
      <c r="F203" s="822" t="s">
        <v>4241</v>
      </c>
      <c r="G203" s="822" t="s">
        <v>4242</v>
      </c>
      <c r="H203" s="831"/>
      <c r="I203" s="831"/>
      <c r="J203" s="822"/>
      <c r="K203" s="822"/>
      <c r="L203" s="831"/>
      <c r="M203" s="831"/>
      <c r="N203" s="822"/>
      <c r="O203" s="822"/>
      <c r="P203" s="831">
        <v>170</v>
      </c>
      <c r="Q203" s="831">
        <v>64430</v>
      </c>
      <c r="R203" s="827"/>
      <c r="S203" s="832">
        <v>379</v>
      </c>
    </row>
    <row r="204" spans="1:19" ht="14.45" customHeight="1" x14ac:dyDescent="0.2">
      <c r="A204" s="821" t="s">
        <v>605</v>
      </c>
      <c r="B204" s="822" t="s">
        <v>4245</v>
      </c>
      <c r="C204" s="822" t="s">
        <v>626</v>
      </c>
      <c r="D204" s="822" t="s">
        <v>4170</v>
      </c>
      <c r="E204" s="822" t="s">
        <v>4185</v>
      </c>
      <c r="F204" s="822" t="s">
        <v>4195</v>
      </c>
      <c r="G204" s="822" t="s">
        <v>4196</v>
      </c>
      <c r="H204" s="831"/>
      <c r="I204" s="831"/>
      <c r="J204" s="822"/>
      <c r="K204" s="822"/>
      <c r="L204" s="831"/>
      <c r="M204" s="831"/>
      <c r="N204" s="822"/>
      <c r="O204" s="822"/>
      <c r="P204" s="831">
        <v>2.4</v>
      </c>
      <c r="Q204" s="831">
        <v>40536.53</v>
      </c>
      <c r="R204" s="827"/>
      <c r="S204" s="832">
        <v>16890.220833333333</v>
      </c>
    </row>
    <row r="205" spans="1:19" ht="14.45" customHeight="1" x14ac:dyDescent="0.2">
      <c r="A205" s="821" t="s">
        <v>605</v>
      </c>
      <c r="B205" s="822" t="s">
        <v>4245</v>
      </c>
      <c r="C205" s="822" t="s">
        <v>626</v>
      </c>
      <c r="D205" s="822" t="s">
        <v>4170</v>
      </c>
      <c r="E205" s="822" t="s">
        <v>4185</v>
      </c>
      <c r="F205" s="822" t="s">
        <v>4246</v>
      </c>
      <c r="G205" s="822" t="s">
        <v>4196</v>
      </c>
      <c r="H205" s="831"/>
      <c r="I205" s="831"/>
      <c r="J205" s="822"/>
      <c r="K205" s="822"/>
      <c r="L205" s="831">
        <v>0.6</v>
      </c>
      <c r="M205" s="831">
        <v>10143.870000000001</v>
      </c>
      <c r="N205" s="822">
        <v>1</v>
      </c>
      <c r="O205" s="822">
        <v>16906.45</v>
      </c>
      <c r="P205" s="831"/>
      <c r="Q205" s="831"/>
      <c r="R205" s="827"/>
      <c r="S205" s="832"/>
    </row>
    <row r="206" spans="1:19" ht="14.45" customHeight="1" x14ac:dyDescent="0.2">
      <c r="A206" s="821" t="s">
        <v>605</v>
      </c>
      <c r="B206" s="822" t="s">
        <v>4245</v>
      </c>
      <c r="C206" s="822" t="s">
        <v>626</v>
      </c>
      <c r="D206" s="822" t="s">
        <v>4170</v>
      </c>
      <c r="E206" s="822" t="s">
        <v>4179</v>
      </c>
      <c r="F206" s="822" t="s">
        <v>4199</v>
      </c>
      <c r="G206" s="822" t="s">
        <v>4200</v>
      </c>
      <c r="H206" s="831">
        <v>1</v>
      </c>
      <c r="I206" s="831">
        <v>37</v>
      </c>
      <c r="J206" s="822"/>
      <c r="K206" s="822">
        <v>37</v>
      </c>
      <c r="L206" s="831"/>
      <c r="M206" s="831"/>
      <c r="N206" s="822"/>
      <c r="O206" s="822"/>
      <c r="P206" s="831"/>
      <c r="Q206" s="831"/>
      <c r="R206" s="827"/>
      <c r="S206" s="832"/>
    </row>
    <row r="207" spans="1:19" ht="14.45" customHeight="1" x14ac:dyDescent="0.2">
      <c r="A207" s="821" t="s">
        <v>605</v>
      </c>
      <c r="B207" s="822" t="s">
        <v>4245</v>
      </c>
      <c r="C207" s="822" t="s">
        <v>626</v>
      </c>
      <c r="D207" s="822" t="s">
        <v>4170</v>
      </c>
      <c r="E207" s="822" t="s">
        <v>4179</v>
      </c>
      <c r="F207" s="822" t="s">
        <v>4249</v>
      </c>
      <c r="G207" s="822" t="s">
        <v>4250</v>
      </c>
      <c r="H207" s="831"/>
      <c r="I207" s="831"/>
      <c r="J207" s="822"/>
      <c r="K207" s="822"/>
      <c r="L207" s="831">
        <v>2</v>
      </c>
      <c r="M207" s="831">
        <v>252</v>
      </c>
      <c r="N207" s="822">
        <v>1</v>
      </c>
      <c r="O207" s="822">
        <v>126</v>
      </c>
      <c r="P207" s="831">
        <v>4</v>
      </c>
      <c r="Q207" s="831">
        <v>508</v>
      </c>
      <c r="R207" s="827">
        <v>2.0158730158730158</v>
      </c>
      <c r="S207" s="832">
        <v>127</v>
      </c>
    </row>
    <row r="208" spans="1:19" ht="14.45" customHeight="1" x14ac:dyDescent="0.2">
      <c r="A208" s="821" t="s">
        <v>605</v>
      </c>
      <c r="B208" s="822" t="s">
        <v>4245</v>
      </c>
      <c r="C208" s="822" t="s">
        <v>626</v>
      </c>
      <c r="D208" s="822" t="s">
        <v>4170</v>
      </c>
      <c r="E208" s="822" t="s">
        <v>4179</v>
      </c>
      <c r="F208" s="822" t="s">
        <v>4251</v>
      </c>
      <c r="G208" s="822" t="s">
        <v>4252</v>
      </c>
      <c r="H208" s="831"/>
      <c r="I208" s="831"/>
      <c r="J208" s="822"/>
      <c r="K208" s="822"/>
      <c r="L208" s="831">
        <v>2</v>
      </c>
      <c r="M208" s="831">
        <v>524</v>
      </c>
      <c r="N208" s="822">
        <v>1</v>
      </c>
      <c r="O208" s="822">
        <v>262</v>
      </c>
      <c r="P208" s="831">
        <v>5</v>
      </c>
      <c r="Q208" s="831">
        <v>1320</v>
      </c>
      <c r="R208" s="827">
        <v>2.5190839694656488</v>
      </c>
      <c r="S208" s="832">
        <v>264</v>
      </c>
    </row>
    <row r="209" spans="1:19" ht="14.45" customHeight="1" x14ac:dyDescent="0.2">
      <c r="A209" s="821" t="s">
        <v>605</v>
      </c>
      <c r="B209" s="822" t="s">
        <v>4245</v>
      </c>
      <c r="C209" s="822" t="s">
        <v>626</v>
      </c>
      <c r="D209" s="822" t="s">
        <v>4170</v>
      </c>
      <c r="E209" s="822" t="s">
        <v>4179</v>
      </c>
      <c r="F209" s="822" t="s">
        <v>4235</v>
      </c>
      <c r="G209" s="822" t="s">
        <v>4236</v>
      </c>
      <c r="H209" s="831">
        <v>1</v>
      </c>
      <c r="I209" s="831">
        <v>59</v>
      </c>
      <c r="J209" s="822"/>
      <c r="K209" s="822">
        <v>59</v>
      </c>
      <c r="L209" s="831"/>
      <c r="M209" s="831"/>
      <c r="N209" s="822"/>
      <c r="O209" s="822"/>
      <c r="P209" s="831"/>
      <c r="Q209" s="831"/>
      <c r="R209" s="827"/>
      <c r="S209" s="832"/>
    </row>
    <row r="210" spans="1:19" ht="14.45" customHeight="1" x14ac:dyDescent="0.2">
      <c r="A210" s="821" t="s">
        <v>605</v>
      </c>
      <c r="B210" s="822" t="s">
        <v>4245</v>
      </c>
      <c r="C210" s="822" t="s">
        <v>626</v>
      </c>
      <c r="D210" s="822" t="s">
        <v>2193</v>
      </c>
      <c r="E210" s="822" t="s">
        <v>4185</v>
      </c>
      <c r="F210" s="822" t="s">
        <v>4195</v>
      </c>
      <c r="G210" s="822" t="s">
        <v>4196</v>
      </c>
      <c r="H210" s="831">
        <v>16.600000000000001</v>
      </c>
      <c r="I210" s="831">
        <v>73030.100000000006</v>
      </c>
      <c r="J210" s="822">
        <v>0.86413084506272309</v>
      </c>
      <c r="K210" s="822">
        <v>4399.4036144578313</v>
      </c>
      <c r="L210" s="831">
        <v>5</v>
      </c>
      <c r="M210" s="831">
        <v>84512.78</v>
      </c>
      <c r="N210" s="822">
        <v>1</v>
      </c>
      <c r="O210" s="822">
        <v>16902.556</v>
      </c>
      <c r="P210" s="831">
        <v>2.8</v>
      </c>
      <c r="Q210" s="831">
        <v>40536.54</v>
      </c>
      <c r="R210" s="827">
        <v>0.47964982337582557</v>
      </c>
      <c r="S210" s="832">
        <v>14477.335714285715</v>
      </c>
    </row>
    <row r="211" spans="1:19" ht="14.45" customHeight="1" x14ac:dyDescent="0.2">
      <c r="A211" s="821" t="s">
        <v>605</v>
      </c>
      <c r="B211" s="822" t="s">
        <v>4245</v>
      </c>
      <c r="C211" s="822" t="s">
        <v>626</v>
      </c>
      <c r="D211" s="822" t="s">
        <v>2193</v>
      </c>
      <c r="E211" s="822" t="s">
        <v>4185</v>
      </c>
      <c r="F211" s="822" t="s">
        <v>4246</v>
      </c>
      <c r="G211" s="822" t="s">
        <v>4196</v>
      </c>
      <c r="H211" s="831"/>
      <c r="I211" s="831"/>
      <c r="J211" s="822"/>
      <c r="K211" s="822"/>
      <c r="L211" s="831">
        <v>0.6</v>
      </c>
      <c r="M211" s="831">
        <v>10143.870000000001</v>
      </c>
      <c r="N211" s="822">
        <v>1</v>
      </c>
      <c r="O211" s="822">
        <v>16906.45</v>
      </c>
      <c r="P211" s="831"/>
      <c r="Q211" s="831"/>
      <c r="R211" s="827"/>
      <c r="S211" s="832"/>
    </row>
    <row r="212" spans="1:19" ht="14.45" customHeight="1" x14ac:dyDescent="0.2">
      <c r="A212" s="821" t="s">
        <v>605</v>
      </c>
      <c r="B212" s="822" t="s">
        <v>4245</v>
      </c>
      <c r="C212" s="822" t="s">
        <v>626</v>
      </c>
      <c r="D212" s="822" t="s">
        <v>2193</v>
      </c>
      <c r="E212" s="822" t="s">
        <v>4179</v>
      </c>
      <c r="F212" s="822" t="s">
        <v>4199</v>
      </c>
      <c r="G212" s="822" t="s">
        <v>4200</v>
      </c>
      <c r="H212" s="831"/>
      <c r="I212" s="831"/>
      <c r="J212" s="822"/>
      <c r="K212" s="822"/>
      <c r="L212" s="831">
        <v>1</v>
      </c>
      <c r="M212" s="831">
        <v>38</v>
      </c>
      <c r="N212" s="822">
        <v>1</v>
      </c>
      <c r="O212" s="822">
        <v>38</v>
      </c>
      <c r="P212" s="831">
        <v>2</v>
      </c>
      <c r="Q212" s="831">
        <v>76</v>
      </c>
      <c r="R212" s="827">
        <v>2</v>
      </c>
      <c r="S212" s="832">
        <v>38</v>
      </c>
    </row>
    <row r="213" spans="1:19" ht="14.45" customHeight="1" x14ac:dyDescent="0.2">
      <c r="A213" s="821" t="s">
        <v>605</v>
      </c>
      <c r="B213" s="822" t="s">
        <v>4245</v>
      </c>
      <c r="C213" s="822" t="s">
        <v>626</v>
      </c>
      <c r="D213" s="822" t="s">
        <v>2193</v>
      </c>
      <c r="E213" s="822" t="s">
        <v>4179</v>
      </c>
      <c r="F213" s="822" t="s">
        <v>4247</v>
      </c>
      <c r="G213" s="822" t="s">
        <v>4248</v>
      </c>
      <c r="H213" s="831">
        <v>20</v>
      </c>
      <c r="I213" s="831">
        <v>5040</v>
      </c>
      <c r="J213" s="822">
        <v>1.3228346456692914</v>
      </c>
      <c r="K213" s="822">
        <v>252</v>
      </c>
      <c r="L213" s="831">
        <v>15</v>
      </c>
      <c r="M213" s="831">
        <v>3810</v>
      </c>
      <c r="N213" s="822">
        <v>1</v>
      </c>
      <c r="O213" s="822">
        <v>254</v>
      </c>
      <c r="P213" s="831">
        <v>30</v>
      </c>
      <c r="Q213" s="831">
        <v>7650</v>
      </c>
      <c r="R213" s="827">
        <v>2.0078740157480315</v>
      </c>
      <c r="S213" s="832">
        <v>255</v>
      </c>
    </row>
    <row r="214" spans="1:19" ht="14.45" customHeight="1" x14ac:dyDescent="0.2">
      <c r="A214" s="821" t="s">
        <v>605</v>
      </c>
      <c r="B214" s="822" t="s">
        <v>4245</v>
      </c>
      <c r="C214" s="822" t="s">
        <v>626</v>
      </c>
      <c r="D214" s="822" t="s">
        <v>2193</v>
      </c>
      <c r="E214" s="822" t="s">
        <v>4179</v>
      </c>
      <c r="F214" s="822" t="s">
        <v>4249</v>
      </c>
      <c r="G214" s="822" t="s">
        <v>4250</v>
      </c>
      <c r="H214" s="831">
        <v>88</v>
      </c>
      <c r="I214" s="831">
        <v>11159</v>
      </c>
      <c r="J214" s="822">
        <v>1.080042586140147</v>
      </c>
      <c r="K214" s="822">
        <v>126.80681818181819</v>
      </c>
      <c r="L214" s="831">
        <v>82</v>
      </c>
      <c r="M214" s="831">
        <v>10332</v>
      </c>
      <c r="N214" s="822">
        <v>1</v>
      </c>
      <c r="O214" s="822">
        <v>126</v>
      </c>
      <c r="P214" s="831">
        <v>66</v>
      </c>
      <c r="Q214" s="831">
        <v>8382</v>
      </c>
      <c r="R214" s="827">
        <v>0.81126596980255516</v>
      </c>
      <c r="S214" s="832">
        <v>127</v>
      </c>
    </row>
    <row r="215" spans="1:19" ht="14.45" customHeight="1" x14ac:dyDescent="0.2">
      <c r="A215" s="821" t="s">
        <v>605</v>
      </c>
      <c r="B215" s="822" t="s">
        <v>4245</v>
      </c>
      <c r="C215" s="822" t="s">
        <v>626</v>
      </c>
      <c r="D215" s="822" t="s">
        <v>2193</v>
      </c>
      <c r="E215" s="822" t="s">
        <v>4179</v>
      </c>
      <c r="F215" s="822" t="s">
        <v>4251</v>
      </c>
      <c r="G215" s="822" t="s">
        <v>4252</v>
      </c>
      <c r="H215" s="831">
        <v>38</v>
      </c>
      <c r="I215" s="831">
        <v>9948</v>
      </c>
      <c r="J215" s="822">
        <v>0.99919646444355159</v>
      </c>
      <c r="K215" s="822">
        <v>261.78947368421052</v>
      </c>
      <c r="L215" s="831">
        <v>38</v>
      </c>
      <c r="M215" s="831">
        <v>9956</v>
      </c>
      <c r="N215" s="822">
        <v>1</v>
      </c>
      <c r="O215" s="822">
        <v>262</v>
      </c>
      <c r="P215" s="831">
        <v>32</v>
      </c>
      <c r="Q215" s="831">
        <v>8448</v>
      </c>
      <c r="R215" s="827">
        <v>0.84853354760948174</v>
      </c>
      <c r="S215" s="832">
        <v>264</v>
      </c>
    </row>
    <row r="216" spans="1:19" ht="14.45" customHeight="1" x14ac:dyDescent="0.2">
      <c r="A216" s="821" t="s">
        <v>605</v>
      </c>
      <c r="B216" s="822" t="s">
        <v>4245</v>
      </c>
      <c r="C216" s="822" t="s">
        <v>626</v>
      </c>
      <c r="D216" s="822" t="s">
        <v>2193</v>
      </c>
      <c r="E216" s="822" t="s">
        <v>4179</v>
      </c>
      <c r="F216" s="822" t="s">
        <v>4219</v>
      </c>
      <c r="G216" s="822" t="s">
        <v>4220</v>
      </c>
      <c r="H216" s="831"/>
      <c r="I216" s="831"/>
      <c r="J216" s="822"/>
      <c r="K216" s="822"/>
      <c r="L216" s="831"/>
      <c r="M216" s="831"/>
      <c r="N216" s="822"/>
      <c r="O216" s="822"/>
      <c r="P216" s="831">
        <v>8</v>
      </c>
      <c r="Q216" s="831">
        <v>364.45000000000005</v>
      </c>
      <c r="R216" s="827"/>
      <c r="S216" s="832">
        <v>45.556250000000006</v>
      </c>
    </row>
    <row r="217" spans="1:19" ht="14.45" customHeight="1" x14ac:dyDescent="0.2">
      <c r="A217" s="821" t="s">
        <v>605</v>
      </c>
      <c r="B217" s="822" t="s">
        <v>4245</v>
      </c>
      <c r="C217" s="822" t="s">
        <v>626</v>
      </c>
      <c r="D217" s="822" t="s">
        <v>2194</v>
      </c>
      <c r="E217" s="822" t="s">
        <v>4185</v>
      </c>
      <c r="F217" s="822" t="s">
        <v>4195</v>
      </c>
      <c r="G217" s="822" t="s">
        <v>4196</v>
      </c>
      <c r="H217" s="831"/>
      <c r="I217" s="831"/>
      <c r="J217" s="822"/>
      <c r="K217" s="822"/>
      <c r="L217" s="831">
        <v>3.2</v>
      </c>
      <c r="M217" s="831">
        <v>40562.5</v>
      </c>
      <c r="N217" s="822">
        <v>1</v>
      </c>
      <c r="O217" s="822">
        <v>12675.78125</v>
      </c>
      <c r="P217" s="831">
        <v>0.8</v>
      </c>
      <c r="Q217" s="831">
        <v>13512.18</v>
      </c>
      <c r="R217" s="827">
        <v>0.33312000000000003</v>
      </c>
      <c r="S217" s="832">
        <v>16890.224999999999</v>
      </c>
    </row>
    <row r="218" spans="1:19" ht="14.45" customHeight="1" x14ac:dyDescent="0.2">
      <c r="A218" s="821" t="s">
        <v>605</v>
      </c>
      <c r="B218" s="822" t="s">
        <v>4245</v>
      </c>
      <c r="C218" s="822" t="s">
        <v>626</v>
      </c>
      <c r="D218" s="822" t="s">
        <v>2194</v>
      </c>
      <c r="E218" s="822" t="s">
        <v>4179</v>
      </c>
      <c r="F218" s="822" t="s">
        <v>4247</v>
      </c>
      <c r="G218" s="822" t="s">
        <v>4248</v>
      </c>
      <c r="H218" s="831"/>
      <c r="I218" s="831"/>
      <c r="J218" s="822"/>
      <c r="K218" s="822"/>
      <c r="L218" s="831">
        <v>1</v>
      </c>
      <c r="M218" s="831">
        <v>254</v>
      </c>
      <c r="N218" s="822">
        <v>1</v>
      </c>
      <c r="O218" s="822">
        <v>254</v>
      </c>
      <c r="P218" s="831">
        <v>7</v>
      </c>
      <c r="Q218" s="831">
        <v>1785</v>
      </c>
      <c r="R218" s="827">
        <v>7.0275590551181102</v>
      </c>
      <c r="S218" s="832">
        <v>255</v>
      </c>
    </row>
    <row r="219" spans="1:19" ht="14.45" customHeight="1" x14ac:dyDescent="0.2">
      <c r="A219" s="821" t="s">
        <v>605</v>
      </c>
      <c r="B219" s="822" t="s">
        <v>4245</v>
      </c>
      <c r="C219" s="822" t="s">
        <v>626</v>
      </c>
      <c r="D219" s="822" t="s">
        <v>2194</v>
      </c>
      <c r="E219" s="822" t="s">
        <v>4179</v>
      </c>
      <c r="F219" s="822" t="s">
        <v>4249</v>
      </c>
      <c r="G219" s="822" t="s">
        <v>4250</v>
      </c>
      <c r="H219" s="831">
        <v>1</v>
      </c>
      <c r="I219" s="831">
        <v>126</v>
      </c>
      <c r="J219" s="822">
        <v>7.1428571428571425E-2</v>
      </c>
      <c r="K219" s="822">
        <v>126</v>
      </c>
      <c r="L219" s="831">
        <v>14</v>
      </c>
      <c r="M219" s="831">
        <v>1764</v>
      </c>
      <c r="N219" s="822">
        <v>1</v>
      </c>
      <c r="O219" s="822">
        <v>126</v>
      </c>
      <c r="P219" s="831">
        <v>5</v>
      </c>
      <c r="Q219" s="831">
        <v>635</v>
      </c>
      <c r="R219" s="827">
        <v>0.35997732426303852</v>
      </c>
      <c r="S219" s="832">
        <v>127</v>
      </c>
    </row>
    <row r="220" spans="1:19" ht="14.45" customHeight="1" x14ac:dyDescent="0.2">
      <c r="A220" s="821" t="s">
        <v>605</v>
      </c>
      <c r="B220" s="822" t="s">
        <v>4245</v>
      </c>
      <c r="C220" s="822" t="s">
        <v>626</v>
      </c>
      <c r="D220" s="822" t="s">
        <v>2194</v>
      </c>
      <c r="E220" s="822" t="s">
        <v>4179</v>
      </c>
      <c r="F220" s="822" t="s">
        <v>4251</v>
      </c>
      <c r="G220" s="822" t="s">
        <v>4252</v>
      </c>
      <c r="H220" s="831">
        <v>1</v>
      </c>
      <c r="I220" s="831">
        <v>261</v>
      </c>
      <c r="J220" s="822">
        <v>7.1155943293347873E-2</v>
      </c>
      <c r="K220" s="822">
        <v>261</v>
      </c>
      <c r="L220" s="831">
        <v>14</v>
      </c>
      <c r="M220" s="831">
        <v>3668</v>
      </c>
      <c r="N220" s="822">
        <v>1</v>
      </c>
      <c r="O220" s="822">
        <v>262</v>
      </c>
      <c r="P220" s="831">
        <v>12</v>
      </c>
      <c r="Q220" s="831">
        <v>3168</v>
      </c>
      <c r="R220" s="827">
        <v>0.86368593238822244</v>
      </c>
      <c r="S220" s="832">
        <v>264</v>
      </c>
    </row>
    <row r="221" spans="1:19" ht="14.45" customHeight="1" x14ac:dyDescent="0.2">
      <c r="A221" s="821" t="s">
        <v>605</v>
      </c>
      <c r="B221" s="822" t="s">
        <v>4245</v>
      </c>
      <c r="C221" s="822" t="s">
        <v>626</v>
      </c>
      <c r="D221" s="822" t="s">
        <v>2195</v>
      </c>
      <c r="E221" s="822" t="s">
        <v>4179</v>
      </c>
      <c r="F221" s="822" t="s">
        <v>4247</v>
      </c>
      <c r="G221" s="822" t="s">
        <v>4248</v>
      </c>
      <c r="H221" s="831">
        <v>1</v>
      </c>
      <c r="I221" s="831">
        <v>252</v>
      </c>
      <c r="J221" s="822"/>
      <c r="K221" s="822">
        <v>252</v>
      </c>
      <c r="L221" s="831"/>
      <c r="M221" s="831"/>
      <c r="N221" s="822"/>
      <c r="O221" s="822"/>
      <c r="P221" s="831"/>
      <c r="Q221" s="831"/>
      <c r="R221" s="827"/>
      <c r="S221" s="832"/>
    </row>
    <row r="222" spans="1:19" ht="14.45" customHeight="1" x14ac:dyDescent="0.2">
      <c r="A222" s="821" t="s">
        <v>605</v>
      </c>
      <c r="B222" s="822" t="s">
        <v>4245</v>
      </c>
      <c r="C222" s="822" t="s">
        <v>626</v>
      </c>
      <c r="D222" s="822" t="s">
        <v>2195</v>
      </c>
      <c r="E222" s="822" t="s">
        <v>4179</v>
      </c>
      <c r="F222" s="822" t="s">
        <v>4249</v>
      </c>
      <c r="G222" s="822" t="s">
        <v>4250</v>
      </c>
      <c r="H222" s="831">
        <v>2</v>
      </c>
      <c r="I222" s="831">
        <v>254</v>
      </c>
      <c r="J222" s="822"/>
      <c r="K222" s="822">
        <v>127</v>
      </c>
      <c r="L222" s="831"/>
      <c r="M222" s="831"/>
      <c r="N222" s="822"/>
      <c r="O222" s="822"/>
      <c r="P222" s="831"/>
      <c r="Q222" s="831"/>
      <c r="R222" s="827"/>
      <c r="S222" s="832"/>
    </row>
    <row r="223" spans="1:19" ht="14.45" customHeight="1" x14ac:dyDescent="0.2">
      <c r="A223" s="821" t="s">
        <v>605</v>
      </c>
      <c r="B223" s="822" t="s">
        <v>4245</v>
      </c>
      <c r="C223" s="822" t="s">
        <v>626</v>
      </c>
      <c r="D223" s="822" t="s">
        <v>2195</v>
      </c>
      <c r="E223" s="822" t="s">
        <v>4179</v>
      </c>
      <c r="F223" s="822" t="s">
        <v>4251</v>
      </c>
      <c r="G223" s="822" t="s">
        <v>4252</v>
      </c>
      <c r="H223" s="831">
        <v>3</v>
      </c>
      <c r="I223" s="831">
        <v>786</v>
      </c>
      <c r="J223" s="822"/>
      <c r="K223" s="822">
        <v>262</v>
      </c>
      <c r="L223" s="831"/>
      <c r="M223" s="831"/>
      <c r="N223" s="822"/>
      <c r="O223" s="822"/>
      <c r="P223" s="831"/>
      <c r="Q223" s="831"/>
      <c r="R223" s="827"/>
      <c r="S223" s="832"/>
    </row>
    <row r="224" spans="1:19" ht="14.45" customHeight="1" x14ac:dyDescent="0.2">
      <c r="A224" s="821" t="s">
        <v>605</v>
      </c>
      <c r="B224" s="822" t="s">
        <v>4245</v>
      </c>
      <c r="C224" s="822" t="s">
        <v>626</v>
      </c>
      <c r="D224" s="822" t="s">
        <v>2198</v>
      </c>
      <c r="E224" s="822" t="s">
        <v>4179</v>
      </c>
      <c r="F224" s="822" t="s">
        <v>4247</v>
      </c>
      <c r="G224" s="822" t="s">
        <v>4248</v>
      </c>
      <c r="H224" s="831"/>
      <c r="I224" s="831"/>
      <c r="J224" s="822"/>
      <c r="K224" s="822"/>
      <c r="L224" s="831"/>
      <c r="M224" s="831"/>
      <c r="N224" s="822"/>
      <c r="O224" s="822"/>
      <c r="P224" s="831">
        <v>1</v>
      </c>
      <c r="Q224" s="831">
        <v>255</v>
      </c>
      <c r="R224" s="827"/>
      <c r="S224" s="832">
        <v>255</v>
      </c>
    </row>
    <row r="225" spans="1:19" ht="14.45" customHeight="1" x14ac:dyDescent="0.2">
      <c r="A225" s="821" t="s">
        <v>605</v>
      </c>
      <c r="B225" s="822" t="s">
        <v>4245</v>
      </c>
      <c r="C225" s="822" t="s">
        <v>626</v>
      </c>
      <c r="D225" s="822" t="s">
        <v>2198</v>
      </c>
      <c r="E225" s="822" t="s">
        <v>4179</v>
      </c>
      <c r="F225" s="822" t="s">
        <v>4249</v>
      </c>
      <c r="G225" s="822" t="s">
        <v>4250</v>
      </c>
      <c r="H225" s="831">
        <v>1</v>
      </c>
      <c r="I225" s="831">
        <v>127</v>
      </c>
      <c r="J225" s="822"/>
      <c r="K225" s="822">
        <v>127</v>
      </c>
      <c r="L225" s="831"/>
      <c r="M225" s="831"/>
      <c r="N225" s="822"/>
      <c r="O225" s="822"/>
      <c r="P225" s="831">
        <v>6</v>
      </c>
      <c r="Q225" s="831">
        <v>762</v>
      </c>
      <c r="R225" s="827"/>
      <c r="S225" s="832">
        <v>127</v>
      </c>
    </row>
    <row r="226" spans="1:19" ht="14.45" customHeight="1" x14ac:dyDescent="0.2">
      <c r="A226" s="821" t="s">
        <v>605</v>
      </c>
      <c r="B226" s="822" t="s">
        <v>4245</v>
      </c>
      <c r="C226" s="822" t="s">
        <v>626</v>
      </c>
      <c r="D226" s="822" t="s">
        <v>2198</v>
      </c>
      <c r="E226" s="822" t="s">
        <v>4179</v>
      </c>
      <c r="F226" s="822" t="s">
        <v>4251</v>
      </c>
      <c r="G226" s="822" t="s">
        <v>4252</v>
      </c>
      <c r="H226" s="831">
        <v>1</v>
      </c>
      <c r="I226" s="831">
        <v>262</v>
      </c>
      <c r="J226" s="822"/>
      <c r="K226" s="822">
        <v>262</v>
      </c>
      <c r="L226" s="831"/>
      <c r="M226" s="831"/>
      <c r="N226" s="822"/>
      <c r="O226" s="822"/>
      <c r="P226" s="831">
        <v>6</v>
      </c>
      <c r="Q226" s="831">
        <v>1584</v>
      </c>
      <c r="R226" s="827"/>
      <c r="S226" s="832">
        <v>264</v>
      </c>
    </row>
    <row r="227" spans="1:19" ht="14.45" customHeight="1" x14ac:dyDescent="0.2">
      <c r="A227" s="821" t="s">
        <v>605</v>
      </c>
      <c r="B227" s="822" t="s">
        <v>4245</v>
      </c>
      <c r="C227" s="822" t="s">
        <v>626</v>
      </c>
      <c r="D227" s="822" t="s">
        <v>2201</v>
      </c>
      <c r="E227" s="822" t="s">
        <v>4185</v>
      </c>
      <c r="F227" s="822" t="s">
        <v>4195</v>
      </c>
      <c r="G227" s="822" t="s">
        <v>4196</v>
      </c>
      <c r="H227" s="831">
        <v>16</v>
      </c>
      <c r="I227" s="831">
        <v>47206.720000000001</v>
      </c>
      <c r="J227" s="822"/>
      <c r="K227" s="822">
        <v>2950.42</v>
      </c>
      <c r="L227" s="831"/>
      <c r="M227" s="831"/>
      <c r="N227" s="822"/>
      <c r="O227" s="822"/>
      <c r="P227" s="831"/>
      <c r="Q227" s="831"/>
      <c r="R227" s="827"/>
      <c r="S227" s="832"/>
    </row>
    <row r="228" spans="1:19" ht="14.45" customHeight="1" x14ac:dyDescent="0.2">
      <c r="A228" s="821" t="s">
        <v>605</v>
      </c>
      <c r="B228" s="822" t="s">
        <v>4245</v>
      </c>
      <c r="C228" s="822" t="s">
        <v>626</v>
      </c>
      <c r="D228" s="822" t="s">
        <v>2201</v>
      </c>
      <c r="E228" s="822" t="s">
        <v>4179</v>
      </c>
      <c r="F228" s="822" t="s">
        <v>4249</v>
      </c>
      <c r="G228" s="822" t="s">
        <v>4250</v>
      </c>
      <c r="H228" s="831">
        <v>9</v>
      </c>
      <c r="I228" s="831">
        <v>1142</v>
      </c>
      <c r="J228" s="822">
        <v>1.2947845804988662</v>
      </c>
      <c r="K228" s="822">
        <v>126.88888888888889</v>
      </c>
      <c r="L228" s="831">
        <v>7</v>
      </c>
      <c r="M228" s="831">
        <v>882</v>
      </c>
      <c r="N228" s="822">
        <v>1</v>
      </c>
      <c r="O228" s="822">
        <v>126</v>
      </c>
      <c r="P228" s="831"/>
      <c r="Q228" s="831"/>
      <c r="R228" s="827"/>
      <c r="S228" s="832"/>
    </row>
    <row r="229" spans="1:19" ht="14.45" customHeight="1" x14ac:dyDescent="0.2">
      <c r="A229" s="821" t="s">
        <v>605</v>
      </c>
      <c r="B229" s="822" t="s">
        <v>4245</v>
      </c>
      <c r="C229" s="822" t="s">
        <v>626</v>
      </c>
      <c r="D229" s="822" t="s">
        <v>2201</v>
      </c>
      <c r="E229" s="822" t="s">
        <v>4179</v>
      </c>
      <c r="F229" s="822" t="s">
        <v>4251</v>
      </c>
      <c r="G229" s="822" t="s">
        <v>4252</v>
      </c>
      <c r="H229" s="831">
        <v>9</v>
      </c>
      <c r="I229" s="831">
        <v>2357</v>
      </c>
      <c r="J229" s="822">
        <v>1.2851690294438387</v>
      </c>
      <c r="K229" s="822">
        <v>261.88888888888891</v>
      </c>
      <c r="L229" s="831">
        <v>7</v>
      </c>
      <c r="M229" s="831">
        <v>1834</v>
      </c>
      <c r="N229" s="822">
        <v>1</v>
      </c>
      <c r="O229" s="822">
        <v>262</v>
      </c>
      <c r="P229" s="831"/>
      <c r="Q229" s="831"/>
      <c r="R229" s="827"/>
      <c r="S229" s="832"/>
    </row>
    <row r="230" spans="1:19" ht="14.45" customHeight="1" x14ac:dyDescent="0.2">
      <c r="A230" s="821" t="s">
        <v>605</v>
      </c>
      <c r="B230" s="822" t="s">
        <v>4245</v>
      </c>
      <c r="C230" s="822" t="s">
        <v>626</v>
      </c>
      <c r="D230" s="822" t="s">
        <v>4175</v>
      </c>
      <c r="E230" s="822" t="s">
        <v>4185</v>
      </c>
      <c r="F230" s="822" t="s">
        <v>4195</v>
      </c>
      <c r="G230" s="822" t="s">
        <v>4196</v>
      </c>
      <c r="H230" s="831">
        <v>4</v>
      </c>
      <c r="I230" s="831">
        <v>11801.68</v>
      </c>
      <c r="J230" s="822"/>
      <c r="K230" s="822">
        <v>2950.42</v>
      </c>
      <c r="L230" s="831"/>
      <c r="M230" s="831"/>
      <c r="N230" s="822"/>
      <c r="O230" s="822"/>
      <c r="P230" s="831"/>
      <c r="Q230" s="831"/>
      <c r="R230" s="827"/>
      <c r="S230" s="832"/>
    </row>
    <row r="231" spans="1:19" ht="14.45" customHeight="1" x14ac:dyDescent="0.2">
      <c r="A231" s="821" t="s">
        <v>605</v>
      </c>
      <c r="B231" s="822" t="s">
        <v>4245</v>
      </c>
      <c r="C231" s="822" t="s">
        <v>626</v>
      </c>
      <c r="D231" s="822" t="s">
        <v>4175</v>
      </c>
      <c r="E231" s="822" t="s">
        <v>4179</v>
      </c>
      <c r="F231" s="822" t="s">
        <v>4249</v>
      </c>
      <c r="G231" s="822" t="s">
        <v>4250</v>
      </c>
      <c r="H231" s="831">
        <v>6</v>
      </c>
      <c r="I231" s="831">
        <v>762</v>
      </c>
      <c r="J231" s="822"/>
      <c r="K231" s="822">
        <v>127</v>
      </c>
      <c r="L231" s="831"/>
      <c r="M231" s="831"/>
      <c r="N231" s="822"/>
      <c r="O231" s="822"/>
      <c r="P231" s="831"/>
      <c r="Q231" s="831"/>
      <c r="R231" s="827"/>
      <c r="S231" s="832"/>
    </row>
    <row r="232" spans="1:19" ht="14.45" customHeight="1" x14ac:dyDescent="0.2">
      <c r="A232" s="821" t="s">
        <v>605</v>
      </c>
      <c r="B232" s="822" t="s">
        <v>4245</v>
      </c>
      <c r="C232" s="822" t="s">
        <v>626</v>
      </c>
      <c r="D232" s="822" t="s">
        <v>4175</v>
      </c>
      <c r="E232" s="822" t="s">
        <v>4179</v>
      </c>
      <c r="F232" s="822" t="s">
        <v>4251</v>
      </c>
      <c r="G232" s="822" t="s">
        <v>4252</v>
      </c>
      <c r="H232" s="831">
        <v>6</v>
      </c>
      <c r="I232" s="831">
        <v>1572</v>
      </c>
      <c r="J232" s="822"/>
      <c r="K232" s="822">
        <v>262</v>
      </c>
      <c r="L232" s="831"/>
      <c r="M232" s="831"/>
      <c r="N232" s="822"/>
      <c r="O232" s="822"/>
      <c r="P232" s="831"/>
      <c r="Q232" s="831"/>
      <c r="R232" s="827"/>
      <c r="S232" s="832"/>
    </row>
    <row r="233" spans="1:19" ht="14.45" customHeight="1" x14ac:dyDescent="0.2">
      <c r="A233" s="821" t="s">
        <v>605</v>
      </c>
      <c r="B233" s="822" t="s">
        <v>4245</v>
      </c>
      <c r="C233" s="822" t="s">
        <v>626</v>
      </c>
      <c r="D233" s="822" t="s">
        <v>2203</v>
      </c>
      <c r="E233" s="822" t="s">
        <v>4185</v>
      </c>
      <c r="F233" s="822" t="s">
        <v>4195</v>
      </c>
      <c r="G233" s="822" t="s">
        <v>4196</v>
      </c>
      <c r="H233" s="831"/>
      <c r="I233" s="831"/>
      <c r="J233" s="822"/>
      <c r="K233" s="822"/>
      <c r="L233" s="831"/>
      <c r="M233" s="831"/>
      <c r="N233" s="822"/>
      <c r="O233" s="822"/>
      <c r="P233" s="831">
        <v>0.8</v>
      </c>
      <c r="Q233" s="831">
        <v>13512.18</v>
      </c>
      <c r="R233" s="827"/>
      <c r="S233" s="832">
        <v>16890.224999999999</v>
      </c>
    </row>
    <row r="234" spans="1:19" ht="14.45" customHeight="1" x14ac:dyDescent="0.2">
      <c r="A234" s="821" t="s">
        <v>605</v>
      </c>
      <c r="B234" s="822" t="s">
        <v>4245</v>
      </c>
      <c r="C234" s="822" t="s">
        <v>626</v>
      </c>
      <c r="D234" s="822" t="s">
        <v>2203</v>
      </c>
      <c r="E234" s="822" t="s">
        <v>4179</v>
      </c>
      <c r="F234" s="822" t="s">
        <v>4249</v>
      </c>
      <c r="G234" s="822" t="s">
        <v>4250</v>
      </c>
      <c r="H234" s="831"/>
      <c r="I234" s="831"/>
      <c r="J234" s="822"/>
      <c r="K234" s="822"/>
      <c r="L234" s="831"/>
      <c r="M234" s="831"/>
      <c r="N234" s="822"/>
      <c r="O234" s="822"/>
      <c r="P234" s="831">
        <v>2</v>
      </c>
      <c r="Q234" s="831">
        <v>254</v>
      </c>
      <c r="R234" s="827"/>
      <c r="S234" s="832">
        <v>127</v>
      </c>
    </row>
    <row r="235" spans="1:19" ht="14.45" customHeight="1" thickBot="1" x14ac:dyDescent="0.25">
      <c r="A235" s="813" t="s">
        <v>605</v>
      </c>
      <c r="B235" s="814" t="s">
        <v>4245</v>
      </c>
      <c r="C235" s="814" t="s">
        <v>626</v>
      </c>
      <c r="D235" s="814" t="s">
        <v>2203</v>
      </c>
      <c r="E235" s="814" t="s">
        <v>4179</v>
      </c>
      <c r="F235" s="814" t="s">
        <v>4251</v>
      </c>
      <c r="G235" s="814" t="s">
        <v>4252</v>
      </c>
      <c r="H235" s="833"/>
      <c r="I235" s="833"/>
      <c r="J235" s="814"/>
      <c r="K235" s="814"/>
      <c r="L235" s="833"/>
      <c r="M235" s="833"/>
      <c r="N235" s="814"/>
      <c r="O235" s="814"/>
      <c r="P235" s="833">
        <v>2</v>
      </c>
      <c r="Q235" s="833">
        <v>528</v>
      </c>
      <c r="R235" s="819"/>
      <c r="S235" s="834">
        <v>264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AC3B4DD8-DB79-4693-9010-358073185EE2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51668229.529999986</v>
      </c>
      <c r="C3" s="344">
        <f t="shared" ref="C3:R3" si="0">SUBTOTAL(9,C6:C1048576)</f>
        <v>40.343810101839836</v>
      </c>
      <c r="D3" s="344">
        <f t="shared" si="0"/>
        <v>56106442.499999978</v>
      </c>
      <c r="E3" s="344">
        <f t="shared" si="0"/>
        <v>25</v>
      </c>
      <c r="F3" s="344">
        <f t="shared" si="0"/>
        <v>53609729.970000006</v>
      </c>
      <c r="G3" s="347">
        <f>IF(D3&lt;&gt;0,F3/D3,"")</f>
        <v>0.95550043063236501</v>
      </c>
      <c r="H3" s="343">
        <f t="shared" si="0"/>
        <v>29645467.319999989</v>
      </c>
      <c r="I3" s="344">
        <f t="shared" si="0"/>
        <v>1.2245099894755676</v>
      </c>
      <c r="J3" s="344">
        <f t="shared" si="0"/>
        <v>24210065.719999991</v>
      </c>
      <c r="K3" s="344">
        <f t="shared" si="0"/>
        <v>1</v>
      </c>
      <c r="L3" s="344">
        <f t="shared" si="0"/>
        <v>28719894.719999913</v>
      </c>
      <c r="M3" s="345">
        <f>IF(J3&lt;&gt;0,L3/J3,"")</f>
        <v>1.1862790895389574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2018</v>
      </c>
      <c r="C5" s="843"/>
      <c r="D5" s="843">
        <v>2019</v>
      </c>
      <c r="E5" s="843"/>
      <c r="F5" s="843">
        <v>2020</v>
      </c>
      <c r="G5" s="881" t="s">
        <v>2</v>
      </c>
      <c r="H5" s="842">
        <v>2018</v>
      </c>
      <c r="I5" s="843"/>
      <c r="J5" s="843">
        <v>2019</v>
      </c>
      <c r="K5" s="843"/>
      <c r="L5" s="843">
        <v>2020</v>
      </c>
      <c r="M5" s="881" t="s">
        <v>2</v>
      </c>
      <c r="N5" s="842">
        <v>2018</v>
      </c>
      <c r="O5" s="843"/>
      <c r="P5" s="843">
        <v>2019</v>
      </c>
      <c r="Q5" s="843"/>
      <c r="R5" s="843">
        <v>2020</v>
      </c>
      <c r="S5" s="881" t="s">
        <v>2</v>
      </c>
    </row>
    <row r="6" spans="1:19" ht="14.45" customHeight="1" x14ac:dyDescent="0.2">
      <c r="A6" s="835" t="s">
        <v>4255</v>
      </c>
      <c r="B6" s="863">
        <v>1831</v>
      </c>
      <c r="C6" s="807">
        <v>1.8346693386773547</v>
      </c>
      <c r="D6" s="863">
        <v>998</v>
      </c>
      <c r="E6" s="807">
        <v>1</v>
      </c>
      <c r="F6" s="863">
        <v>4306.45</v>
      </c>
      <c r="G6" s="812">
        <v>4.3150801603206412</v>
      </c>
      <c r="H6" s="863"/>
      <c r="I6" s="807"/>
      <c r="J6" s="863"/>
      <c r="K6" s="807"/>
      <c r="L6" s="863"/>
      <c r="M6" s="812"/>
      <c r="N6" s="863"/>
      <c r="O6" s="807"/>
      <c r="P6" s="863"/>
      <c r="Q6" s="807"/>
      <c r="R6" s="863"/>
      <c r="S6" s="231"/>
    </row>
    <row r="7" spans="1:19" ht="14.45" customHeight="1" x14ac:dyDescent="0.2">
      <c r="A7" s="836" t="s">
        <v>4256</v>
      </c>
      <c r="B7" s="865">
        <v>1794.33</v>
      </c>
      <c r="C7" s="822">
        <v>0.36288238220625885</v>
      </c>
      <c r="D7" s="865">
        <v>4944.66</v>
      </c>
      <c r="E7" s="822">
        <v>1</v>
      </c>
      <c r="F7" s="865">
        <v>5819.45</v>
      </c>
      <c r="G7" s="827">
        <v>1.1769161074775616</v>
      </c>
      <c r="H7" s="865"/>
      <c r="I7" s="822"/>
      <c r="J7" s="865"/>
      <c r="K7" s="822"/>
      <c r="L7" s="865"/>
      <c r="M7" s="827"/>
      <c r="N7" s="865"/>
      <c r="O7" s="822"/>
      <c r="P7" s="865"/>
      <c r="Q7" s="822"/>
      <c r="R7" s="865"/>
      <c r="S7" s="828"/>
    </row>
    <row r="8" spans="1:19" ht="14.45" customHeight="1" x14ac:dyDescent="0.2">
      <c r="A8" s="836" t="s">
        <v>4257</v>
      </c>
      <c r="B8" s="865">
        <v>5958.66</v>
      </c>
      <c r="C8" s="822">
        <v>1.0596319262785574</v>
      </c>
      <c r="D8" s="865">
        <v>5623.33</v>
      </c>
      <c r="E8" s="822">
        <v>1</v>
      </c>
      <c r="F8" s="865">
        <v>12670.89</v>
      </c>
      <c r="G8" s="827">
        <v>2.2532716379796311</v>
      </c>
      <c r="H8" s="865"/>
      <c r="I8" s="822"/>
      <c r="J8" s="865"/>
      <c r="K8" s="822"/>
      <c r="L8" s="865"/>
      <c r="M8" s="827"/>
      <c r="N8" s="865"/>
      <c r="O8" s="822"/>
      <c r="P8" s="865"/>
      <c r="Q8" s="822"/>
      <c r="R8" s="865"/>
      <c r="S8" s="828"/>
    </row>
    <row r="9" spans="1:19" ht="14.45" customHeight="1" x14ac:dyDescent="0.2">
      <c r="A9" s="836" t="s">
        <v>4258</v>
      </c>
      <c r="B9" s="865">
        <v>1008</v>
      </c>
      <c r="C9" s="822">
        <v>1.419718309859155</v>
      </c>
      <c r="D9" s="865">
        <v>710</v>
      </c>
      <c r="E9" s="822">
        <v>1</v>
      </c>
      <c r="F9" s="865">
        <v>2532</v>
      </c>
      <c r="G9" s="827">
        <v>3.5661971830985917</v>
      </c>
      <c r="H9" s="865"/>
      <c r="I9" s="822"/>
      <c r="J9" s="865"/>
      <c r="K9" s="822"/>
      <c r="L9" s="865"/>
      <c r="M9" s="827"/>
      <c r="N9" s="865"/>
      <c r="O9" s="822"/>
      <c r="P9" s="865"/>
      <c r="Q9" s="822"/>
      <c r="R9" s="865"/>
      <c r="S9" s="828"/>
    </row>
    <row r="10" spans="1:19" ht="14.45" customHeight="1" x14ac:dyDescent="0.2">
      <c r="A10" s="836" t="s">
        <v>4259</v>
      </c>
      <c r="B10" s="865">
        <v>0</v>
      </c>
      <c r="C10" s="822">
        <v>0</v>
      </c>
      <c r="D10" s="865">
        <v>254</v>
      </c>
      <c r="E10" s="822">
        <v>1</v>
      </c>
      <c r="F10" s="865">
        <v>1773</v>
      </c>
      <c r="G10" s="827">
        <v>6.9803149606299213</v>
      </c>
      <c r="H10" s="865"/>
      <c r="I10" s="822"/>
      <c r="J10" s="865"/>
      <c r="K10" s="822"/>
      <c r="L10" s="865"/>
      <c r="M10" s="827"/>
      <c r="N10" s="865"/>
      <c r="O10" s="822"/>
      <c r="P10" s="865"/>
      <c r="Q10" s="822"/>
      <c r="R10" s="865"/>
      <c r="S10" s="828"/>
    </row>
    <row r="11" spans="1:19" ht="14.45" customHeight="1" x14ac:dyDescent="0.2">
      <c r="A11" s="836" t="s">
        <v>2176</v>
      </c>
      <c r="B11" s="865">
        <v>51441621.989999995</v>
      </c>
      <c r="C11" s="822">
        <v>0.91921782308303435</v>
      </c>
      <c r="D11" s="865">
        <v>55962385.29999999</v>
      </c>
      <c r="E11" s="822">
        <v>1</v>
      </c>
      <c r="F11" s="865">
        <v>53361303.799999997</v>
      </c>
      <c r="G11" s="827">
        <v>0.95352089647258131</v>
      </c>
      <c r="H11" s="865">
        <v>29645467.319999989</v>
      </c>
      <c r="I11" s="822">
        <v>1.2245099894755676</v>
      </c>
      <c r="J11" s="865">
        <v>24210065.719999991</v>
      </c>
      <c r="K11" s="822">
        <v>1</v>
      </c>
      <c r="L11" s="865">
        <v>28719894.719999913</v>
      </c>
      <c r="M11" s="827">
        <v>1.1862790895389574</v>
      </c>
      <c r="N11" s="865"/>
      <c r="O11" s="822"/>
      <c r="P11" s="865"/>
      <c r="Q11" s="822"/>
      <c r="R11" s="865"/>
      <c r="S11" s="828"/>
    </row>
    <row r="12" spans="1:19" ht="14.45" customHeight="1" x14ac:dyDescent="0.2">
      <c r="A12" s="836" t="s">
        <v>4260</v>
      </c>
      <c r="B12" s="865">
        <v>12390.65</v>
      </c>
      <c r="C12" s="822">
        <v>0.94493866609724197</v>
      </c>
      <c r="D12" s="865">
        <v>13112.65</v>
      </c>
      <c r="E12" s="822">
        <v>1</v>
      </c>
      <c r="F12" s="865">
        <v>30317.88</v>
      </c>
      <c r="G12" s="827">
        <v>2.3121092990356642</v>
      </c>
      <c r="H12" s="865"/>
      <c r="I12" s="822"/>
      <c r="J12" s="865"/>
      <c r="K12" s="822"/>
      <c r="L12" s="865"/>
      <c r="M12" s="827"/>
      <c r="N12" s="865"/>
      <c r="O12" s="822"/>
      <c r="P12" s="865"/>
      <c r="Q12" s="822"/>
      <c r="R12" s="865"/>
      <c r="S12" s="828"/>
    </row>
    <row r="13" spans="1:19" ht="14.45" customHeight="1" x14ac:dyDescent="0.2">
      <c r="A13" s="836" t="s">
        <v>4261</v>
      </c>
      <c r="B13" s="865">
        <v>374</v>
      </c>
      <c r="C13" s="822">
        <v>1.4841269841269842</v>
      </c>
      <c r="D13" s="865">
        <v>252</v>
      </c>
      <c r="E13" s="822">
        <v>1</v>
      </c>
      <c r="F13" s="865">
        <v>510</v>
      </c>
      <c r="G13" s="827">
        <v>2.0238095238095237</v>
      </c>
      <c r="H13" s="865"/>
      <c r="I13" s="822"/>
      <c r="J13" s="865"/>
      <c r="K13" s="822"/>
      <c r="L13" s="865"/>
      <c r="M13" s="827"/>
      <c r="N13" s="865"/>
      <c r="O13" s="822"/>
      <c r="P13" s="865"/>
      <c r="Q13" s="822"/>
      <c r="R13" s="865"/>
      <c r="S13" s="828"/>
    </row>
    <row r="14" spans="1:19" ht="14.45" customHeight="1" x14ac:dyDescent="0.2">
      <c r="A14" s="836" t="s">
        <v>4262</v>
      </c>
      <c r="B14" s="865">
        <v>1764</v>
      </c>
      <c r="C14" s="822">
        <v>0.63135289906943448</v>
      </c>
      <c r="D14" s="865">
        <v>2794</v>
      </c>
      <c r="E14" s="822">
        <v>1</v>
      </c>
      <c r="F14" s="865">
        <v>1137</v>
      </c>
      <c r="G14" s="827">
        <v>0.40694345025053685</v>
      </c>
      <c r="H14" s="865"/>
      <c r="I14" s="822"/>
      <c r="J14" s="865"/>
      <c r="K14" s="822"/>
      <c r="L14" s="865"/>
      <c r="M14" s="827"/>
      <c r="N14" s="865"/>
      <c r="O14" s="822"/>
      <c r="P14" s="865"/>
      <c r="Q14" s="822"/>
      <c r="R14" s="865"/>
      <c r="S14" s="828"/>
    </row>
    <row r="15" spans="1:19" ht="14.45" customHeight="1" x14ac:dyDescent="0.2">
      <c r="A15" s="836" t="s">
        <v>4263</v>
      </c>
      <c r="B15" s="865">
        <v>31763</v>
      </c>
      <c r="C15" s="822">
        <v>1.5083578687434704</v>
      </c>
      <c r="D15" s="865">
        <v>21058</v>
      </c>
      <c r="E15" s="822">
        <v>1</v>
      </c>
      <c r="F15" s="865">
        <v>37233</v>
      </c>
      <c r="G15" s="827">
        <v>1.7681166302592839</v>
      </c>
      <c r="H15" s="865"/>
      <c r="I15" s="822"/>
      <c r="J15" s="865"/>
      <c r="K15" s="822"/>
      <c r="L15" s="865"/>
      <c r="M15" s="827"/>
      <c r="N15" s="865"/>
      <c r="O15" s="822"/>
      <c r="P15" s="865"/>
      <c r="Q15" s="822"/>
      <c r="R15" s="865"/>
      <c r="S15" s="828"/>
    </row>
    <row r="16" spans="1:19" ht="14.45" customHeight="1" x14ac:dyDescent="0.2">
      <c r="A16" s="836" t="s">
        <v>4264</v>
      </c>
      <c r="B16" s="865">
        <v>416</v>
      </c>
      <c r="C16" s="822">
        <v>0.4511930585683297</v>
      </c>
      <c r="D16" s="865">
        <v>922</v>
      </c>
      <c r="E16" s="822">
        <v>1</v>
      </c>
      <c r="F16" s="865">
        <v>634</v>
      </c>
      <c r="G16" s="827">
        <v>0.68763557483731019</v>
      </c>
      <c r="H16" s="865"/>
      <c r="I16" s="822"/>
      <c r="J16" s="865"/>
      <c r="K16" s="822"/>
      <c r="L16" s="865"/>
      <c r="M16" s="827"/>
      <c r="N16" s="865"/>
      <c r="O16" s="822"/>
      <c r="P16" s="865"/>
      <c r="Q16" s="822"/>
      <c r="R16" s="865"/>
      <c r="S16" s="828"/>
    </row>
    <row r="17" spans="1:19" ht="14.45" customHeight="1" x14ac:dyDescent="0.2">
      <c r="A17" s="836" t="s">
        <v>4265</v>
      </c>
      <c r="B17" s="865">
        <v>379</v>
      </c>
      <c r="C17" s="822"/>
      <c r="D17" s="865"/>
      <c r="E17" s="822"/>
      <c r="F17" s="865"/>
      <c r="G17" s="827"/>
      <c r="H17" s="865"/>
      <c r="I17" s="822"/>
      <c r="J17" s="865"/>
      <c r="K17" s="822"/>
      <c r="L17" s="865"/>
      <c r="M17" s="827"/>
      <c r="N17" s="865"/>
      <c r="O17" s="822"/>
      <c r="P17" s="865"/>
      <c r="Q17" s="822"/>
      <c r="R17" s="865"/>
      <c r="S17" s="828"/>
    </row>
    <row r="18" spans="1:19" ht="14.45" customHeight="1" x14ac:dyDescent="0.2">
      <c r="A18" s="836" t="s">
        <v>4266</v>
      </c>
      <c r="B18" s="865">
        <v>416</v>
      </c>
      <c r="C18" s="822">
        <v>10.947368421052632</v>
      </c>
      <c r="D18" s="865">
        <v>38</v>
      </c>
      <c r="E18" s="822">
        <v>1</v>
      </c>
      <c r="F18" s="865">
        <v>510</v>
      </c>
      <c r="G18" s="827">
        <v>13.421052631578947</v>
      </c>
      <c r="H18" s="865"/>
      <c r="I18" s="822"/>
      <c r="J18" s="865"/>
      <c r="K18" s="822"/>
      <c r="L18" s="865"/>
      <c r="M18" s="827"/>
      <c r="N18" s="865"/>
      <c r="O18" s="822"/>
      <c r="P18" s="865"/>
      <c r="Q18" s="822"/>
      <c r="R18" s="865"/>
      <c r="S18" s="828"/>
    </row>
    <row r="19" spans="1:19" ht="14.45" customHeight="1" x14ac:dyDescent="0.2">
      <c r="A19" s="836" t="s">
        <v>4267</v>
      </c>
      <c r="B19" s="865"/>
      <c r="C19" s="822"/>
      <c r="D19" s="865">
        <v>540</v>
      </c>
      <c r="E19" s="822">
        <v>1</v>
      </c>
      <c r="F19" s="865">
        <v>379</v>
      </c>
      <c r="G19" s="827">
        <v>0.70185185185185184</v>
      </c>
      <c r="H19" s="865"/>
      <c r="I19" s="822"/>
      <c r="J19" s="865"/>
      <c r="K19" s="822"/>
      <c r="L19" s="865"/>
      <c r="M19" s="827"/>
      <c r="N19" s="865"/>
      <c r="O19" s="822"/>
      <c r="P19" s="865"/>
      <c r="Q19" s="822"/>
      <c r="R19" s="865"/>
      <c r="S19" s="828"/>
    </row>
    <row r="20" spans="1:19" ht="14.45" customHeight="1" x14ac:dyDescent="0.2">
      <c r="A20" s="836" t="s">
        <v>4268</v>
      </c>
      <c r="B20" s="865">
        <v>3811</v>
      </c>
      <c r="C20" s="822">
        <v>1.4960762837951895</v>
      </c>
      <c r="D20" s="865">
        <v>2547.33</v>
      </c>
      <c r="E20" s="822">
        <v>1</v>
      </c>
      <c r="F20" s="865">
        <v>3920</v>
      </c>
      <c r="G20" s="827">
        <v>1.5388661853784158</v>
      </c>
      <c r="H20" s="865"/>
      <c r="I20" s="822"/>
      <c r="J20" s="865"/>
      <c r="K20" s="822"/>
      <c r="L20" s="865"/>
      <c r="M20" s="827"/>
      <c r="N20" s="865"/>
      <c r="O20" s="822"/>
      <c r="P20" s="865"/>
      <c r="Q20" s="822"/>
      <c r="R20" s="865"/>
      <c r="S20" s="828"/>
    </row>
    <row r="21" spans="1:19" ht="14.45" customHeight="1" x14ac:dyDescent="0.2">
      <c r="A21" s="836" t="s">
        <v>4269</v>
      </c>
      <c r="B21" s="865">
        <v>120166.26000000002</v>
      </c>
      <c r="C21" s="822">
        <v>2.3139774402804045</v>
      </c>
      <c r="D21" s="865">
        <v>51930.610000000015</v>
      </c>
      <c r="E21" s="822">
        <v>1</v>
      </c>
      <c r="F21" s="865">
        <v>79762.55</v>
      </c>
      <c r="G21" s="827">
        <v>1.535944792483662</v>
      </c>
      <c r="H21" s="865"/>
      <c r="I21" s="822"/>
      <c r="J21" s="865"/>
      <c r="K21" s="822"/>
      <c r="L21" s="865"/>
      <c r="M21" s="827"/>
      <c r="N21" s="865"/>
      <c r="O21" s="822"/>
      <c r="P21" s="865"/>
      <c r="Q21" s="822"/>
      <c r="R21" s="865"/>
      <c r="S21" s="828"/>
    </row>
    <row r="22" spans="1:19" ht="14.45" customHeight="1" x14ac:dyDescent="0.2">
      <c r="A22" s="836" t="s">
        <v>4270</v>
      </c>
      <c r="B22" s="865">
        <v>630</v>
      </c>
      <c r="C22" s="822">
        <v>2.4803149606299213</v>
      </c>
      <c r="D22" s="865">
        <v>254</v>
      </c>
      <c r="E22" s="822">
        <v>1</v>
      </c>
      <c r="F22" s="865">
        <v>1091.8899999999999</v>
      </c>
      <c r="G22" s="827">
        <v>4.2987795275590548</v>
      </c>
      <c r="H22" s="865"/>
      <c r="I22" s="822"/>
      <c r="J22" s="865"/>
      <c r="K22" s="822"/>
      <c r="L22" s="865"/>
      <c r="M22" s="827"/>
      <c r="N22" s="865"/>
      <c r="O22" s="822"/>
      <c r="P22" s="865"/>
      <c r="Q22" s="822"/>
      <c r="R22" s="865"/>
      <c r="S22" s="828"/>
    </row>
    <row r="23" spans="1:19" ht="14.45" customHeight="1" x14ac:dyDescent="0.2">
      <c r="A23" s="836" t="s">
        <v>4271</v>
      </c>
      <c r="B23" s="865"/>
      <c r="C23" s="822"/>
      <c r="D23" s="865"/>
      <c r="E23" s="822"/>
      <c r="F23" s="865">
        <v>424.56</v>
      </c>
      <c r="G23" s="827"/>
      <c r="H23" s="865"/>
      <c r="I23" s="822"/>
      <c r="J23" s="865"/>
      <c r="K23" s="822"/>
      <c r="L23" s="865"/>
      <c r="M23" s="827"/>
      <c r="N23" s="865"/>
      <c r="O23" s="822"/>
      <c r="P23" s="865"/>
      <c r="Q23" s="822"/>
      <c r="R23" s="865"/>
      <c r="S23" s="828"/>
    </row>
    <row r="24" spans="1:19" ht="14.45" customHeight="1" x14ac:dyDescent="0.2">
      <c r="A24" s="836" t="s">
        <v>4272</v>
      </c>
      <c r="B24" s="865">
        <v>8500.33</v>
      </c>
      <c r="C24" s="822">
        <v>2.1078717273462182</v>
      </c>
      <c r="D24" s="865">
        <v>4032.66</v>
      </c>
      <c r="E24" s="822">
        <v>1</v>
      </c>
      <c r="F24" s="865">
        <v>9168.66</v>
      </c>
      <c r="G24" s="827">
        <v>2.2736010474475905</v>
      </c>
      <c r="H24" s="865"/>
      <c r="I24" s="822"/>
      <c r="J24" s="865"/>
      <c r="K24" s="822"/>
      <c r="L24" s="865"/>
      <c r="M24" s="827"/>
      <c r="N24" s="865"/>
      <c r="O24" s="822"/>
      <c r="P24" s="865"/>
      <c r="Q24" s="822"/>
      <c r="R24" s="865"/>
      <c r="S24" s="828"/>
    </row>
    <row r="25" spans="1:19" ht="14.45" customHeight="1" x14ac:dyDescent="0.2">
      <c r="A25" s="836" t="s">
        <v>4273</v>
      </c>
      <c r="B25" s="865">
        <v>37</v>
      </c>
      <c r="C25" s="822">
        <v>9.8404255319148939E-2</v>
      </c>
      <c r="D25" s="865">
        <v>376</v>
      </c>
      <c r="E25" s="822">
        <v>1</v>
      </c>
      <c r="F25" s="865"/>
      <c r="G25" s="827"/>
      <c r="H25" s="865"/>
      <c r="I25" s="822"/>
      <c r="J25" s="865"/>
      <c r="K25" s="822"/>
      <c r="L25" s="865"/>
      <c r="M25" s="827"/>
      <c r="N25" s="865"/>
      <c r="O25" s="822"/>
      <c r="P25" s="865"/>
      <c r="Q25" s="822"/>
      <c r="R25" s="865"/>
      <c r="S25" s="828"/>
    </row>
    <row r="26" spans="1:19" ht="14.45" customHeight="1" x14ac:dyDescent="0.2">
      <c r="A26" s="836" t="s">
        <v>4274</v>
      </c>
      <c r="B26" s="865">
        <v>2043</v>
      </c>
      <c r="C26" s="822">
        <v>2.4693894818270827</v>
      </c>
      <c r="D26" s="865">
        <v>827.32999999999993</v>
      </c>
      <c r="E26" s="822">
        <v>1</v>
      </c>
      <c r="F26" s="865">
        <v>1767.4499999999998</v>
      </c>
      <c r="G26" s="827">
        <v>2.1363301222003312</v>
      </c>
      <c r="H26" s="865"/>
      <c r="I26" s="822"/>
      <c r="J26" s="865"/>
      <c r="K26" s="822"/>
      <c r="L26" s="865"/>
      <c r="M26" s="827"/>
      <c r="N26" s="865"/>
      <c r="O26" s="822"/>
      <c r="P26" s="865"/>
      <c r="Q26" s="822"/>
      <c r="R26" s="865"/>
      <c r="S26" s="828"/>
    </row>
    <row r="27" spans="1:19" ht="14.45" customHeight="1" x14ac:dyDescent="0.2">
      <c r="A27" s="836" t="s">
        <v>4275</v>
      </c>
      <c r="B27" s="865">
        <v>7250.33</v>
      </c>
      <c r="C27" s="822">
        <v>1.1451511767669669</v>
      </c>
      <c r="D27" s="865">
        <v>6331.33</v>
      </c>
      <c r="E27" s="822">
        <v>1</v>
      </c>
      <c r="F27" s="865">
        <v>8214.56</v>
      </c>
      <c r="G27" s="827">
        <v>1.2974461921902665</v>
      </c>
      <c r="H27" s="865"/>
      <c r="I27" s="822"/>
      <c r="J27" s="865"/>
      <c r="K27" s="822"/>
      <c r="L27" s="865"/>
      <c r="M27" s="827"/>
      <c r="N27" s="865"/>
      <c r="O27" s="822"/>
      <c r="P27" s="865"/>
      <c r="Q27" s="822"/>
      <c r="R27" s="865"/>
      <c r="S27" s="828"/>
    </row>
    <row r="28" spans="1:19" ht="14.45" customHeight="1" x14ac:dyDescent="0.2">
      <c r="A28" s="836" t="s">
        <v>4276</v>
      </c>
      <c r="B28" s="865">
        <v>3341</v>
      </c>
      <c r="C28" s="822">
        <v>1.4253412969283277</v>
      </c>
      <c r="D28" s="865">
        <v>2344</v>
      </c>
      <c r="E28" s="822">
        <v>1</v>
      </c>
      <c r="F28" s="865">
        <v>4988.5599999999995</v>
      </c>
      <c r="G28" s="827">
        <v>2.128225255972696</v>
      </c>
      <c r="H28" s="865"/>
      <c r="I28" s="822"/>
      <c r="J28" s="865"/>
      <c r="K28" s="822"/>
      <c r="L28" s="865"/>
      <c r="M28" s="827"/>
      <c r="N28" s="865"/>
      <c r="O28" s="822"/>
      <c r="P28" s="865"/>
      <c r="Q28" s="822"/>
      <c r="R28" s="865"/>
      <c r="S28" s="828"/>
    </row>
    <row r="29" spans="1:19" ht="14.45" customHeight="1" x14ac:dyDescent="0.2">
      <c r="A29" s="836" t="s">
        <v>4277</v>
      </c>
      <c r="B29" s="865">
        <v>13037.32</v>
      </c>
      <c r="C29" s="822">
        <v>0.79735839086421079</v>
      </c>
      <c r="D29" s="865">
        <v>16350.64</v>
      </c>
      <c r="E29" s="822">
        <v>1</v>
      </c>
      <c r="F29" s="865">
        <v>22513.040000000005</v>
      </c>
      <c r="G29" s="827">
        <v>1.3768904458785713</v>
      </c>
      <c r="H29" s="865"/>
      <c r="I29" s="822"/>
      <c r="J29" s="865"/>
      <c r="K29" s="822"/>
      <c r="L29" s="865"/>
      <c r="M29" s="827"/>
      <c r="N29" s="865"/>
      <c r="O29" s="822"/>
      <c r="P29" s="865"/>
      <c r="Q29" s="822"/>
      <c r="R29" s="865"/>
      <c r="S29" s="828"/>
    </row>
    <row r="30" spans="1:19" ht="14.45" customHeight="1" x14ac:dyDescent="0.2">
      <c r="A30" s="836" t="s">
        <v>4278</v>
      </c>
      <c r="B30" s="865">
        <v>3585</v>
      </c>
      <c r="C30" s="822">
        <v>1.1723348593852192</v>
      </c>
      <c r="D30" s="865">
        <v>3058</v>
      </c>
      <c r="E30" s="822">
        <v>1</v>
      </c>
      <c r="F30" s="865">
        <v>6205.5599999999995</v>
      </c>
      <c r="G30" s="827">
        <v>2.0292871157619357</v>
      </c>
      <c r="H30" s="865"/>
      <c r="I30" s="822"/>
      <c r="J30" s="865"/>
      <c r="K30" s="822"/>
      <c r="L30" s="865"/>
      <c r="M30" s="827"/>
      <c r="N30" s="865"/>
      <c r="O30" s="822"/>
      <c r="P30" s="865"/>
      <c r="Q30" s="822"/>
      <c r="R30" s="865"/>
      <c r="S30" s="828"/>
    </row>
    <row r="31" spans="1:19" ht="14.45" customHeight="1" x14ac:dyDescent="0.2">
      <c r="A31" s="836" t="s">
        <v>4279</v>
      </c>
      <c r="B31" s="865">
        <v>756</v>
      </c>
      <c r="C31" s="822">
        <v>2.0543478260869565</v>
      </c>
      <c r="D31" s="865">
        <v>368</v>
      </c>
      <c r="E31" s="822">
        <v>1</v>
      </c>
      <c r="F31" s="865">
        <v>2277</v>
      </c>
      <c r="G31" s="827">
        <v>6.1875</v>
      </c>
      <c r="H31" s="865"/>
      <c r="I31" s="822"/>
      <c r="J31" s="865"/>
      <c r="K31" s="822"/>
      <c r="L31" s="865"/>
      <c r="M31" s="827"/>
      <c r="N31" s="865"/>
      <c r="O31" s="822"/>
      <c r="P31" s="865"/>
      <c r="Q31" s="822"/>
      <c r="R31" s="865"/>
      <c r="S31" s="828"/>
    </row>
    <row r="32" spans="1:19" ht="14.45" customHeight="1" thickBot="1" x14ac:dyDescent="0.25">
      <c r="A32" s="869" t="s">
        <v>4280</v>
      </c>
      <c r="B32" s="867">
        <v>5355.66</v>
      </c>
      <c r="C32" s="814">
        <v>1.2197847248477449</v>
      </c>
      <c r="D32" s="867">
        <v>4390.66</v>
      </c>
      <c r="E32" s="814">
        <v>1</v>
      </c>
      <c r="F32" s="867">
        <v>10269.669999999998</v>
      </c>
      <c r="G32" s="819">
        <v>2.338980927696519</v>
      </c>
      <c r="H32" s="867"/>
      <c r="I32" s="814"/>
      <c r="J32" s="867"/>
      <c r="K32" s="814"/>
      <c r="L32" s="867"/>
      <c r="M32" s="819"/>
      <c r="N32" s="867"/>
      <c r="O32" s="814"/>
      <c r="P32" s="867"/>
      <c r="Q32" s="814"/>
      <c r="R32" s="867"/>
      <c r="S32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CD8DC6CD-59A8-4A19-892D-400A0D813CE5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72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6" t="s">
        <v>5032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35626.699999999997</v>
      </c>
      <c r="G3" s="208">
        <f t="shared" si="0"/>
        <v>81313696.850000009</v>
      </c>
      <c r="H3" s="208"/>
      <c r="I3" s="208"/>
      <c r="J3" s="208">
        <f t="shared" si="0"/>
        <v>39429.32</v>
      </c>
      <c r="K3" s="208">
        <f t="shared" si="0"/>
        <v>80316508.219999984</v>
      </c>
      <c r="L3" s="208"/>
      <c r="M3" s="208"/>
      <c r="N3" s="208">
        <f t="shared" si="0"/>
        <v>34895.81</v>
      </c>
      <c r="O3" s="208">
        <f t="shared" si="0"/>
        <v>82329624.690000013</v>
      </c>
      <c r="P3" s="79">
        <f>IF(K3=0,0,O3/K3)</f>
        <v>1.025064790721302</v>
      </c>
      <c r="Q3" s="209">
        <f>IF(N3=0,0,O3/N3)</f>
        <v>2359.2982850949734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4281</v>
      </c>
      <c r="B6" s="807" t="s">
        <v>4184</v>
      </c>
      <c r="C6" s="807" t="s">
        <v>4179</v>
      </c>
      <c r="D6" s="807" t="s">
        <v>4199</v>
      </c>
      <c r="E6" s="807" t="s">
        <v>4200</v>
      </c>
      <c r="F6" s="225">
        <v>2</v>
      </c>
      <c r="G6" s="225">
        <v>74</v>
      </c>
      <c r="H6" s="225">
        <v>0.64912280701754388</v>
      </c>
      <c r="I6" s="225">
        <v>37</v>
      </c>
      <c r="J6" s="225">
        <v>3</v>
      </c>
      <c r="K6" s="225">
        <v>114</v>
      </c>
      <c r="L6" s="225">
        <v>1</v>
      </c>
      <c r="M6" s="225">
        <v>38</v>
      </c>
      <c r="N6" s="225"/>
      <c r="O6" s="225"/>
      <c r="P6" s="812"/>
      <c r="Q6" s="830"/>
    </row>
    <row r="7" spans="1:17" ht="14.45" customHeight="1" x14ac:dyDescent="0.2">
      <c r="A7" s="821" t="s">
        <v>4281</v>
      </c>
      <c r="B7" s="822" t="s">
        <v>4184</v>
      </c>
      <c r="C7" s="822" t="s">
        <v>4179</v>
      </c>
      <c r="D7" s="822" t="s">
        <v>4211</v>
      </c>
      <c r="E7" s="822" t="s">
        <v>4212</v>
      </c>
      <c r="F7" s="831">
        <v>2</v>
      </c>
      <c r="G7" s="831">
        <v>253</v>
      </c>
      <c r="H7" s="831"/>
      <c r="I7" s="831">
        <v>126.5</v>
      </c>
      <c r="J7" s="831"/>
      <c r="K7" s="831"/>
      <c r="L7" s="831"/>
      <c r="M7" s="831"/>
      <c r="N7" s="831">
        <v>2</v>
      </c>
      <c r="O7" s="831">
        <v>254</v>
      </c>
      <c r="P7" s="827"/>
      <c r="Q7" s="832">
        <v>127</v>
      </c>
    </row>
    <row r="8" spans="1:17" ht="14.45" customHeight="1" x14ac:dyDescent="0.2">
      <c r="A8" s="821" t="s">
        <v>4281</v>
      </c>
      <c r="B8" s="822" t="s">
        <v>4184</v>
      </c>
      <c r="C8" s="822" t="s">
        <v>4179</v>
      </c>
      <c r="D8" s="822" t="s">
        <v>4219</v>
      </c>
      <c r="E8" s="822" t="s">
        <v>4220</v>
      </c>
      <c r="F8" s="831"/>
      <c r="G8" s="831"/>
      <c r="H8" s="831"/>
      <c r="I8" s="831"/>
      <c r="J8" s="831"/>
      <c r="K8" s="831"/>
      <c r="L8" s="831"/>
      <c r="M8" s="831"/>
      <c r="N8" s="831">
        <v>3</v>
      </c>
      <c r="O8" s="831">
        <v>124.45</v>
      </c>
      <c r="P8" s="827"/>
      <c r="Q8" s="832">
        <v>41.483333333333334</v>
      </c>
    </row>
    <row r="9" spans="1:17" ht="14.45" customHeight="1" x14ac:dyDescent="0.2">
      <c r="A9" s="821" t="s">
        <v>4281</v>
      </c>
      <c r="B9" s="822" t="s">
        <v>4184</v>
      </c>
      <c r="C9" s="822" t="s">
        <v>4179</v>
      </c>
      <c r="D9" s="822" t="s">
        <v>4221</v>
      </c>
      <c r="E9" s="822" t="s">
        <v>4222</v>
      </c>
      <c r="F9" s="831">
        <v>3</v>
      </c>
      <c r="G9" s="831">
        <v>756</v>
      </c>
      <c r="H9" s="831">
        <v>1.4881889763779528</v>
      </c>
      <c r="I9" s="831">
        <v>252</v>
      </c>
      <c r="J9" s="831">
        <v>2</v>
      </c>
      <c r="K9" s="831">
        <v>508</v>
      </c>
      <c r="L9" s="831">
        <v>1</v>
      </c>
      <c r="M9" s="831">
        <v>254</v>
      </c>
      <c r="N9" s="831">
        <v>5</v>
      </c>
      <c r="O9" s="831">
        <v>1275</v>
      </c>
      <c r="P9" s="827">
        <v>2.5098425196850394</v>
      </c>
      <c r="Q9" s="832">
        <v>255</v>
      </c>
    </row>
    <row r="10" spans="1:17" ht="14.45" customHeight="1" x14ac:dyDescent="0.2">
      <c r="A10" s="821" t="s">
        <v>4281</v>
      </c>
      <c r="B10" s="822" t="s">
        <v>4184</v>
      </c>
      <c r="C10" s="822" t="s">
        <v>4179</v>
      </c>
      <c r="D10" s="822" t="s">
        <v>4241</v>
      </c>
      <c r="E10" s="822" t="s">
        <v>4242</v>
      </c>
      <c r="F10" s="831">
        <v>2</v>
      </c>
      <c r="G10" s="831">
        <v>748</v>
      </c>
      <c r="H10" s="831">
        <v>1.9893617021276595</v>
      </c>
      <c r="I10" s="831">
        <v>374</v>
      </c>
      <c r="J10" s="831">
        <v>1</v>
      </c>
      <c r="K10" s="831">
        <v>376</v>
      </c>
      <c r="L10" s="831">
        <v>1</v>
      </c>
      <c r="M10" s="831">
        <v>376</v>
      </c>
      <c r="N10" s="831">
        <v>7</v>
      </c>
      <c r="O10" s="831">
        <v>2653</v>
      </c>
      <c r="P10" s="827">
        <v>7.0558510638297873</v>
      </c>
      <c r="Q10" s="832">
        <v>379</v>
      </c>
    </row>
    <row r="11" spans="1:17" ht="14.45" customHeight="1" x14ac:dyDescent="0.2">
      <c r="A11" s="821" t="s">
        <v>4282</v>
      </c>
      <c r="B11" s="822" t="s">
        <v>4184</v>
      </c>
      <c r="C11" s="822" t="s">
        <v>4179</v>
      </c>
      <c r="D11" s="822" t="s">
        <v>4199</v>
      </c>
      <c r="E11" s="822" t="s">
        <v>4200</v>
      </c>
      <c r="F11" s="831"/>
      <c r="G11" s="831"/>
      <c r="H11" s="831"/>
      <c r="I11" s="831"/>
      <c r="J11" s="831">
        <v>5</v>
      </c>
      <c r="K11" s="831">
        <v>190</v>
      </c>
      <c r="L11" s="831">
        <v>1</v>
      </c>
      <c r="M11" s="831">
        <v>38</v>
      </c>
      <c r="N11" s="831"/>
      <c r="O11" s="831"/>
      <c r="P11" s="827"/>
      <c r="Q11" s="832"/>
    </row>
    <row r="12" spans="1:17" ht="14.45" customHeight="1" x14ac:dyDescent="0.2">
      <c r="A12" s="821" t="s">
        <v>4282</v>
      </c>
      <c r="B12" s="822" t="s">
        <v>4184</v>
      </c>
      <c r="C12" s="822" t="s">
        <v>4179</v>
      </c>
      <c r="D12" s="822" t="s">
        <v>4211</v>
      </c>
      <c r="E12" s="822" t="s">
        <v>4212</v>
      </c>
      <c r="F12" s="831">
        <v>1</v>
      </c>
      <c r="G12" s="831">
        <v>127</v>
      </c>
      <c r="H12" s="831">
        <v>0.16798941798941799</v>
      </c>
      <c r="I12" s="831">
        <v>127</v>
      </c>
      <c r="J12" s="831">
        <v>6</v>
      </c>
      <c r="K12" s="831">
        <v>756</v>
      </c>
      <c r="L12" s="831">
        <v>1</v>
      </c>
      <c r="M12" s="831">
        <v>126</v>
      </c>
      <c r="N12" s="831">
        <v>1</v>
      </c>
      <c r="O12" s="831">
        <v>127</v>
      </c>
      <c r="P12" s="827">
        <v>0.16798941798941799</v>
      </c>
      <c r="Q12" s="832">
        <v>127</v>
      </c>
    </row>
    <row r="13" spans="1:17" ht="14.45" customHeight="1" x14ac:dyDescent="0.2">
      <c r="A13" s="821" t="s">
        <v>4282</v>
      </c>
      <c r="B13" s="822" t="s">
        <v>4184</v>
      </c>
      <c r="C13" s="822" t="s">
        <v>4179</v>
      </c>
      <c r="D13" s="822" t="s">
        <v>4219</v>
      </c>
      <c r="E13" s="822" t="s">
        <v>4220</v>
      </c>
      <c r="F13" s="831">
        <v>1</v>
      </c>
      <c r="G13" s="831">
        <v>33.33</v>
      </c>
      <c r="H13" s="831">
        <v>0.5</v>
      </c>
      <c r="I13" s="831">
        <v>33.33</v>
      </c>
      <c r="J13" s="831">
        <v>2</v>
      </c>
      <c r="K13" s="831">
        <v>66.66</v>
      </c>
      <c r="L13" s="831">
        <v>1</v>
      </c>
      <c r="M13" s="831">
        <v>33.33</v>
      </c>
      <c r="N13" s="831">
        <v>3</v>
      </c>
      <c r="O13" s="831">
        <v>124.45</v>
      </c>
      <c r="P13" s="827">
        <v>1.866936693669367</v>
      </c>
      <c r="Q13" s="832">
        <v>41.483333333333334</v>
      </c>
    </row>
    <row r="14" spans="1:17" ht="14.45" customHeight="1" x14ac:dyDescent="0.2">
      <c r="A14" s="821" t="s">
        <v>4282</v>
      </c>
      <c r="B14" s="822" t="s">
        <v>4184</v>
      </c>
      <c r="C14" s="822" t="s">
        <v>4179</v>
      </c>
      <c r="D14" s="822" t="s">
        <v>4221</v>
      </c>
      <c r="E14" s="822" t="s">
        <v>4222</v>
      </c>
      <c r="F14" s="831">
        <v>5</v>
      </c>
      <c r="G14" s="831">
        <v>1260</v>
      </c>
      <c r="H14" s="831">
        <v>0.3543307086614173</v>
      </c>
      <c r="I14" s="831">
        <v>252</v>
      </c>
      <c r="J14" s="831">
        <v>14</v>
      </c>
      <c r="K14" s="831">
        <v>3556</v>
      </c>
      <c r="L14" s="831">
        <v>1</v>
      </c>
      <c r="M14" s="831">
        <v>254</v>
      </c>
      <c r="N14" s="831">
        <v>4</v>
      </c>
      <c r="O14" s="831">
        <v>1020</v>
      </c>
      <c r="P14" s="827">
        <v>0.28683914510686165</v>
      </c>
      <c r="Q14" s="832">
        <v>255</v>
      </c>
    </row>
    <row r="15" spans="1:17" ht="14.45" customHeight="1" x14ac:dyDescent="0.2">
      <c r="A15" s="821" t="s">
        <v>4282</v>
      </c>
      <c r="B15" s="822" t="s">
        <v>4184</v>
      </c>
      <c r="C15" s="822" t="s">
        <v>4179</v>
      </c>
      <c r="D15" s="822" t="s">
        <v>4241</v>
      </c>
      <c r="E15" s="822" t="s">
        <v>4242</v>
      </c>
      <c r="F15" s="831">
        <v>1</v>
      </c>
      <c r="G15" s="831">
        <v>374</v>
      </c>
      <c r="H15" s="831">
        <v>0.99468085106382975</v>
      </c>
      <c r="I15" s="831">
        <v>374</v>
      </c>
      <c r="J15" s="831">
        <v>1</v>
      </c>
      <c r="K15" s="831">
        <v>376</v>
      </c>
      <c r="L15" s="831">
        <v>1</v>
      </c>
      <c r="M15" s="831">
        <v>376</v>
      </c>
      <c r="N15" s="831">
        <v>12</v>
      </c>
      <c r="O15" s="831">
        <v>4548</v>
      </c>
      <c r="P15" s="827">
        <v>12.095744680851064</v>
      </c>
      <c r="Q15" s="832">
        <v>379</v>
      </c>
    </row>
    <row r="16" spans="1:17" ht="14.45" customHeight="1" x14ac:dyDescent="0.2">
      <c r="A16" s="821" t="s">
        <v>4283</v>
      </c>
      <c r="B16" s="822" t="s">
        <v>4184</v>
      </c>
      <c r="C16" s="822" t="s">
        <v>4179</v>
      </c>
      <c r="D16" s="822" t="s">
        <v>4199</v>
      </c>
      <c r="E16" s="822" t="s">
        <v>4200</v>
      </c>
      <c r="F16" s="831">
        <v>6</v>
      </c>
      <c r="G16" s="831">
        <v>222</v>
      </c>
      <c r="H16" s="831">
        <v>0.41729323308270677</v>
      </c>
      <c r="I16" s="831">
        <v>37</v>
      </c>
      <c r="J16" s="831">
        <v>14</v>
      </c>
      <c r="K16" s="831">
        <v>532</v>
      </c>
      <c r="L16" s="831">
        <v>1</v>
      </c>
      <c r="M16" s="831">
        <v>38</v>
      </c>
      <c r="N16" s="831">
        <v>1</v>
      </c>
      <c r="O16" s="831">
        <v>38</v>
      </c>
      <c r="P16" s="827">
        <v>7.1428571428571425E-2</v>
      </c>
      <c r="Q16" s="832">
        <v>38</v>
      </c>
    </row>
    <row r="17" spans="1:17" ht="14.45" customHeight="1" x14ac:dyDescent="0.2">
      <c r="A17" s="821" t="s">
        <v>4283</v>
      </c>
      <c r="B17" s="822" t="s">
        <v>4184</v>
      </c>
      <c r="C17" s="822" t="s">
        <v>4179</v>
      </c>
      <c r="D17" s="822" t="s">
        <v>4211</v>
      </c>
      <c r="E17" s="822" t="s">
        <v>4212</v>
      </c>
      <c r="F17" s="831">
        <v>14</v>
      </c>
      <c r="G17" s="831">
        <v>1776</v>
      </c>
      <c r="H17" s="831">
        <v>1.1746031746031746</v>
      </c>
      <c r="I17" s="831">
        <v>126.85714285714286</v>
      </c>
      <c r="J17" s="831">
        <v>12</v>
      </c>
      <c r="K17" s="831">
        <v>1512</v>
      </c>
      <c r="L17" s="831">
        <v>1</v>
      </c>
      <c r="M17" s="831">
        <v>126</v>
      </c>
      <c r="N17" s="831">
        <v>6</v>
      </c>
      <c r="O17" s="831">
        <v>762</v>
      </c>
      <c r="P17" s="827">
        <v>0.50396825396825395</v>
      </c>
      <c r="Q17" s="832">
        <v>127</v>
      </c>
    </row>
    <row r="18" spans="1:17" ht="14.45" customHeight="1" x14ac:dyDescent="0.2">
      <c r="A18" s="821" t="s">
        <v>4283</v>
      </c>
      <c r="B18" s="822" t="s">
        <v>4184</v>
      </c>
      <c r="C18" s="822" t="s">
        <v>4179</v>
      </c>
      <c r="D18" s="822" t="s">
        <v>4219</v>
      </c>
      <c r="E18" s="822" t="s">
        <v>4220</v>
      </c>
      <c r="F18" s="831">
        <v>2</v>
      </c>
      <c r="G18" s="831">
        <v>66.66</v>
      </c>
      <c r="H18" s="831">
        <v>2</v>
      </c>
      <c r="I18" s="831">
        <v>33.33</v>
      </c>
      <c r="J18" s="831">
        <v>1</v>
      </c>
      <c r="K18" s="831">
        <v>33.33</v>
      </c>
      <c r="L18" s="831">
        <v>1</v>
      </c>
      <c r="M18" s="831">
        <v>33.33</v>
      </c>
      <c r="N18" s="831">
        <v>9</v>
      </c>
      <c r="O18" s="831">
        <v>348.89</v>
      </c>
      <c r="P18" s="827">
        <v>10.467746774677467</v>
      </c>
      <c r="Q18" s="832">
        <v>38.765555555555551</v>
      </c>
    </row>
    <row r="19" spans="1:17" ht="14.45" customHeight="1" x14ac:dyDescent="0.2">
      <c r="A19" s="821" t="s">
        <v>4283</v>
      </c>
      <c r="B19" s="822" t="s">
        <v>4184</v>
      </c>
      <c r="C19" s="822" t="s">
        <v>4179</v>
      </c>
      <c r="D19" s="822" t="s">
        <v>4221</v>
      </c>
      <c r="E19" s="822" t="s">
        <v>4222</v>
      </c>
      <c r="F19" s="831">
        <v>11</v>
      </c>
      <c r="G19" s="831">
        <v>2772</v>
      </c>
      <c r="H19" s="831">
        <v>0.99212598425196852</v>
      </c>
      <c r="I19" s="831">
        <v>252</v>
      </c>
      <c r="J19" s="831">
        <v>11</v>
      </c>
      <c r="K19" s="831">
        <v>2794</v>
      </c>
      <c r="L19" s="831">
        <v>1</v>
      </c>
      <c r="M19" s="831">
        <v>254</v>
      </c>
      <c r="N19" s="831">
        <v>11</v>
      </c>
      <c r="O19" s="831">
        <v>2805</v>
      </c>
      <c r="P19" s="827">
        <v>1.0039370078740157</v>
      </c>
      <c r="Q19" s="832">
        <v>255</v>
      </c>
    </row>
    <row r="20" spans="1:17" ht="14.45" customHeight="1" x14ac:dyDescent="0.2">
      <c r="A20" s="821" t="s">
        <v>4283</v>
      </c>
      <c r="B20" s="822" t="s">
        <v>4184</v>
      </c>
      <c r="C20" s="822" t="s">
        <v>4179</v>
      </c>
      <c r="D20" s="822" t="s">
        <v>4241</v>
      </c>
      <c r="E20" s="822" t="s">
        <v>4242</v>
      </c>
      <c r="F20" s="831">
        <v>3</v>
      </c>
      <c r="G20" s="831">
        <v>1122</v>
      </c>
      <c r="H20" s="831">
        <v>1.4920212765957446</v>
      </c>
      <c r="I20" s="831">
        <v>374</v>
      </c>
      <c r="J20" s="831">
        <v>2</v>
      </c>
      <c r="K20" s="831">
        <v>752</v>
      </c>
      <c r="L20" s="831">
        <v>1</v>
      </c>
      <c r="M20" s="831">
        <v>376</v>
      </c>
      <c r="N20" s="831">
        <v>23</v>
      </c>
      <c r="O20" s="831">
        <v>8717</v>
      </c>
      <c r="P20" s="827">
        <v>11.591755319148936</v>
      </c>
      <c r="Q20" s="832">
        <v>379</v>
      </c>
    </row>
    <row r="21" spans="1:17" ht="14.45" customHeight="1" x14ac:dyDescent="0.2">
      <c r="A21" s="821" t="s">
        <v>4284</v>
      </c>
      <c r="B21" s="822" t="s">
        <v>4184</v>
      </c>
      <c r="C21" s="822" t="s">
        <v>4179</v>
      </c>
      <c r="D21" s="822" t="s">
        <v>4199</v>
      </c>
      <c r="E21" s="822" t="s">
        <v>4200</v>
      </c>
      <c r="F21" s="831"/>
      <c r="G21" s="831"/>
      <c r="H21" s="831"/>
      <c r="I21" s="831"/>
      <c r="J21" s="831">
        <v>2</v>
      </c>
      <c r="K21" s="831">
        <v>76</v>
      </c>
      <c r="L21" s="831">
        <v>1</v>
      </c>
      <c r="M21" s="831">
        <v>38</v>
      </c>
      <c r="N21" s="831"/>
      <c r="O21" s="831"/>
      <c r="P21" s="827"/>
      <c r="Q21" s="832"/>
    </row>
    <row r="22" spans="1:17" ht="14.45" customHeight="1" x14ac:dyDescent="0.2">
      <c r="A22" s="821" t="s">
        <v>4284</v>
      </c>
      <c r="B22" s="822" t="s">
        <v>4184</v>
      </c>
      <c r="C22" s="822" t="s">
        <v>4179</v>
      </c>
      <c r="D22" s="822" t="s">
        <v>4211</v>
      </c>
      <c r="E22" s="822" t="s">
        <v>4212</v>
      </c>
      <c r="F22" s="831"/>
      <c r="G22" s="831"/>
      <c r="H22" s="831"/>
      <c r="I22" s="831"/>
      <c r="J22" s="831">
        <v>1</v>
      </c>
      <c r="K22" s="831">
        <v>126</v>
      </c>
      <c r="L22" s="831">
        <v>1</v>
      </c>
      <c r="M22" s="831">
        <v>126</v>
      </c>
      <c r="N22" s="831">
        <v>1</v>
      </c>
      <c r="O22" s="831">
        <v>127</v>
      </c>
      <c r="P22" s="827">
        <v>1.0079365079365079</v>
      </c>
      <c r="Q22" s="832">
        <v>127</v>
      </c>
    </row>
    <row r="23" spans="1:17" ht="14.45" customHeight="1" x14ac:dyDescent="0.2">
      <c r="A23" s="821" t="s">
        <v>4284</v>
      </c>
      <c r="B23" s="822" t="s">
        <v>4184</v>
      </c>
      <c r="C23" s="822" t="s">
        <v>4179</v>
      </c>
      <c r="D23" s="822" t="s">
        <v>4221</v>
      </c>
      <c r="E23" s="822" t="s">
        <v>4222</v>
      </c>
      <c r="F23" s="831">
        <v>4</v>
      </c>
      <c r="G23" s="831">
        <v>1008</v>
      </c>
      <c r="H23" s="831">
        <v>1.984251968503937</v>
      </c>
      <c r="I23" s="831">
        <v>252</v>
      </c>
      <c r="J23" s="831">
        <v>2</v>
      </c>
      <c r="K23" s="831">
        <v>508</v>
      </c>
      <c r="L23" s="831">
        <v>1</v>
      </c>
      <c r="M23" s="831">
        <v>254</v>
      </c>
      <c r="N23" s="831">
        <v>2</v>
      </c>
      <c r="O23" s="831">
        <v>510</v>
      </c>
      <c r="P23" s="827">
        <v>1.0039370078740157</v>
      </c>
      <c r="Q23" s="832">
        <v>255</v>
      </c>
    </row>
    <row r="24" spans="1:17" ht="14.45" customHeight="1" x14ac:dyDescent="0.2">
      <c r="A24" s="821" t="s">
        <v>4284</v>
      </c>
      <c r="B24" s="822" t="s">
        <v>4184</v>
      </c>
      <c r="C24" s="822" t="s">
        <v>4179</v>
      </c>
      <c r="D24" s="822" t="s">
        <v>4241</v>
      </c>
      <c r="E24" s="822" t="s">
        <v>4242</v>
      </c>
      <c r="F24" s="831"/>
      <c r="G24" s="831"/>
      <c r="H24" s="831"/>
      <c r="I24" s="831"/>
      <c r="J24" s="831"/>
      <c r="K24" s="831"/>
      <c r="L24" s="831"/>
      <c r="M24" s="831"/>
      <c r="N24" s="831">
        <v>5</v>
      </c>
      <c r="O24" s="831">
        <v>1895</v>
      </c>
      <c r="P24" s="827"/>
      <c r="Q24" s="832">
        <v>379</v>
      </c>
    </row>
    <row r="25" spans="1:17" ht="14.45" customHeight="1" x14ac:dyDescent="0.2">
      <c r="A25" s="821" t="s">
        <v>4285</v>
      </c>
      <c r="B25" s="822" t="s">
        <v>4184</v>
      </c>
      <c r="C25" s="822" t="s">
        <v>4179</v>
      </c>
      <c r="D25" s="822" t="s">
        <v>4211</v>
      </c>
      <c r="E25" s="822" t="s">
        <v>4212</v>
      </c>
      <c r="F25" s="831"/>
      <c r="G25" s="831"/>
      <c r="H25" s="831"/>
      <c r="I25" s="831"/>
      <c r="J25" s="831"/>
      <c r="K25" s="831"/>
      <c r="L25" s="831"/>
      <c r="M25" s="831"/>
      <c r="N25" s="831">
        <v>3</v>
      </c>
      <c r="O25" s="831">
        <v>381</v>
      </c>
      <c r="P25" s="827"/>
      <c r="Q25" s="832">
        <v>127</v>
      </c>
    </row>
    <row r="26" spans="1:17" ht="14.45" customHeight="1" x14ac:dyDescent="0.2">
      <c r="A26" s="821" t="s">
        <v>4285</v>
      </c>
      <c r="B26" s="822" t="s">
        <v>4184</v>
      </c>
      <c r="C26" s="822" t="s">
        <v>4179</v>
      </c>
      <c r="D26" s="822" t="s">
        <v>4221</v>
      </c>
      <c r="E26" s="822" t="s">
        <v>4222</v>
      </c>
      <c r="F26" s="831"/>
      <c r="G26" s="831"/>
      <c r="H26" s="831"/>
      <c r="I26" s="831"/>
      <c r="J26" s="831">
        <v>1</v>
      </c>
      <c r="K26" s="831">
        <v>254</v>
      </c>
      <c r="L26" s="831">
        <v>1</v>
      </c>
      <c r="M26" s="831">
        <v>254</v>
      </c>
      <c r="N26" s="831">
        <v>1</v>
      </c>
      <c r="O26" s="831">
        <v>255</v>
      </c>
      <c r="P26" s="827">
        <v>1.0039370078740157</v>
      </c>
      <c r="Q26" s="832">
        <v>255</v>
      </c>
    </row>
    <row r="27" spans="1:17" ht="14.45" customHeight="1" x14ac:dyDescent="0.2">
      <c r="A27" s="821" t="s">
        <v>4285</v>
      </c>
      <c r="B27" s="822" t="s">
        <v>4184</v>
      </c>
      <c r="C27" s="822" t="s">
        <v>4179</v>
      </c>
      <c r="D27" s="822" t="s">
        <v>4241</v>
      </c>
      <c r="E27" s="822" t="s">
        <v>4242</v>
      </c>
      <c r="F27" s="831"/>
      <c r="G27" s="831"/>
      <c r="H27" s="831"/>
      <c r="I27" s="831"/>
      <c r="J27" s="831"/>
      <c r="K27" s="831"/>
      <c r="L27" s="831"/>
      <c r="M27" s="831"/>
      <c r="N27" s="831">
        <v>3</v>
      </c>
      <c r="O27" s="831">
        <v>1137</v>
      </c>
      <c r="P27" s="827"/>
      <c r="Q27" s="832">
        <v>379</v>
      </c>
    </row>
    <row r="28" spans="1:17" ht="14.45" customHeight="1" x14ac:dyDescent="0.2">
      <c r="A28" s="821" t="s">
        <v>4285</v>
      </c>
      <c r="B28" s="822" t="s">
        <v>4178</v>
      </c>
      <c r="C28" s="822" t="s">
        <v>4179</v>
      </c>
      <c r="D28" s="822" t="s">
        <v>4182</v>
      </c>
      <c r="E28" s="822" t="s">
        <v>4183</v>
      </c>
      <c r="F28" s="831">
        <v>1</v>
      </c>
      <c r="G28" s="831">
        <v>0</v>
      </c>
      <c r="H28" s="831"/>
      <c r="I28" s="831">
        <v>0</v>
      </c>
      <c r="J28" s="831">
        <v>2</v>
      </c>
      <c r="K28" s="831">
        <v>0</v>
      </c>
      <c r="L28" s="831"/>
      <c r="M28" s="831">
        <v>0</v>
      </c>
      <c r="N28" s="831">
        <v>3</v>
      </c>
      <c r="O28" s="831">
        <v>0</v>
      </c>
      <c r="P28" s="827"/>
      <c r="Q28" s="832">
        <v>0</v>
      </c>
    </row>
    <row r="29" spans="1:17" ht="14.45" customHeight="1" x14ac:dyDescent="0.2">
      <c r="A29" s="821" t="s">
        <v>605</v>
      </c>
      <c r="B29" s="822" t="s">
        <v>4184</v>
      </c>
      <c r="C29" s="822" t="s">
        <v>4179</v>
      </c>
      <c r="D29" s="822" t="s">
        <v>4199</v>
      </c>
      <c r="E29" s="822" t="s">
        <v>4200</v>
      </c>
      <c r="F29" s="831">
        <v>35</v>
      </c>
      <c r="G29" s="831">
        <v>1295</v>
      </c>
      <c r="H29" s="831">
        <v>1.6228070175438596</v>
      </c>
      <c r="I29" s="831">
        <v>37</v>
      </c>
      <c r="J29" s="831">
        <v>21</v>
      </c>
      <c r="K29" s="831">
        <v>798</v>
      </c>
      <c r="L29" s="831">
        <v>1</v>
      </c>
      <c r="M29" s="831">
        <v>38</v>
      </c>
      <c r="N29" s="831">
        <v>9</v>
      </c>
      <c r="O29" s="831">
        <v>342</v>
      </c>
      <c r="P29" s="827">
        <v>0.42857142857142855</v>
      </c>
      <c r="Q29" s="832">
        <v>38</v>
      </c>
    </row>
    <row r="30" spans="1:17" ht="14.45" customHeight="1" x14ac:dyDescent="0.2">
      <c r="A30" s="821" t="s">
        <v>605</v>
      </c>
      <c r="B30" s="822" t="s">
        <v>4184</v>
      </c>
      <c r="C30" s="822" t="s">
        <v>4179</v>
      </c>
      <c r="D30" s="822" t="s">
        <v>4201</v>
      </c>
      <c r="E30" s="822" t="s">
        <v>4202</v>
      </c>
      <c r="F30" s="831">
        <v>145</v>
      </c>
      <c r="G30" s="831">
        <v>725</v>
      </c>
      <c r="H30" s="831">
        <v>0.94155844155844159</v>
      </c>
      <c r="I30" s="831">
        <v>5</v>
      </c>
      <c r="J30" s="831">
        <v>154</v>
      </c>
      <c r="K30" s="831">
        <v>770</v>
      </c>
      <c r="L30" s="831">
        <v>1</v>
      </c>
      <c r="M30" s="831">
        <v>5</v>
      </c>
      <c r="N30" s="831"/>
      <c r="O30" s="831"/>
      <c r="P30" s="827"/>
      <c r="Q30" s="832"/>
    </row>
    <row r="31" spans="1:17" ht="14.45" customHeight="1" x14ac:dyDescent="0.2">
      <c r="A31" s="821" t="s">
        <v>605</v>
      </c>
      <c r="B31" s="822" t="s">
        <v>4184</v>
      </c>
      <c r="C31" s="822" t="s">
        <v>4179</v>
      </c>
      <c r="D31" s="822" t="s">
        <v>4203</v>
      </c>
      <c r="E31" s="822" t="s">
        <v>4204</v>
      </c>
      <c r="F31" s="831">
        <v>3</v>
      </c>
      <c r="G31" s="831">
        <v>15</v>
      </c>
      <c r="H31" s="831">
        <v>3</v>
      </c>
      <c r="I31" s="831">
        <v>5</v>
      </c>
      <c r="J31" s="831">
        <v>1</v>
      </c>
      <c r="K31" s="831">
        <v>5</v>
      </c>
      <c r="L31" s="831">
        <v>1</v>
      </c>
      <c r="M31" s="831">
        <v>5</v>
      </c>
      <c r="N31" s="831"/>
      <c r="O31" s="831"/>
      <c r="P31" s="827"/>
      <c r="Q31" s="832"/>
    </row>
    <row r="32" spans="1:17" ht="14.45" customHeight="1" x14ac:dyDescent="0.2">
      <c r="A32" s="821" t="s">
        <v>605</v>
      </c>
      <c r="B32" s="822" t="s">
        <v>4184</v>
      </c>
      <c r="C32" s="822" t="s">
        <v>4179</v>
      </c>
      <c r="D32" s="822" t="s">
        <v>4211</v>
      </c>
      <c r="E32" s="822" t="s">
        <v>4212</v>
      </c>
      <c r="F32" s="831">
        <v>6</v>
      </c>
      <c r="G32" s="831">
        <v>758</v>
      </c>
      <c r="H32" s="831">
        <v>1.503968253968254</v>
      </c>
      <c r="I32" s="831">
        <v>126.33333333333333</v>
      </c>
      <c r="J32" s="831">
        <v>4</v>
      </c>
      <c r="K32" s="831">
        <v>504</v>
      </c>
      <c r="L32" s="831">
        <v>1</v>
      </c>
      <c r="M32" s="831">
        <v>126</v>
      </c>
      <c r="N32" s="831">
        <v>2</v>
      </c>
      <c r="O32" s="831">
        <v>254</v>
      </c>
      <c r="P32" s="827">
        <v>0.50396825396825395</v>
      </c>
      <c r="Q32" s="832">
        <v>127</v>
      </c>
    </row>
    <row r="33" spans="1:17" ht="14.45" customHeight="1" x14ac:dyDescent="0.2">
      <c r="A33" s="821" t="s">
        <v>605</v>
      </c>
      <c r="B33" s="822" t="s">
        <v>4184</v>
      </c>
      <c r="C33" s="822" t="s">
        <v>4179</v>
      </c>
      <c r="D33" s="822" t="s">
        <v>4219</v>
      </c>
      <c r="E33" s="822" t="s">
        <v>4220</v>
      </c>
      <c r="F33" s="831">
        <v>12</v>
      </c>
      <c r="G33" s="831">
        <v>399.98999999999995</v>
      </c>
      <c r="H33" s="831">
        <v>0.7500281267579223</v>
      </c>
      <c r="I33" s="831">
        <v>33.332499999999996</v>
      </c>
      <c r="J33" s="831">
        <v>16</v>
      </c>
      <c r="K33" s="831">
        <v>533.29999999999995</v>
      </c>
      <c r="L33" s="831">
        <v>1</v>
      </c>
      <c r="M33" s="831">
        <v>33.331249999999997</v>
      </c>
      <c r="N33" s="831">
        <v>19</v>
      </c>
      <c r="O33" s="831">
        <v>767.79999999999984</v>
      </c>
      <c r="P33" s="827">
        <v>1.4397149821863864</v>
      </c>
      <c r="Q33" s="832">
        <v>40.410526315789468</v>
      </c>
    </row>
    <row r="34" spans="1:17" ht="14.45" customHeight="1" x14ac:dyDescent="0.2">
      <c r="A34" s="821" t="s">
        <v>605</v>
      </c>
      <c r="B34" s="822" t="s">
        <v>4184</v>
      </c>
      <c r="C34" s="822" t="s">
        <v>4179</v>
      </c>
      <c r="D34" s="822" t="s">
        <v>4221</v>
      </c>
      <c r="E34" s="822" t="s">
        <v>4222</v>
      </c>
      <c r="F34" s="831">
        <v>15</v>
      </c>
      <c r="G34" s="831">
        <v>3780</v>
      </c>
      <c r="H34" s="831">
        <v>0.93011811023622049</v>
      </c>
      <c r="I34" s="831">
        <v>252</v>
      </c>
      <c r="J34" s="831">
        <v>16</v>
      </c>
      <c r="K34" s="831">
        <v>4064</v>
      </c>
      <c r="L34" s="831">
        <v>1</v>
      </c>
      <c r="M34" s="831">
        <v>254</v>
      </c>
      <c r="N34" s="831">
        <v>6</v>
      </c>
      <c r="O34" s="831">
        <v>1530</v>
      </c>
      <c r="P34" s="827">
        <v>0.3764763779527559</v>
      </c>
      <c r="Q34" s="832">
        <v>255</v>
      </c>
    </row>
    <row r="35" spans="1:17" ht="14.45" customHeight="1" x14ac:dyDescent="0.2">
      <c r="A35" s="821" t="s">
        <v>605</v>
      </c>
      <c r="B35" s="822" t="s">
        <v>4184</v>
      </c>
      <c r="C35" s="822" t="s">
        <v>4179</v>
      </c>
      <c r="D35" s="822" t="s">
        <v>4241</v>
      </c>
      <c r="E35" s="822" t="s">
        <v>4242</v>
      </c>
      <c r="F35" s="831">
        <v>8</v>
      </c>
      <c r="G35" s="831">
        <v>2992</v>
      </c>
      <c r="H35" s="831">
        <v>2.6524822695035462</v>
      </c>
      <c r="I35" s="831">
        <v>374</v>
      </c>
      <c r="J35" s="831">
        <v>3</v>
      </c>
      <c r="K35" s="831">
        <v>1128</v>
      </c>
      <c r="L35" s="831">
        <v>1</v>
      </c>
      <c r="M35" s="831">
        <v>376</v>
      </c>
      <c r="N35" s="831">
        <v>24</v>
      </c>
      <c r="O35" s="831">
        <v>9096</v>
      </c>
      <c r="P35" s="827">
        <v>8.0638297872340434</v>
      </c>
      <c r="Q35" s="832">
        <v>379</v>
      </c>
    </row>
    <row r="36" spans="1:17" ht="14.45" customHeight="1" x14ac:dyDescent="0.2">
      <c r="A36" s="821" t="s">
        <v>605</v>
      </c>
      <c r="B36" s="822" t="s">
        <v>4286</v>
      </c>
      <c r="C36" s="822" t="s">
        <v>4179</v>
      </c>
      <c r="D36" s="822" t="s">
        <v>4287</v>
      </c>
      <c r="E36" s="822" t="s">
        <v>4288</v>
      </c>
      <c r="F36" s="831">
        <v>16</v>
      </c>
      <c r="G36" s="831">
        <v>112176</v>
      </c>
      <c r="H36" s="831">
        <v>0.69239315606251384</v>
      </c>
      <c r="I36" s="831">
        <v>7011</v>
      </c>
      <c r="J36" s="831">
        <v>23</v>
      </c>
      <c r="K36" s="831">
        <v>162012</v>
      </c>
      <c r="L36" s="831">
        <v>1</v>
      </c>
      <c r="M36" s="831">
        <v>7044</v>
      </c>
      <c r="N36" s="831"/>
      <c r="O36" s="831"/>
      <c r="P36" s="827"/>
      <c r="Q36" s="832"/>
    </row>
    <row r="37" spans="1:17" ht="14.45" customHeight="1" x14ac:dyDescent="0.2">
      <c r="A37" s="821" t="s">
        <v>605</v>
      </c>
      <c r="B37" s="822" t="s">
        <v>4286</v>
      </c>
      <c r="C37" s="822" t="s">
        <v>4179</v>
      </c>
      <c r="D37" s="822" t="s">
        <v>4289</v>
      </c>
      <c r="E37" s="822" t="s">
        <v>4290</v>
      </c>
      <c r="F37" s="831"/>
      <c r="G37" s="831"/>
      <c r="H37" s="831"/>
      <c r="I37" s="831"/>
      <c r="J37" s="831">
        <v>1</v>
      </c>
      <c r="K37" s="831">
        <v>3659</v>
      </c>
      <c r="L37" s="831">
        <v>1</v>
      </c>
      <c r="M37" s="831">
        <v>3659</v>
      </c>
      <c r="N37" s="831"/>
      <c r="O37" s="831"/>
      <c r="P37" s="827"/>
      <c r="Q37" s="832"/>
    </row>
    <row r="38" spans="1:17" ht="14.45" customHeight="1" x14ac:dyDescent="0.2">
      <c r="A38" s="821" t="s">
        <v>605</v>
      </c>
      <c r="B38" s="822" t="s">
        <v>4286</v>
      </c>
      <c r="C38" s="822" t="s">
        <v>4179</v>
      </c>
      <c r="D38" s="822" t="s">
        <v>4291</v>
      </c>
      <c r="E38" s="822" t="s">
        <v>4292</v>
      </c>
      <c r="F38" s="831">
        <v>1</v>
      </c>
      <c r="G38" s="831">
        <v>4672</v>
      </c>
      <c r="H38" s="831">
        <v>0.3321956769055745</v>
      </c>
      <c r="I38" s="831">
        <v>4672</v>
      </c>
      <c r="J38" s="831">
        <v>3</v>
      </c>
      <c r="K38" s="831">
        <v>14064</v>
      </c>
      <c r="L38" s="831">
        <v>1</v>
      </c>
      <c r="M38" s="831">
        <v>4688</v>
      </c>
      <c r="N38" s="831"/>
      <c r="O38" s="831"/>
      <c r="P38" s="827"/>
      <c r="Q38" s="832"/>
    </row>
    <row r="39" spans="1:17" ht="14.45" customHeight="1" x14ac:dyDescent="0.2">
      <c r="A39" s="821" t="s">
        <v>605</v>
      </c>
      <c r="B39" s="822" t="s">
        <v>4293</v>
      </c>
      <c r="C39" s="822" t="s">
        <v>4185</v>
      </c>
      <c r="D39" s="822" t="s">
        <v>4294</v>
      </c>
      <c r="E39" s="822" t="s">
        <v>2407</v>
      </c>
      <c r="F39" s="831"/>
      <c r="G39" s="831"/>
      <c r="H39" s="831"/>
      <c r="I39" s="831"/>
      <c r="J39" s="831"/>
      <c r="K39" s="831"/>
      <c r="L39" s="831"/>
      <c r="M39" s="831"/>
      <c r="N39" s="831">
        <v>3</v>
      </c>
      <c r="O39" s="831">
        <v>161.91</v>
      </c>
      <c r="P39" s="827"/>
      <c r="Q39" s="832">
        <v>53.97</v>
      </c>
    </row>
    <row r="40" spans="1:17" ht="14.45" customHeight="1" x14ac:dyDescent="0.2">
      <c r="A40" s="821" t="s">
        <v>605</v>
      </c>
      <c r="B40" s="822" t="s">
        <v>4293</v>
      </c>
      <c r="C40" s="822" t="s">
        <v>4185</v>
      </c>
      <c r="D40" s="822" t="s">
        <v>4295</v>
      </c>
      <c r="E40" s="822" t="s">
        <v>966</v>
      </c>
      <c r="F40" s="831"/>
      <c r="G40" s="831"/>
      <c r="H40" s="831"/>
      <c r="I40" s="831"/>
      <c r="J40" s="831">
        <v>3</v>
      </c>
      <c r="K40" s="831">
        <v>14264.45</v>
      </c>
      <c r="L40" s="831">
        <v>1</v>
      </c>
      <c r="M40" s="831">
        <v>4754.8166666666666</v>
      </c>
      <c r="N40" s="831"/>
      <c r="O40" s="831"/>
      <c r="P40" s="827"/>
      <c r="Q40" s="832"/>
    </row>
    <row r="41" spans="1:17" ht="14.45" customHeight="1" x14ac:dyDescent="0.2">
      <c r="A41" s="821" t="s">
        <v>605</v>
      </c>
      <c r="B41" s="822" t="s">
        <v>4293</v>
      </c>
      <c r="C41" s="822" t="s">
        <v>4185</v>
      </c>
      <c r="D41" s="822" t="s">
        <v>4296</v>
      </c>
      <c r="E41" s="822" t="s">
        <v>2407</v>
      </c>
      <c r="F41" s="831">
        <v>68</v>
      </c>
      <c r="G41" s="831">
        <v>5467.0399999999991</v>
      </c>
      <c r="H41" s="831"/>
      <c r="I41" s="831">
        <v>80.397647058823509</v>
      </c>
      <c r="J41" s="831"/>
      <c r="K41" s="831"/>
      <c r="L41" s="831"/>
      <c r="M41" s="831"/>
      <c r="N41" s="831"/>
      <c r="O41" s="831"/>
      <c r="P41" s="827"/>
      <c r="Q41" s="832"/>
    </row>
    <row r="42" spans="1:17" ht="14.45" customHeight="1" x14ac:dyDescent="0.2">
      <c r="A42" s="821" t="s">
        <v>605</v>
      </c>
      <c r="B42" s="822" t="s">
        <v>4293</v>
      </c>
      <c r="C42" s="822" t="s">
        <v>4185</v>
      </c>
      <c r="D42" s="822" t="s">
        <v>4297</v>
      </c>
      <c r="E42" s="822" t="s">
        <v>2407</v>
      </c>
      <c r="F42" s="831">
        <v>59</v>
      </c>
      <c r="G42" s="831">
        <v>4491.67</v>
      </c>
      <c r="H42" s="831"/>
      <c r="I42" s="831">
        <v>76.13</v>
      </c>
      <c r="J42" s="831"/>
      <c r="K42" s="831"/>
      <c r="L42" s="831"/>
      <c r="M42" s="831"/>
      <c r="N42" s="831"/>
      <c r="O42" s="831"/>
      <c r="P42" s="827"/>
      <c r="Q42" s="832"/>
    </row>
    <row r="43" spans="1:17" ht="14.45" customHeight="1" x14ac:dyDescent="0.2">
      <c r="A43" s="821" t="s">
        <v>605</v>
      </c>
      <c r="B43" s="822" t="s">
        <v>4293</v>
      </c>
      <c r="C43" s="822" t="s">
        <v>4185</v>
      </c>
      <c r="D43" s="822" t="s">
        <v>4297</v>
      </c>
      <c r="E43" s="822"/>
      <c r="F43" s="831">
        <v>14</v>
      </c>
      <c r="G43" s="831">
        <v>1065.82</v>
      </c>
      <c r="H43" s="831"/>
      <c r="I43" s="831">
        <v>76.13</v>
      </c>
      <c r="J43" s="831"/>
      <c r="K43" s="831"/>
      <c r="L43" s="831"/>
      <c r="M43" s="831"/>
      <c r="N43" s="831"/>
      <c r="O43" s="831"/>
      <c r="P43" s="827"/>
      <c r="Q43" s="832"/>
    </row>
    <row r="44" spans="1:17" ht="14.45" customHeight="1" x14ac:dyDescent="0.2">
      <c r="A44" s="821" t="s">
        <v>605</v>
      </c>
      <c r="B44" s="822" t="s">
        <v>4293</v>
      </c>
      <c r="C44" s="822" t="s">
        <v>4185</v>
      </c>
      <c r="D44" s="822" t="s">
        <v>4298</v>
      </c>
      <c r="E44" s="822" t="s">
        <v>4299</v>
      </c>
      <c r="F44" s="831">
        <v>9.14</v>
      </c>
      <c r="G44" s="831">
        <v>3424.4500000000003</v>
      </c>
      <c r="H44" s="831">
        <v>0.95387250873943275</v>
      </c>
      <c r="I44" s="831">
        <v>374.66630196936541</v>
      </c>
      <c r="J44" s="831">
        <v>9.5999999999999979</v>
      </c>
      <c r="K44" s="831">
        <v>3590.0499999999997</v>
      </c>
      <c r="L44" s="831">
        <v>1</v>
      </c>
      <c r="M44" s="831">
        <v>373.96354166666674</v>
      </c>
      <c r="N44" s="831"/>
      <c r="O44" s="831"/>
      <c r="P44" s="827"/>
      <c r="Q44" s="832"/>
    </row>
    <row r="45" spans="1:17" ht="14.45" customHeight="1" x14ac:dyDescent="0.2">
      <c r="A45" s="821" t="s">
        <v>605</v>
      </c>
      <c r="B45" s="822" t="s">
        <v>4293</v>
      </c>
      <c r="C45" s="822" t="s">
        <v>4185</v>
      </c>
      <c r="D45" s="822" t="s">
        <v>4300</v>
      </c>
      <c r="E45" s="822" t="s">
        <v>1264</v>
      </c>
      <c r="F45" s="831">
        <v>1110.3</v>
      </c>
      <c r="G45" s="831">
        <v>30367.4</v>
      </c>
      <c r="H45" s="831">
        <v>0.28566356900071382</v>
      </c>
      <c r="I45" s="831">
        <v>27.350625956948576</v>
      </c>
      <c r="J45" s="831">
        <v>2885.2</v>
      </c>
      <c r="K45" s="831">
        <v>106304.76999999996</v>
      </c>
      <c r="L45" s="831">
        <v>1</v>
      </c>
      <c r="M45" s="831">
        <v>36.844853043116586</v>
      </c>
      <c r="N45" s="831"/>
      <c r="O45" s="831"/>
      <c r="P45" s="827"/>
      <c r="Q45" s="832"/>
    </row>
    <row r="46" spans="1:17" ht="14.45" customHeight="1" x14ac:dyDescent="0.2">
      <c r="A46" s="821" t="s">
        <v>605</v>
      </c>
      <c r="B46" s="822" t="s">
        <v>4293</v>
      </c>
      <c r="C46" s="822" t="s">
        <v>4185</v>
      </c>
      <c r="D46" s="822" t="s">
        <v>4301</v>
      </c>
      <c r="E46" s="822"/>
      <c r="F46" s="831">
        <v>1.2</v>
      </c>
      <c r="G46" s="831">
        <v>185.94</v>
      </c>
      <c r="H46" s="831">
        <v>0.80503961553448511</v>
      </c>
      <c r="I46" s="831">
        <v>154.95000000000002</v>
      </c>
      <c r="J46" s="831">
        <v>1.5</v>
      </c>
      <c r="K46" s="831">
        <v>230.96999999999997</v>
      </c>
      <c r="L46" s="831">
        <v>1</v>
      </c>
      <c r="M46" s="831">
        <v>153.97999999999999</v>
      </c>
      <c r="N46" s="831">
        <v>4.0999999999999996</v>
      </c>
      <c r="O46" s="831">
        <v>637.88000000000011</v>
      </c>
      <c r="P46" s="827">
        <v>2.761743949430663</v>
      </c>
      <c r="Q46" s="832">
        <v>155.58048780487809</v>
      </c>
    </row>
    <row r="47" spans="1:17" ht="14.45" customHeight="1" x14ac:dyDescent="0.2">
      <c r="A47" s="821" t="s">
        <v>605</v>
      </c>
      <c r="B47" s="822" t="s">
        <v>4293</v>
      </c>
      <c r="C47" s="822" t="s">
        <v>4185</v>
      </c>
      <c r="D47" s="822" t="s">
        <v>4302</v>
      </c>
      <c r="E47" s="822" t="s">
        <v>1633</v>
      </c>
      <c r="F47" s="831"/>
      <c r="G47" s="831"/>
      <c r="H47" s="831"/>
      <c r="I47" s="831"/>
      <c r="J47" s="831">
        <v>3</v>
      </c>
      <c r="K47" s="831">
        <v>27474.81</v>
      </c>
      <c r="L47" s="831">
        <v>1</v>
      </c>
      <c r="M47" s="831">
        <v>9158.27</v>
      </c>
      <c r="N47" s="831">
        <v>4</v>
      </c>
      <c r="O47" s="831">
        <v>36633.08</v>
      </c>
      <c r="P47" s="827">
        <v>1.3333333333333333</v>
      </c>
      <c r="Q47" s="832">
        <v>9158.27</v>
      </c>
    </row>
    <row r="48" spans="1:17" ht="14.45" customHeight="1" x14ac:dyDescent="0.2">
      <c r="A48" s="821" t="s">
        <v>605</v>
      </c>
      <c r="B48" s="822" t="s">
        <v>4293</v>
      </c>
      <c r="C48" s="822" t="s">
        <v>4185</v>
      </c>
      <c r="D48" s="822" t="s">
        <v>4303</v>
      </c>
      <c r="E48" s="822" t="s">
        <v>1633</v>
      </c>
      <c r="F48" s="831"/>
      <c r="G48" s="831"/>
      <c r="H48" s="831"/>
      <c r="I48" s="831"/>
      <c r="J48" s="831"/>
      <c r="K48" s="831"/>
      <c r="L48" s="831"/>
      <c r="M48" s="831"/>
      <c r="N48" s="831">
        <v>4</v>
      </c>
      <c r="O48" s="831">
        <v>69829.399999999994</v>
      </c>
      <c r="P48" s="827"/>
      <c r="Q48" s="832">
        <v>17457.349999999999</v>
      </c>
    </row>
    <row r="49" spans="1:17" ht="14.45" customHeight="1" x14ac:dyDescent="0.2">
      <c r="A49" s="821" t="s">
        <v>605</v>
      </c>
      <c r="B49" s="822" t="s">
        <v>4293</v>
      </c>
      <c r="C49" s="822" t="s">
        <v>4185</v>
      </c>
      <c r="D49" s="822" t="s">
        <v>4304</v>
      </c>
      <c r="E49" s="822" t="s">
        <v>1870</v>
      </c>
      <c r="F49" s="831">
        <v>36.300000000000004</v>
      </c>
      <c r="G49" s="831">
        <v>19785.95</v>
      </c>
      <c r="H49" s="831">
        <v>24.759363307597013</v>
      </c>
      <c r="I49" s="831">
        <v>545.06749311294766</v>
      </c>
      <c r="J49" s="831">
        <v>3.8000000000000003</v>
      </c>
      <c r="K49" s="831">
        <v>799.13</v>
      </c>
      <c r="L49" s="831">
        <v>1</v>
      </c>
      <c r="M49" s="831">
        <v>210.29736842105262</v>
      </c>
      <c r="N49" s="831"/>
      <c r="O49" s="831"/>
      <c r="P49" s="827"/>
      <c r="Q49" s="832"/>
    </row>
    <row r="50" spans="1:17" ht="14.45" customHeight="1" x14ac:dyDescent="0.2">
      <c r="A50" s="821" t="s">
        <v>605</v>
      </c>
      <c r="B50" s="822" t="s">
        <v>4293</v>
      </c>
      <c r="C50" s="822" t="s">
        <v>4185</v>
      </c>
      <c r="D50" s="822" t="s">
        <v>4305</v>
      </c>
      <c r="E50" s="822"/>
      <c r="F50" s="831">
        <v>4</v>
      </c>
      <c r="G50" s="831">
        <v>171.52</v>
      </c>
      <c r="H50" s="831"/>
      <c r="I50" s="831">
        <v>42.88</v>
      </c>
      <c r="J50" s="831"/>
      <c r="K50" s="831"/>
      <c r="L50" s="831"/>
      <c r="M50" s="831"/>
      <c r="N50" s="831"/>
      <c r="O50" s="831"/>
      <c r="P50" s="827"/>
      <c r="Q50" s="832"/>
    </row>
    <row r="51" spans="1:17" ht="14.45" customHeight="1" x14ac:dyDescent="0.2">
      <c r="A51" s="821" t="s">
        <v>605</v>
      </c>
      <c r="B51" s="822" t="s">
        <v>4293</v>
      </c>
      <c r="C51" s="822" t="s">
        <v>4185</v>
      </c>
      <c r="D51" s="822" t="s">
        <v>4305</v>
      </c>
      <c r="E51" s="822" t="s">
        <v>4306</v>
      </c>
      <c r="F51" s="831"/>
      <c r="G51" s="831"/>
      <c r="H51" s="831"/>
      <c r="I51" s="831"/>
      <c r="J51" s="831">
        <v>2</v>
      </c>
      <c r="K51" s="831">
        <v>85.76</v>
      </c>
      <c r="L51" s="831">
        <v>1</v>
      </c>
      <c r="M51" s="831">
        <v>42.88</v>
      </c>
      <c r="N51" s="831"/>
      <c r="O51" s="831"/>
      <c r="P51" s="827"/>
      <c r="Q51" s="832"/>
    </row>
    <row r="52" spans="1:17" ht="14.45" customHeight="1" x14ac:dyDescent="0.2">
      <c r="A52" s="821" t="s">
        <v>605</v>
      </c>
      <c r="B52" s="822" t="s">
        <v>4293</v>
      </c>
      <c r="C52" s="822" t="s">
        <v>4185</v>
      </c>
      <c r="D52" s="822" t="s">
        <v>4307</v>
      </c>
      <c r="E52" s="822"/>
      <c r="F52" s="831">
        <v>14</v>
      </c>
      <c r="G52" s="831">
        <v>1047.3399999999999</v>
      </c>
      <c r="H52" s="831"/>
      <c r="I52" s="831">
        <v>74.809999999999988</v>
      </c>
      <c r="J52" s="831"/>
      <c r="K52" s="831"/>
      <c r="L52" s="831"/>
      <c r="M52" s="831"/>
      <c r="N52" s="831"/>
      <c r="O52" s="831"/>
      <c r="P52" s="827"/>
      <c r="Q52" s="832"/>
    </row>
    <row r="53" spans="1:17" ht="14.45" customHeight="1" x14ac:dyDescent="0.2">
      <c r="A53" s="821" t="s">
        <v>605</v>
      </c>
      <c r="B53" s="822" t="s">
        <v>4293</v>
      </c>
      <c r="C53" s="822" t="s">
        <v>4185</v>
      </c>
      <c r="D53" s="822" t="s">
        <v>4307</v>
      </c>
      <c r="E53" s="822" t="s">
        <v>4308</v>
      </c>
      <c r="F53" s="831">
        <v>19</v>
      </c>
      <c r="G53" s="831">
        <v>1467.1799999999998</v>
      </c>
      <c r="H53" s="831">
        <v>6.5373613153321743</v>
      </c>
      <c r="I53" s="831">
        <v>77.219999999999985</v>
      </c>
      <c r="J53" s="831">
        <v>3</v>
      </c>
      <c r="K53" s="831">
        <v>224.43</v>
      </c>
      <c r="L53" s="831">
        <v>1</v>
      </c>
      <c r="M53" s="831">
        <v>74.81</v>
      </c>
      <c r="N53" s="831"/>
      <c r="O53" s="831"/>
      <c r="P53" s="827"/>
      <c r="Q53" s="832"/>
    </row>
    <row r="54" spans="1:17" ht="14.45" customHeight="1" x14ac:dyDescent="0.2">
      <c r="A54" s="821" t="s">
        <v>605</v>
      </c>
      <c r="B54" s="822" t="s">
        <v>4293</v>
      </c>
      <c r="C54" s="822" t="s">
        <v>4185</v>
      </c>
      <c r="D54" s="822" t="s">
        <v>4309</v>
      </c>
      <c r="E54" s="822" t="s">
        <v>4310</v>
      </c>
      <c r="F54" s="831">
        <v>35.799999999999997</v>
      </c>
      <c r="G54" s="831">
        <v>7782.0299999999988</v>
      </c>
      <c r="H54" s="831">
        <v>0.84356951454290008</v>
      </c>
      <c r="I54" s="831">
        <v>217.37513966480446</v>
      </c>
      <c r="J54" s="831">
        <v>50.8</v>
      </c>
      <c r="K54" s="831">
        <v>9225.1200000000008</v>
      </c>
      <c r="L54" s="831">
        <v>1</v>
      </c>
      <c r="M54" s="831">
        <v>181.59685039370081</v>
      </c>
      <c r="N54" s="831">
        <v>37.6</v>
      </c>
      <c r="O54" s="831">
        <v>7700.7299999999987</v>
      </c>
      <c r="P54" s="827">
        <v>0.8347566210520837</v>
      </c>
      <c r="Q54" s="832">
        <v>204.80664893617018</v>
      </c>
    </row>
    <row r="55" spans="1:17" ht="14.45" customHeight="1" x14ac:dyDescent="0.2">
      <c r="A55" s="821" t="s">
        <v>605</v>
      </c>
      <c r="B55" s="822" t="s">
        <v>4293</v>
      </c>
      <c r="C55" s="822" t="s">
        <v>4185</v>
      </c>
      <c r="D55" s="822" t="s">
        <v>4311</v>
      </c>
      <c r="E55" s="822" t="s">
        <v>4312</v>
      </c>
      <c r="F55" s="831">
        <v>3</v>
      </c>
      <c r="G55" s="831">
        <v>239.94</v>
      </c>
      <c r="H55" s="831"/>
      <c r="I55" s="831">
        <v>79.98</v>
      </c>
      <c r="J55" s="831"/>
      <c r="K55" s="831"/>
      <c r="L55" s="831"/>
      <c r="M55" s="831"/>
      <c r="N55" s="831"/>
      <c r="O55" s="831"/>
      <c r="P55" s="827"/>
      <c r="Q55" s="832"/>
    </row>
    <row r="56" spans="1:17" ht="14.45" customHeight="1" x14ac:dyDescent="0.2">
      <c r="A56" s="821" t="s">
        <v>605</v>
      </c>
      <c r="B56" s="822" t="s">
        <v>4293</v>
      </c>
      <c r="C56" s="822" t="s">
        <v>4185</v>
      </c>
      <c r="D56" s="822" t="s">
        <v>4313</v>
      </c>
      <c r="E56" s="822" t="s">
        <v>4314</v>
      </c>
      <c r="F56" s="831">
        <v>23.1</v>
      </c>
      <c r="G56" s="831">
        <v>1669.96</v>
      </c>
      <c r="H56" s="831">
        <v>10.498931220922923</v>
      </c>
      <c r="I56" s="831">
        <v>72.292640692640688</v>
      </c>
      <c r="J56" s="831">
        <v>2.7</v>
      </c>
      <c r="K56" s="831">
        <v>159.05999999999997</v>
      </c>
      <c r="L56" s="831">
        <v>1</v>
      </c>
      <c r="M56" s="831">
        <v>58.911111111111097</v>
      </c>
      <c r="N56" s="831">
        <v>1</v>
      </c>
      <c r="O56" s="831">
        <v>58.66</v>
      </c>
      <c r="P56" s="827">
        <v>0.36879165094932731</v>
      </c>
      <c r="Q56" s="832">
        <v>58.66</v>
      </c>
    </row>
    <row r="57" spans="1:17" ht="14.45" customHeight="1" x14ac:dyDescent="0.2">
      <c r="A57" s="821" t="s">
        <v>605</v>
      </c>
      <c r="B57" s="822" t="s">
        <v>4293</v>
      </c>
      <c r="C57" s="822" t="s">
        <v>4185</v>
      </c>
      <c r="D57" s="822" t="s">
        <v>4315</v>
      </c>
      <c r="E57" s="822" t="s">
        <v>4316</v>
      </c>
      <c r="F57" s="831">
        <v>110</v>
      </c>
      <c r="G57" s="831">
        <v>4854.3</v>
      </c>
      <c r="H57" s="831"/>
      <c r="I57" s="831">
        <v>44.13</v>
      </c>
      <c r="J57" s="831"/>
      <c r="K57" s="831"/>
      <c r="L57" s="831"/>
      <c r="M57" s="831"/>
      <c r="N57" s="831"/>
      <c r="O57" s="831"/>
      <c r="P57" s="827"/>
      <c r="Q57" s="832"/>
    </row>
    <row r="58" spans="1:17" ht="14.45" customHeight="1" x14ac:dyDescent="0.2">
      <c r="A58" s="821" t="s">
        <v>605</v>
      </c>
      <c r="B58" s="822" t="s">
        <v>4293</v>
      </c>
      <c r="C58" s="822" t="s">
        <v>4185</v>
      </c>
      <c r="D58" s="822" t="s">
        <v>4317</v>
      </c>
      <c r="E58" s="822" t="s">
        <v>4318</v>
      </c>
      <c r="F58" s="831">
        <v>0.1</v>
      </c>
      <c r="G58" s="831">
        <v>67.16</v>
      </c>
      <c r="H58" s="831">
        <v>9.7198101192543698E-2</v>
      </c>
      <c r="I58" s="831">
        <v>671.59999999999991</v>
      </c>
      <c r="J58" s="831">
        <v>1</v>
      </c>
      <c r="K58" s="831">
        <v>690.96</v>
      </c>
      <c r="L58" s="831">
        <v>1</v>
      </c>
      <c r="M58" s="831">
        <v>690.96</v>
      </c>
      <c r="N58" s="831">
        <v>2.25</v>
      </c>
      <c r="O58" s="831">
        <v>1633.82</v>
      </c>
      <c r="P58" s="827">
        <v>2.3645652425610741</v>
      </c>
      <c r="Q58" s="832">
        <v>726.14222222222224</v>
      </c>
    </row>
    <row r="59" spans="1:17" ht="14.45" customHeight="1" x14ac:dyDescent="0.2">
      <c r="A59" s="821" t="s">
        <v>605</v>
      </c>
      <c r="B59" s="822" t="s">
        <v>4293</v>
      </c>
      <c r="C59" s="822" t="s">
        <v>4185</v>
      </c>
      <c r="D59" s="822" t="s">
        <v>4319</v>
      </c>
      <c r="E59" s="822" t="s">
        <v>4318</v>
      </c>
      <c r="F59" s="831">
        <v>0.05</v>
      </c>
      <c r="G59" s="831">
        <v>15.59</v>
      </c>
      <c r="H59" s="831">
        <v>0.81665793609219484</v>
      </c>
      <c r="I59" s="831">
        <v>311.79999999999995</v>
      </c>
      <c r="J59" s="831">
        <v>0.05</v>
      </c>
      <c r="K59" s="831">
        <v>19.09</v>
      </c>
      <c r="L59" s="831">
        <v>1</v>
      </c>
      <c r="M59" s="831">
        <v>381.79999999999995</v>
      </c>
      <c r="N59" s="831">
        <v>0.15</v>
      </c>
      <c r="O59" s="831">
        <v>57.27</v>
      </c>
      <c r="P59" s="827">
        <v>3</v>
      </c>
      <c r="Q59" s="832">
        <v>381.8</v>
      </c>
    </row>
    <row r="60" spans="1:17" ht="14.45" customHeight="1" x14ac:dyDescent="0.2">
      <c r="A60" s="821" t="s">
        <v>605</v>
      </c>
      <c r="B60" s="822" t="s">
        <v>4293</v>
      </c>
      <c r="C60" s="822" t="s">
        <v>4185</v>
      </c>
      <c r="D60" s="822" t="s">
        <v>4320</v>
      </c>
      <c r="E60" s="822" t="s">
        <v>4321</v>
      </c>
      <c r="F60" s="831">
        <v>20</v>
      </c>
      <c r="G60" s="831">
        <v>7836</v>
      </c>
      <c r="H60" s="831">
        <v>66.666666666666657</v>
      </c>
      <c r="I60" s="831">
        <v>391.8</v>
      </c>
      <c r="J60" s="831">
        <v>0.3</v>
      </c>
      <c r="K60" s="831">
        <v>117.54</v>
      </c>
      <c r="L60" s="831">
        <v>1</v>
      </c>
      <c r="M60" s="831">
        <v>391.8</v>
      </c>
      <c r="N60" s="831"/>
      <c r="O60" s="831"/>
      <c r="P60" s="827"/>
      <c r="Q60" s="832"/>
    </row>
    <row r="61" spans="1:17" ht="14.45" customHeight="1" x14ac:dyDescent="0.2">
      <c r="A61" s="821" t="s">
        <v>605</v>
      </c>
      <c r="B61" s="822" t="s">
        <v>4293</v>
      </c>
      <c r="C61" s="822" t="s">
        <v>4185</v>
      </c>
      <c r="D61" s="822" t="s">
        <v>4322</v>
      </c>
      <c r="E61" s="822" t="s">
        <v>4323</v>
      </c>
      <c r="F61" s="831">
        <v>8</v>
      </c>
      <c r="G61" s="831">
        <v>1753.6</v>
      </c>
      <c r="H61" s="831"/>
      <c r="I61" s="831">
        <v>219.2</v>
      </c>
      <c r="J61" s="831"/>
      <c r="K61" s="831"/>
      <c r="L61" s="831"/>
      <c r="M61" s="831"/>
      <c r="N61" s="831"/>
      <c r="O61" s="831"/>
      <c r="P61" s="827"/>
      <c r="Q61" s="832"/>
    </row>
    <row r="62" spans="1:17" ht="14.45" customHeight="1" x14ac:dyDescent="0.2">
      <c r="A62" s="821" t="s">
        <v>605</v>
      </c>
      <c r="B62" s="822" t="s">
        <v>4293</v>
      </c>
      <c r="C62" s="822" t="s">
        <v>4185</v>
      </c>
      <c r="D62" s="822" t="s">
        <v>4324</v>
      </c>
      <c r="E62" s="822" t="s">
        <v>4325</v>
      </c>
      <c r="F62" s="831"/>
      <c r="G62" s="831"/>
      <c r="H62" s="831"/>
      <c r="I62" s="831"/>
      <c r="J62" s="831">
        <v>5</v>
      </c>
      <c r="K62" s="831">
        <v>934.5</v>
      </c>
      <c r="L62" s="831">
        <v>1</v>
      </c>
      <c r="M62" s="831">
        <v>186.9</v>
      </c>
      <c r="N62" s="831"/>
      <c r="O62" s="831"/>
      <c r="P62" s="827"/>
      <c r="Q62" s="832"/>
    </row>
    <row r="63" spans="1:17" ht="14.45" customHeight="1" x14ac:dyDescent="0.2">
      <c r="A63" s="821" t="s">
        <v>605</v>
      </c>
      <c r="B63" s="822" t="s">
        <v>4293</v>
      </c>
      <c r="C63" s="822" t="s">
        <v>4185</v>
      </c>
      <c r="D63" s="822" t="s">
        <v>4326</v>
      </c>
      <c r="E63" s="822" t="s">
        <v>4325</v>
      </c>
      <c r="F63" s="831">
        <v>2.1</v>
      </c>
      <c r="G63" s="831">
        <v>940.90000000000009</v>
      </c>
      <c r="H63" s="831">
        <v>0.72829586971329496</v>
      </c>
      <c r="I63" s="831">
        <v>448.04761904761909</v>
      </c>
      <c r="J63" s="831">
        <v>2.8</v>
      </c>
      <c r="K63" s="831">
        <v>1291.92</v>
      </c>
      <c r="L63" s="831">
        <v>1</v>
      </c>
      <c r="M63" s="831">
        <v>461.40000000000003</v>
      </c>
      <c r="N63" s="831">
        <v>2.2000000000000002</v>
      </c>
      <c r="O63" s="831">
        <v>1509.57</v>
      </c>
      <c r="P63" s="827">
        <v>1.1684701839123164</v>
      </c>
      <c r="Q63" s="832">
        <v>686.16818181818178</v>
      </c>
    </row>
    <row r="64" spans="1:17" ht="14.45" customHeight="1" x14ac:dyDescent="0.2">
      <c r="A64" s="821" t="s">
        <v>605</v>
      </c>
      <c r="B64" s="822" t="s">
        <v>4293</v>
      </c>
      <c r="C64" s="822" t="s">
        <v>4185</v>
      </c>
      <c r="D64" s="822" t="s">
        <v>4327</v>
      </c>
      <c r="E64" s="822" t="s">
        <v>2021</v>
      </c>
      <c r="F64" s="831"/>
      <c r="G64" s="831"/>
      <c r="H64" s="831"/>
      <c r="I64" s="831"/>
      <c r="J64" s="831">
        <v>0.30000000000000004</v>
      </c>
      <c r="K64" s="831">
        <v>108.55000000000001</v>
      </c>
      <c r="L64" s="831">
        <v>1</v>
      </c>
      <c r="M64" s="831">
        <v>361.83333333333331</v>
      </c>
      <c r="N64" s="831">
        <v>1.7999999999999998</v>
      </c>
      <c r="O64" s="831">
        <v>574.20000000000005</v>
      </c>
      <c r="P64" s="827">
        <v>5.2897282358360203</v>
      </c>
      <c r="Q64" s="832">
        <v>319.00000000000006</v>
      </c>
    </row>
    <row r="65" spans="1:17" ht="14.45" customHeight="1" x14ac:dyDescent="0.2">
      <c r="A65" s="821" t="s">
        <v>605</v>
      </c>
      <c r="B65" s="822" t="s">
        <v>4293</v>
      </c>
      <c r="C65" s="822" t="s">
        <v>4185</v>
      </c>
      <c r="D65" s="822" t="s">
        <v>4328</v>
      </c>
      <c r="E65" s="822" t="s">
        <v>1889</v>
      </c>
      <c r="F65" s="831">
        <v>1</v>
      </c>
      <c r="G65" s="831">
        <v>219.2</v>
      </c>
      <c r="H65" s="831"/>
      <c r="I65" s="831">
        <v>219.2</v>
      </c>
      <c r="J65" s="831"/>
      <c r="K65" s="831"/>
      <c r="L65" s="831"/>
      <c r="M65" s="831"/>
      <c r="N65" s="831">
        <v>66</v>
      </c>
      <c r="O65" s="831">
        <v>3490.0800000000004</v>
      </c>
      <c r="P65" s="827"/>
      <c r="Q65" s="832">
        <v>52.88</v>
      </c>
    </row>
    <row r="66" spans="1:17" ht="14.45" customHeight="1" x14ac:dyDescent="0.2">
      <c r="A66" s="821" t="s">
        <v>605</v>
      </c>
      <c r="B66" s="822" t="s">
        <v>4293</v>
      </c>
      <c r="C66" s="822" t="s">
        <v>4185</v>
      </c>
      <c r="D66" s="822" t="s">
        <v>4329</v>
      </c>
      <c r="E66" s="822" t="s">
        <v>2021</v>
      </c>
      <c r="F66" s="831">
        <v>1.6</v>
      </c>
      <c r="G66" s="831">
        <v>1146.96</v>
      </c>
      <c r="H66" s="831"/>
      <c r="I66" s="831">
        <v>716.85</v>
      </c>
      <c r="J66" s="831"/>
      <c r="K66" s="831"/>
      <c r="L66" s="831"/>
      <c r="M66" s="831"/>
      <c r="N66" s="831"/>
      <c r="O66" s="831"/>
      <c r="P66" s="827"/>
      <c r="Q66" s="832"/>
    </row>
    <row r="67" spans="1:17" ht="14.45" customHeight="1" x14ac:dyDescent="0.2">
      <c r="A67" s="821" t="s">
        <v>605</v>
      </c>
      <c r="B67" s="822" t="s">
        <v>4293</v>
      </c>
      <c r="C67" s="822" t="s">
        <v>4185</v>
      </c>
      <c r="D67" s="822" t="s">
        <v>4330</v>
      </c>
      <c r="E67" s="822" t="s">
        <v>4331</v>
      </c>
      <c r="F67" s="831"/>
      <c r="G67" s="831"/>
      <c r="H67" s="831"/>
      <c r="I67" s="831"/>
      <c r="J67" s="831">
        <v>7.2</v>
      </c>
      <c r="K67" s="831">
        <v>248.3</v>
      </c>
      <c r="L67" s="831">
        <v>1</v>
      </c>
      <c r="M67" s="831">
        <v>34.486111111111114</v>
      </c>
      <c r="N67" s="831"/>
      <c r="O67" s="831"/>
      <c r="P67" s="827"/>
      <c r="Q67" s="832"/>
    </row>
    <row r="68" spans="1:17" ht="14.45" customHeight="1" x14ac:dyDescent="0.2">
      <c r="A68" s="821" t="s">
        <v>605</v>
      </c>
      <c r="B68" s="822" t="s">
        <v>4293</v>
      </c>
      <c r="C68" s="822" t="s">
        <v>4185</v>
      </c>
      <c r="D68" s="822" t="s">
        <v>4332</v>
      </c>
      <c r="E68" s="822" t="s">
        <v>4333</v>
      </c>
      <c r="F68" s="831"/>
      <c r="G68" s="831"/>
      <c r="H68" s="831"/>
      <c r="I68" s="831"/>
      <c r="J68" s="831">
        <v>25.299999999999994</v>
      </c>
      <c r="K68" s="831">
        <v>10366.629999999999</v>
      </c>
      <c r="L68" s="831">
        <v>1</v>
      </c>
      <c r="M68" s="831">
        <v>409.74822134387358</v>
      </c>
      <c r="N68" s="831">
        <v>313.19999999999987</v>
      </c>
      <c r="O68" s="831">
        <v>152723.53</v>
      </c>
      <c r="P68" s="827">
        <v>14.732225419446822</v>
      </c>
      <c r="Q68" s="832">
        <v>487.6230204342275</v>
      </c>
    </row>
    <row r="69" spans="1:17" ht="14.45" customHeight="1" x14ac:dyDescent="0.2">
      <c r="A69" s="821" t="s">
        <v>605</v>
      </c>
      <c r="B69" s="822" t="s">
        <v>4293</v>
      </c>
      <c r="C69" s="822" t="s">
        <v>4185</v>
      </c>
      <c r="D69" s="822" t="s">
        <v>4334</v>
      </c>
      <c r="E69" s="822" t="s">
        <v>2015</v>
      </c>
      <c r="F69" s="831">
        <v>474</v>
      </c>
      <c r="G69" s="831">
        <v>17988.169999999998</v>
      </c>
      <c r="H69" s="831">
        <v>10.437242523760339</v>
      </c>
      <c r="I69" s="831">
        <v>37.949725738396623</v>
      </c>
      <c r="J69" s="831">
        <v>55</v>
      </c>
      <c r="K69" s="831">
        <v>1723.4600000000003</v>
      </c>
      <c r="L69" s="831">
        <v>1</v>
      </c>
      <c r="M69" s="831">
        <v>31.335636363636368</v>
      </c>
      <c r="N69" s="831">
        <v>20</v>
      </c>
      <c r="O69" s="831">
        <v>589.4</v>
      </c>
      <c r="P69" s="827">
        <v>0.34198646907964203</v>
      </c>
      <c r="Q69" s="832">
        <v>29.47</v>
      </c>
    </row>
    <row r="70" spans="1:17" ht="14.45" customHeight="1" x14ac:dyDescent="0.2">
      <c r="A70" s="821" t="s">
        <v>605</v>
      </c>
      <c r="B70" s="822" t="s">
        <v>4293</v>
      </c>
      <c r="C70" s="822" t="s">
        <v>4185</v>
      </c>
      <c r="D70" s="822" t="s">
        <v>4335</v>
      </c>
      <c r="E70" s="822" t="s">
        <v>1860</v>
      </c>
      <c r="F70" s="831"/>
      <c r="G70" s="831"/>
      <c r="H70" s="831"/>
      <c r="I70" s="831"/>
      <c r="J70" s="831">
        <v>18</v>
      </c>
      <c r="K70" s="831">
        <v>787.86</v>
      </c>
      <c r="L70" s="831">
        <v>1</v>
      </c>
      <c r="M70" s="831">
        <v>43.77</v>
      </c>
      <c r="N70" s="831"/>
      <c r="O70" s="831"/>
      <c r="P70" s="827"/>
      <c r="Q70" s="832"/>
    </row>
    <row r="71" spans="1:17" ht="14.45" customHeight="1" x14ac:dyDescent="0.2">
      <c r="A71" s="821" t="s">
        <v>605</v>
      </c>
      <c r="B71" s="822" t="s">
        <v>4293</v>
      </c>
      <c r="C71" s="822" t="s">
        <v>4185</v>
      </c>
      <c r="D71" s="822" t="s">
        <v>4336</v>
      </c>
      <c r="E71" s="822" t="s">
        <v>2113</v>
      </c>
      <c r="F71" s="831">
        <v>1.6</v>
      </c>
      <c r="G71" s="831">
        <v>3400.96</v>
      </c>
      <c r="H71" s="831"/>
      <c r="I71" s="831">
        <v>2125.6</v>
      </c>
      <c r="J71" s="831"/>
      <c r="K71" s="831"/>
      <c r="L71" s="831"/>
      <c r="M71" s="831"/>
      <c r="N71" s="831"/>
      <c r="O71" s="831"/>
      <c r="P71" s="827"/>
      <c r="Q71" s="832"/>
    </row>
    <row r="72" spans="1:17" ht="14.45" customHeight="1" x14ac:dyDescent="0.2">
      <c r="A72" s="821" t="s">
        <v>605</v>
      </c>
      <c r="B72" s="822" t="s">
        <v>4293</v>
      </c>
      <c r="C72" s="822" t="s">
        <v>4185</v>
      </c>
      <c r="D72" s="822" t="s">
        <v>4337</v>
      </c>
      <c r="E72" s="822" t="s">
        <v>1876</v>
      </c>
      <c r="F72" s="831"/>
      <c r="G72" s="831"/>
      <c r="H72" s="831"/>
      <c r="I72" s="831"/>
      <c r="J72" s="831"/>
      <c r="K72" s="831"/>
      <c r="L72" s="831"/>
      <c r="M72" s="831"/>
      <c r="N72" s="831">
        <v>6.6000000000000005</v>
      </c>
      <c r="O72" s="831">
        <v>21540.75</v>
      </c>
      <c r="P72" s="827"/>
      <c r="Q72" s="832">
        <v>3263.7499999999995</v>
      </c>
    </row>
    <row r="73" spans="1:17" ht="14.45" customHeight="1" x14ac:dyDescent="0.2">
      <c r="A73" s="821" t="s">
        <v>605</v>
      </c>
      <c r="B73" s="822" t="s">
        <v>4293</v>
      </c>
      <c r="C73" s="822" t="s">
        <v>4185</v>
      </c>
      <c r="D73" s="822" t="s">
        <v>4338</v>
      </c>
      <c r="E73" s="822" t="s">
        <v>1880</v>
      </c>
      <c r="F73" s="831">
        <v>37.6</v>
      </c>
      <c r="G73" s="831">
        <v>18290.02</v>
      </c>
      <c r="H73" s="831"/>
      <c r="I73" s="831">
        <v>486.43670212765954</v>
      </c>
      <c r="J73" s="831"/>
      <c r="K73" s="831"/>
      <c r="L73" s="831"/>
      <c r="M73" s="831"/>
      <c r="N73" s="831">
        <v>0.3</v>
      </c>
      <c r="O73" s="831">
        <v>45.23</v>
      </c>
      <c r="P73" s="827"/>
      <c r="Q73" s="832">
        <v>150.76666666666665</v>
      </c>
    </row>
    <row r="74" spans="1:17" ht="14.45" customHeight="1" x14ac:dyDescent="0.2">
      <c r="A74" s="821" t="s">
        <v>605</v>
      </c>
      <c r="B74" s="822" t="s">
        <v>4293</v>
      </c>
      <c r="C74" s="822" t="s">
        <v>4185</v>
      </c>
      <c r="D74" s="822" t="s">
        <v>4339</v>
      </c>
      <c r="E74" s="822" t="s">
        <v>1880</v>
      </c>
      <c r="F74" s="831">
        <v>38.65</v>
      </c>
      <c r="G74" s="831">
        <v>19622.75</v>
      </c>
      <c r="H74" s="831">
        <v>2.1536009043417184</v>
      </c>
      <c r="I74" s="831">
        <v>507.70375161707636</v>
      </c>
      <c r="J74" s="831">
        <v>34.499999999999993</v>
      </c>
      <c r="K74" s="831">
        <v>9111.6</v>
      </c>
      <c r="L74" s="831">
        <v>1</v>
      </c>
      <c r="M74" s="831">
        <v>264.10434782608701</v>
      </c>
      <c r="N74" s="831">
        <v>42.950000000000038</v>
      </c>
      <c r="O74" s="831">
        <v>12600.27999999999</v>
      </c>
      <c r="P74" s="827">
        <v>1.3828833574783781</v>
      </c>
      <c r="Q74" s="832">
        <v>293.37089639115203</v>
      </c>
    </row>
    <row r="75" spans="1:17" ht="14.45" customHeight="1" x14ac:dyDescent="0.2">
      <c r="A75" s="821" t="s">
        <v>605</v>
      </c>
      <c r="B75" s="822" t="s">
        <v>4293</v>
      </c>
      <c r="C75" s="822" t="s">
        <v>4185</v>
      </c>
      <c r="D75" s="822" t="s">
        <v>4340</v>
      </c>
      <c r="E75" s="822" t="s">
        <v>2118</v>
      </c>
      <c r="F75" s="831"/>
      <c r="G75" s="831"/>
      <c r="H75" s="831"/>
      <c r="I75" s="831"/>
      <c r="J75" s="831">
        <v>0.6</v>
      </c>
      <c r="K75" s="831">
        <v>87.66</v>
      </c>
      <c r="L75" s="831">
        <v>1</v>
      </c>
      <c r="M75" s="831">
        <v>146.1</v>
      </c>
      <c r="N75" s="831"/>
      <c r="O75" s="831"/>
      <c r="P75" s="827"/>
      <c r="Q75" s="832"/>
    </row>
    <row r="76" spans="1:17" ht="14.45" customHeight="1" x14ac:dyDescent="0.2">
      <c r="A76" s="821" t="s">
        <v>605</v>
      </c>
      <c r="B76" s="822" t="s">
        <v>4293</v>
      </c>
      <c r="C76" s="822" t="s">
        <v>4185</v>
      </c>
      <c r="D76" s="822" t="s">
        <v>4341</v>
      </c>
      <c r="E76" s="822" t="s">
        <v>4342</v>
      </c>
      <c r="F76" s="831">
        <v>0.1</v>
      </c>
      <c r="G76" s="831">
        <v>33.14</v>
      </c>
      <c r="H76" s="831"/>
      <c r="I76" s="831">
        <v>331.4</v>
      </c>
      <c r="J76" s="831"/>
      <c r="K76" s="831"/>
      <c r="L76" s="831"/>
      <c r="M76" s="831"/>
      <c r="N76" s="831"/>
      <c r="O76" s="831"/>
      <c r="P76" s="827"/>
      <c r="Q76" s="832"/>
    </row>
    <row r="77" spans="1:17" ht="14.45" customHeight="1" x14ac:dyDescent="0.2">
      <c r="A77" s="821" t="s">
        <v>605</v>
      </c>
      <c r="B77" s="822" t="s">
        <v>4293</v>
      </c>
      <c r="C77" s="822" t="s">
        <v>4185</v>
      </c>
      <c r="D77" s="822" t="s">
        <v>4343</v>
      </c>
      <c r="E77" s="822" t="s">
        <v>1652</v>
      </c>
      <c r="F77" s="831"/>
      <c r="G77" s="831"/>
      <c r="H77" s="831"/>
      <c r="I77" s="831"/>
      <c r="J77" s="831">
        <v>22</v>
      </c>
      <c r="K77" s="831">
        <v>3556.74</v>
      </c>
      <c r="L77" s="831">
        <v>1</v>
      </c>
      <c r="M77" s="831">
        <v>161.66999999999999</v>
      </c>
      <c r="N77" s="831"/>
      <c r="O77" s="831"/>
      <c r="P77" s="827"/>
      <c r="Q77" s="832"/>
    </row>
    <row r="78" spans="1:17" ht="14.45" customHeight="1" x14ac:dyDescent="0.2">
      <c r="A78" s="821" t="s">
        <v>605</v>
      </c>
      <c r="B78" s="822" t="s">
        <v>4293</v>
      </c>
      <c r="C78" s="822" t="s">
        <v>4185</v>
      </c>
      <c r="D78" s="822" t="s">
        <v>4344</v>
      </c>
      <c r="E78" s="822" t="s">
        <v>4345</v>
      </c>
      <c r="F78" s="831">
        <v>0.7</v>
      </c>
      <c r="G78" s="831">
        <v>642.95000000000005</v>
      </c>
      <c r="H78" s="831">
        <v>1.9994713272795126</v>
      </c>
      <c r="I78" s="831">
        <v>918.50000000000011</v>
      </c>
      <c r="J78" s="831">
        <v>0.3</v>
      </c>
      <c r="K78" s="831">
        <v>321.56</v>
      </c>
      <c r="L78" s="831">
        <v>1</v>
      </c>
      <c r="M78" s="831">
        <v>1071.8666666666668</v>
      </c>
      <c r="N78" s="831"/>
      <c r="O78" s="831"/>
      <c r="P78" s="827"/>
      <c r="Q78" s="832"/>
    </row>
    <row r="79" spans="1:17" ht="14.45" customHeight="1" x14ac:dyDescent="0.2">
      <c r="A79" s="821" t="s">
        <v>605</v>
      </c>
      <c r="B79" s="822" t="s">
        <v>4293</v>
      </c>
      <c r="C79" s="822" t="s">
        <v>4185</v>
      </c>
      <c r="D79" s="822" t="s">
        <v>4346</v>
      </c>
      <c r="E79" s="822"/>
      <c r="F79" s="831">
        <v>7</v>
      </c>
      <c r="G79" s="831">
        <v>4141.8999999999996</v>
      </c>
      <c r="H79" s="831"/>
      <c r="I79" s="831">
        <v>591.69999999999993</v>
      </c>
      <c r="J79" s="831"/>
      <c r="K79" s="831"/>
      <c r="L79" s="831"/>
      <c r="M79" s="831"/>
      <c r="N79" s="831"/>
      <c r="O79" s="831"/>
      <c r="P79" s="827"/>
      <c r="Q79" s="832"/>
    </row>
    <row r="80" spans="1:17" ht="14.45" customHeight="1" x14ac:dyDescent="0.2">
      <c r="A80" s="821" t="s">
        <v>605</v>
      </c>
      <c r="B80" s="822" t="s">
        <v>4293</v>
      </c>
      <c r="C80" s="822" t="s">
        <v>4185</v>
      </c>
      <c r="D80" s="822" t="s">
        <v>4347</v>
      </c>
      <c r="E80" s="822" t="s">
        <v>4348</v>
      </c>
      <c r="F80" s="831">
        <v>20</v>
      </c>
      <c r="G80" s="831">
        <v>573104.3600000001</v>
      </c>
      <c r="H80" s="831">
        <v>0.84505701805962019</v>
      </c>
      <c r="I80" s="831">
        <v>28655.218000000004</v>
      </c>
      <c r="J80" s="831">
        <v>23</v>
      </c>
      <c r="K80" s="831">
        <v>678184.25000000012</v>
      </c>
      <c r="L80" s="831">
        <v>1</v>
      </c>
      <c r="M80" s="831">
        <v>29486.27173913044</v>
      </c>
      <c r="N80" s="831">
        <v>20</v>
      </c>
      <c r="O80" s="831">
        <v>586894.29999999993</v>
      </c>
      <c r="P80" s="827">
        <v>0.86539063683652317</v>
      </c>
      <c r="Q80" s="832">
        <v>29344.714999999997</v>
      </c>
    </row>
    <row r="81" spans="1:17" ht="14.45" customHeight="1" x14ac:dyDescent="0.2">
      <c r="A81" s="821" t="s">
        <v>605</v>
      </c>
      <c r="B81" s="822" t="s">
        <v>4293</v>
      </c>
      <c r="C81" s="822" t="s">
        <v>4185</v>
      </c>
      <c r="D81" s="822" t="s">
        <v>4349</v>
      </c>
      <c r="E81" s="822" t="s">
        <v>4350</v>
      </c>
      <c r="F81" s="831"/>
      <c r="G81" s="831"/>
      <c r="H81" s="831"/>
      <c r="I81" s="831"/>
      <c r="J81" s="831">
        <v>0.6</v>
      </c>
      <c r="K81" s="831">
        <v>4166.08</v>
      </c>
      <c r="L81" s="831">
        <v>1</v>
      </c>
      <c r="M81" s="831">
        <v>6943.4666666666672</v>
      </c>
      <c r="N81" s="831"/>
      <c r="O81" s="831"/>
      <c r="P81" s="827"/>
      <c r="Q81" s="832"/>
    </row>
    <row r="82" spans="1:17" ht="14.45" customHeight="1" x14ac:dyDescent="0.2">
      <c r="A82" s="821" t="s">
        <v>605</v>
      </c>
      <c r="B82" s="822" t="s">
        <v>4293</v>
      </c>
      <c r="C82" s="822" t="s">
        <v>4185</v>
      </c>
      <c r="D82" s="822" t="s">
        <v>4351</v>
      </c>
      <c r="E82" s="822" t="s">
        <v>966</v>
      </c>
      <c r="F82" s="831"/>
      <c r="G82" s="831"/>
      <c r="H82" s="831"/>
      <c r="I82" s="831"/>
      <c r="J82" s="831"/>
      <c r="K82" s="831"/>
      <c r="L82" s="831"/>
      <c r="M82" s="831"/>
      <c r="N82" s="831">
        <v>1</v>
      </c>
      <c r="O82" s="831">
        <v>9276.36</v>
      </c>
      <c r="P82" s="827"/>
      <c r="Q82" s="832">
        <v>9276.36</v>
      </c>
    </row>
    <row r="83" spans="1:17" ht="14.45" customHeight="1" x14ac:dyDescent="0.2">
      <c r="A83" s="821" t="s">
        <v>605</v>
      </c>
      <c r="B83" s="822" t="s">
        <v>4293</v>
      </c>
      <c r="C83" s="822" t="s">
        <v>4185</v>
      </c>
      <c r="D83" s="822" t="s">
        <v>4352</v>
      </c>
      <c r="E83" s="822" t="s">
        <v>966</v>
      </c>
      <c r="F83" s="831"/>
      <c r="G83" s="831"/>
      <c r="H83" s="831"/>
      <c r="I83" s="831"/>
      <c r="J83" s="831">
        <v>4</v>
      </c>
      <c r="K83" s="831">
        <v>18902.63</v>
      </c>
      <c r="L83" s="831">
        <v>1</v>
      </c>
      <c r="M83" s="831">
        <v>4725.6575000000003</v>
      </c>
      <c r="N83" s="831">
        <v>10</v>
      </c>
      <c r="O83" s="831">
        <v>47781.440000000002</v>
      </c>
      <c r="P83" s="827">
        <v>2.5277667710789449</v>
      </c>
      <c r="Q83" s="832">
        <v>4778.1440000000002</v>
      </c>
    </row>
    <row r="84" spans="1:17" ht="14.45" customHeight="1" x14ac:dyDescent="0.2">
      <c r="A84" s="821" t="s">
        <v>605</v>
      </c>
      <c r="B84" s="822" t="s">
        <v>4293</v>
      </c>
      <c r="C84" s="822" t="s">
        <v>4185</v>
      </c>
      <c r="D84" s="822" t="s">
        <v>4353</v>
      </c>
      <c r="E84" s="822" t="s">
        <v>1016</v>
      </c>
      <c r="F84" s="831"/>
      <c r="G84" s="831"/>
      <c r="H84" s="831"/>
      <c r="I84" s="831"/>
      <c r="J84" s="831"/>
      <c r="K84" s="831"/>
      <c r="L84" s="831"/>
      <c r="M84" s="831"/>
      <c r="N84" s="831">
        <v>5.5</v>
      </c>
      <c r="O84" s="831">
        <v>4538.3</v>
      </c>
      <c r="P84" s="827"/>
      <c r="Q84" s="832">
        <v>825.14545454545453</v>
      </c>
    </row>
    <row r="85" spans="1:17" ht="14.45" customHeight="1" x14ac:dyDescent="0.2">
      <c r="A85" s="821" t="s">
        <v>605</v>
      </c>
      <c r="B85" s="822" t="s">
        <v>4293</v>
      </c>
      <c r="C85" s="822" t="s">
        <v>4185</v>
      </c>
      <c r="D85" s="822" t="s">
        <v>4354</v>
      </c>
      <c r="E85" s="822" t="s">
        <v>1020</v>
      </c>
      <c r="F85" s="831"/>
      <c r="G85" s="831"/>
      <c r="H85" s="831"/>
      <c r="I85" s="831"/>
      <c r="J85" s="831"/>
      <c r="K85" s="831"/>
      <c r="L85" s="831"/>
      <c r="M85" s="831"/>
      <c r="N85" s="831">
        <v>6.9</v>
      </c>
      <c r="O85" s="831">
        <v>1856.5100000000002</v>
      </c>
      <c r="P85" s="827"/>
      <c r="Q85" s="832">
        <v>269.0594202898551</v>
      </c>
    </row>
    <row r="86" spans="1:17" ht="14.45" customHeight="1" x14ac:dyDescent="0.2">
      <c r="A86" s="821" t="s">
        <v>605</v>
      </c>
      <c r="B86" s="822" t="s">
        <v>4293</v>
      </c>
      <c r="C86" s="822" t="s">
        <v>4185</v>
      </c>
      <c r="D86" s="822" t="s">
        <v>4355</v>
      </c>
      <c r="E86" s="822" t="s">
        <v>1023</v>
      </c>
      <c r="F86" s="831"/>
      <c r="G86" s="831"/>
      <c r="H86" s="831"/>
      <c r="I86" s="831"/>
      <c r="J86" s="831"/>
      <c r="K86" s="831"/>
      <c r="L86" s="831"/>
      <c r="M86" s="831"/>
      <c r="N86" s="831">
        <v>85.4</v>
      </c>
      <c r="O86" s="831">
        <v>1626.02</v>
      </c>
      <c r="P86" s="827"/>
      <c r="Q86" s="832">
        <v>19.040046838407491</v>
      </c>
    </row>
    <row r="87" spans="1:17" ht="14.45" customHeight="1" x14ac:dyDescent="0.2">
      <c r="A87" s="821" t="s">
        <v>605</v>
      </c>
      <c r="B87" s="822" t="s">
        <v>4293</v>
      </c>
      <c r="C87" s="822" t="s">
        <v>4356</v>
      </c>
      <c r="D87" s="822" t="s">
        <v>4357</v>
      </c>
      <c r="E87" s="822" t="s">
        <v>4358</v>
      </c>
      <c r="F87" s="831">
        <v>14</v>
      </c>
      <c r="G87" s="831">
        <v>30361.590000000004</v>
      </c>
      <c r="H87" s="831">
        <v>0.69536388804403204</v>
      </c>
      <c r="I87" s="831">
        <v>2168.6850000000004</v>
      </c>
      <c r="J87" s="831">
        <v>20</v>
      </c>
      <c r="K87" s="831">
        <v>43662.879999999997</v>
      </c>
      <c r="L87" s="831">
        <v>1</v>
      </c>
      <c r="M87" s="831">
        <v>2183.1439999999998</v>
      </c>
      <c r="N87" s="831">
        <v>21</v>
      </c>
      <c r="O87" s="831">
        <v>46539.08</v>
      </c>
      <c r="P87" s="827">
        <v>1.0658728879084478</v>
      </c>
      <c r="Q87" s="832">
        <v>2216.1466666666665</v>
      </c>
    </row>
    <row r="88" spans="1:17" ht="14.45" customHeight="1" x14ac:dyDescent="0.2">
      <c r="A88" s="821" t="s">
        <v>605</v>
      </c>
      <c r="B88" s="822" t="s">
        <v>4293</v>
      </c>
      <c r="C88" s="822" t="s">
        <v>4356</v>
      </c>
      <c r="D88" s="822" t="s">
        <v>4359</v>
      </c>
      <c r="E88" s="822" t="s">
        <v>4360</v>
      </c>
      <c r="F88" s="831">
        <v>9</v>
      </c>
      <c r="G88" s="831">
        <v>23896.65</v>
      </c>
      <c r="H88" s="831">
        <v>0.3087131317072162</v>
      </c>
      <c r="I88" s="831">
        <v>2655.1833333333334</v>
      </c>
      <c r="J88" s="831">
        <v>29</v>
      </c>
      <c r="K88" s="831">
        <v>77407.300000000017</v>
      </c>
      <c r="L88" s="831">
        <v>1</v>
      </c>
      <c r="M88" s="831">
        <v>2669.217241379311</v>
      </c>
      <c r="N88" s="831">
        <v>48</v>
      </c>
      <c r="O88" s="831">
        <v>129938.35000000003</v>
      </c>
      <c r="P88" s="827">
        <v>1.6786317311157992</v>
      </c>
      <c r="Q88" s="832">
        <v>2707.0489583333342</v>
      </c>
    </row>
    <row r="89" spans="1:17" ht="14.45" customHeight="1" x14ac:dyDescent="0.2">
      <c r="A89" s="821" t="s">
        <v>605</v>
      </c>
      <c r="B89" s="822" t="s">
        <v>4293</v>
      </c>
      <c r="C89" s="822" t="s">
        <v>4356</v>
      </c>
      <c r="D89" s="822" t="s">
        <v>4361</v>
      </c>
      <c r="E89" s="822" t="s">
        <v>4362</v>
      </c>
      <c r="F89" s="831"/>
      <c r="G89" s="831"/>
      <c r="H89" s="831"/>
      <c r="I89" s="831"/>
      <c r="J89" s="831">
        <v>3</v>
      </c>
      <c r="K89" s="831">
        <v>26954.489999999998</v>
      </c>
      <c r="L89" s="831">
        <v>1</v>
      </c>
      <c r="M89" s="831">
        <v>8984.83</v>
      </c>
      <c r="N89" s="831">
        <v>2</v>
      </c>
      <c r="O89" s="831">
        <v>18191.02</v>
      </c>
      <c r="P89" s="827">
        <v>0.67487902757573981</v>
      </c>
      <c r="Q89" s="832">
        <v>9095.51</v>
      </c>
    </row>
    <row r="90" spans="1:17" ht="14.45" customHeight="1" x14ac:dyDescent="0.2">
      <c r="A90" s="821" t="s">
        <v>605</v>
      </c>
      <c r="B90" s="822" t="s">
        <v>4293</v>
      </c>
      <c r="C90" s="822" t="s">
        <v>4356</v>
      </c>
      <c r="D90" s="822" t="s">
        <v>4363</v>
      </c>
      <c r="E90" s="822" t="s">
        <v>4364</v>
      </c>
      <c r="F90" s="831"/>
      <c r="G90" s="831"/>
      <c r="H90" s="831"/>
      <c r="I90" s="831"/>
      <c r="J90" s="831">
        <v>1</v>
      </c>
      <c r="K90" s="831">
        <v>10346.879999999999</v>
      </c>
      <c r="L90" s="831">
        <v>1</v>
      </c>
      <c r="M90" s="831">
        <v>10346.879999999999</v>
      </c>
      <c r="N90" s="831">
        <v>1</v>
      </c>
      <c r="O90" s="831">
        <v>10406.31</v>
      </c>
      <c r="P90" s="827">
        <v>1.0057437604379291</v>
      </c>
      <c r="Q90" s="832">
        <v>10406.31</v>
      </c>
    </row>
    <row r="91" spans="1:17" ht="14.45" customHeight="1" x14ac:dyDescent="0.2">
      <c r="A91" s="821" t="s">
        <v>605</v>
      </c>
      <c r="B91" s="822" t="s">
        <v>4293</v>
      </c>
      <c r="C91" s="822" t="s">
        <v>4356</v>
      </c>
      <c r="D91" s="822" t="s">
        <v>4365</v>
      </c>
      <c r="E91" s="822" t="s">
        <v>4366</v>
      </c>
      <c r="F91" s="831">
        <v>13</v>
      </c>
      <c r="G91" s="831">
        <v>15827.369999999999</v>
      </c>
      <c r="H91" s="831">
        <v>0.5155214683761502</v>
      </c>
      <c r="I91" s="831">
        <v>1217.49</v>
      </c>
      <c r="J91" s="831">
        <v>25</v>
      </c>
      <c r="K91" s="831">
        <v>30701.67</v>
      </c>
      <c r="L91" s="831">
        <v>1</v>
      </c>
      <c r="M91" s="831">
        <v>1228.0667999999998</v>
      </c>
      <c r="N91" s="831">
        <v>39</v>
      </c>
      <c r="O91" s="831">
        <v>48549.720000000008</v>
      </c>
      <c r="P91" s="827">
        <v>1.5813380835635329</v>
      </c>
      <c r="Q91" s="832">
        <v>1244.8646153846155</v>
      </c>
    </row>
    <row r="92" spans="1:17" ht="14.45" customHeight="1" x14ac:dyDescent="0.2">
      <c r="A92" s="821" t="s">
        <v>605</v>
      </c>
      <c r="B92" s="822" t="s">
        <v>4293</v>
      </c>
      <c r="C92" s="822" t="s">
        <v>4367</v>
      </c>
      <c r="D92" s="822" t="s">
        <v>4368</v>
      </c>
      <c r="E92" s="822" t="s">
        <v>4369</v>
      </c>
      <c r="F92" s="831">
        <v>525</v>
      </c>
      <c r="G92" s="831">
        <v>360675</v>
      </c>
      <c r="H92" s="831">
        <v>1.0194174757281553</v>
      </c>
      <c r="I92" s="831">
        <v>687</v>
      </c>
      <c r="J92" s="831">
        <v>515</v>
      </c>
      <c r="K92" s="831">
        <v>353805</v>
      </c>
      <c r="L92" s="831">
        <v>1</v>
      </c>
      <c r="M92" s="831">
        <v>687</v>
      </c>
      <c r="N92" s="831">
        <v>494</v>
      </c>
      <c r="O92" s="831">
        <v>339378</v>
      </c>
      <c r="P92" s="827">
        <v>0.95922330097087383</v>
      </c>
      <c r="Q92" s="832">
        <v>687</v>
      </c>
    </row>
    <row r="93" spans="1:17" ht="14.45" customHeight="1" x14ac:dyDescent="0.2">
      <c r="A93" s="821" t="s">
        <v>605</v>
      </c>
      <c r="B93" s="822" t="s">
        <v>4293</v>
      </c>
      <c r="C93" s="822" t="s">
        <v>4367</v>
      </c>
      <c r="D93" s="822" t="s">
        <v>4370</v>
      </c>
      <c r="E93" s="822" t="s">
        <v>4371</v>
      </c>
      <c r="F93" s="831"/>
      <c r="G93" s="831"/>
      <c r="H93" s="831"/>
      <c r="I93" s="831"/>
      <c r="J93" s="831"/>
      <c r="K93" s="831"/>
      <c r="L93" s="831"/>
      <c r="M93" s="831"/>
      <c r="N93" s="831">
        <v>2</v>
      </c>
      <c r="O93" s="831">
        <v>3229.2</v>
      </c>
      <c r="P93" s="827"/>
      <c r="Q93" s="832">
        <v>1614.6</v>
      </c>
    </row>
    <row r="94" spans="1:17" ht="14.45" customHeight="1" x14ac:dyDescent="0.2">
      <c r="A94" s="821" t="s">
        <v>605</v>
      </c>
      <c r="B94" s="822" t="s">
        <v>4293</v>
      </c>
      <c r="C94" s="822" t="s">
        <v>4367</v>
      </c>
      <c r="D94" s="822" t="s">
        <v>4372</v>
      </c>
      <c r="E94" s="822" t="s">
        <v>4371</v>
      </c>
      <c r="F94" s="831"/>
      <c r="G94" s="831"/>
      <c r="H94" s="831"/>
      <c r="I94" s="831"/>
      <c r="J94" s="831"/>
      <c r="K94" s="831"/>
      <c r="L94" s="831"/>
      <c r="M94" s="831"/>
      <c r="N94" s="831">
        <v>2</v>
      </c>
      <c r="O94" s="831">
        <v>3229.2</v>
      </c>
      <c r="P94" s="827"/>
      <c r="Q94" s="832">
        <v>1614.6</v>
      </c>
    </row>
    <row r="95" spans="1:17" ht="14.45" customHeight="1" x14ac:dyDescent="0.2">
      <c r="A95" s="821" t="s">
        <v>605</v>
      </c>
      <c r="B95" s="822" t="s">
        <v>4293</v>
      </c>
      <c r="C95" s="822" t="s">
        <v>4367</v>
      </c>
      <c r="D95" s="822" t="s">
        <v>4373</v>
      </c>
      <c r="E95" s="822" t="s">
        <v>4374</v>
      </c>
      <c r="F95" s="831">
        <v>747</v>
      </c>
      <c r="G95" s="831">
        <v>179280</v>
      </c>
      <c r="H95" s="831">
        <v>1.0921052631578947</v>
      </c>
      <c r="I95" s="831">
        <v>240</v>
      </c>
      <c r="J95" s="831">
        <v>684</v>
      </c>
      <c r="K95" s="831">
        <v>164160</v>
      </c>
      <c r="L95" s="831">
        <v>1</v>
      </c>
      <c r="M95" s="831">
        <v>240</v>
      </c>
      <c r="N95" s="831">
        <v>379</v>
      </c>
      <c r="O95" s="831">
        <v>90960</v>
      </c>
      <c r="P95" s="827">
        <v>0.55409356725146197</v>
      </c>
      <c r="Q95" s="832">
        <v>240</v>
      </c>
    </row>
    <row r="96" spans="1:17" ht="14.45" customHeight="1" x14ac:dyDescent="0.2">
      <c r="A96" s="821" t="s">
        <v>605</v>
      </c>
      <c r="B96" s="822" t="s">
        <v>4293</v>
      </c>
      <c r="C96" s="822" t="s">
        <v>4367</v>
      </c>
      <c r="D96" s="822" t="s">
        <v>4375</v>
      </c>
      <c r="E96" s="822" t="s">
        <v>4374</v>
      </c>
      <c r="F96" s="831">
        <v>8</v>
      </c>
      <c r="G96" s="831">
        <v>1976</v>
      </c>
      <c r="H96" s="831"/>
      <c r="I96" s="831">
        <v>247</v>
      </c>
      <c r="J96" s="831"/>
      <c r="K96" s="831"/>
      <c r="L96" s="831"/>
      <c r="M96" s="831"/>
      <c r="N96" s="831"/>
      <c r="O96" s="831"/>
      <c r="P96" s="827"/>
      <c r="Q96" s="832"/>
    </row>
    <row r="97" spans="1:17" ht="14.45" customHeight="1" x14ac:dyDescent="0.2">
      <c r="A97" s="821" t="s">
        <v>605</v>
      </c>
      <c r="B97" s="822" t="s">
        <v>4293</v>
      </c>
      <c r="C97" s="822" t="s">
        <v>4367</v>
      </c>
      <c r="D97" s="822" t="s">
        <v>4376</v>
      </c>
      <c r="E97" s="822" t="s">
        <v>4374</v>
      </c>
      <c r="F97" s="831">
        <v>42.94</v>
      </c>
      <c r="G97" s="831">
        <v>52183.380000000005</v>
      </c>
      <c r="H97" s="831">
        <v>1.1807391337402524</v>
      </c>
      <c r="I97" s="831">
        <v>1215.2626921285516</v>
      </c>
      <c r="J97" s="831">
        <v>36.349999999999994</v>
      </c>
      <c r="K97" s="831">
        <v>44195.520000000004</v>
      </c>
      <c r="L97" s="831">
        <v>1</v>
      </c>
      <c r="M97" s="831">
        <v>1215.8327372764791</v>
      </c>
      <c r="N97" s="831">
        <v>0.85000000000000009</v>
      </c>
      <c r="O97" s="831">
        <v>1033.5999999999999</v>
      </c>
      <c r="P97" s="827">
        <v>2.3386985830237992E-2</v>
      </c>
      <c r="Q97" s="832">
        <v>1215.9999999999998</v>
      </c>
    </row>
    <row r="98" spans="1:17" ht="14.45" customHeight="1" x14ac:dyDescent="0.2">
      <c r="A98" s="821" t="s">
        <v>605</v>
      </c>
      <c r="B98" s="822" t="s">
        <v>4293</v>
      </c>
      <c r="C98" s="822" t="s">
        <v>4367</v>
      </c>
      <c r="D98" s="822" t="s">
        <v>4377</v>
      </c>
      <c r="E98" s="822" t="s">
        <v>4378</v>
      </c>
      <c r="F98" s="831">
        <v>5</v>
      </c>
      <c r="G98" s="831">
        <v>21080.58</v>
      </c>
      <c r="H98" s="831">
        <v>3.5873411862405087</v>
      </c>
      <c r="I98" s="831">
        <v>4216.116</v>
      </c>
      <c r="J98" s="831">
        <v>2</v>
      </c>
      <c r="K98" s="831">
        <v>5876.38</v>
      </c>
      <c r="L98" s="831">
        <v>1</v>
      </c>
      <c r="M98" s="831">
        <v>2938.19</v>
      </c>
      <c r="N98" s="831">
        <v>7</v>
      </c>
      <c r="O98" s="831">
        <v>12034.75</v>
      </c>
      <c r="P98" s="827">
        <v>2.047987026026227</v>
      </c>
      <c r="Q98" s="832">
        <v>1719.25</v>
      </c>
    </row>
    <row r="99" spans="1:17" ht="14.45" customHeight="1" x14ac:dyDescent="0.2">
      <c r="A99" s="821" t="s">
        <v>605</v>
      </c>
      <c r="B99" s="822" t="s">
        <v>4293</v>
      </c>
      <c r="C99" s="822" t="s">
        <v>4367</v>
      </c>
      <c r="D99" s="822" t="s">
        <v>4379</v>
      </c>
      <c r="E99" s="822" t="s">
        <v>4380</v>
      </c>
      <c r="F99" s="831"/>
      <c r="G99" s="831"/>
      <c r="H99" s="831"/>
      <c r="I99" s="831"/>
      <c r="J99" s="831"/>
      <c r="K99" s="831"/>
      <c r="L99" s="831"/>
      <c r="M99" s="831"/>
      <c r="N99" s="831">
        <v>1</v>
      </c>
      <c r="O99" s="831">
        <v>789.29</v>
      </c>
      <c r="P99" s="827"/>
      <c r="Q99" s="832">
        <v>789.29</v>
      </c>
    </row>
    <row r="100" spans="1:17" ht="14.45" customHeight="1" x14ac:dyDescent="0.2">
      <c r="A100" s="821" t="s">
        <v>605</v>
      </c>
      <c r="B100" s="822" t="s">
        <v>4293</v>
      </c>
      <c r="C100" s="822" t="s">
        <v>4367</v>
      </c>
      <c r="D100" s="822" t="s">
        <v>4381</v>
      </c>
      <c r="E100" s="822" t="s">
        <v>4382</v>
      </c>
      <c r="F100" s="831"/>
      <c r="G100" s="831"/>
      <c r="H100" s="831"/>
      <c r="I100" s="831"/>
      <c r="J100" s="831">
        <v>1</v>
      </c>
      <c r="K100" s="831">
        <v>287.5</v>
      </c>
      <c r="L100" s="831">
        <v>1</v>
      </c>
      <c r="M100" s="831">
        <v>287.5</v>
      </c>
      <c r="N100" s="831"/>
      <c r="O100" s="831"/>
      <c r="P100" s="827"/>
      <c r="Q100" s="832"/>
    </row>
    <row r="101" spans="1:17" ht="14.45" customHeight="1" x14ac:dyDescent="0.2">
      <c r="A101" s="821" t="s">
        <v>605</v>
      </c>
      <c r="B101" s="822" t="s">
        <v>4293</v>
      </c>
      <c r="C101" s="822" t="s">
        <v>4367</v>
      </c>
      <c r="D101" s="822" t="s">
        <v>4383</v>
      </c>
      <c r="E101" s="822" t="s">
        <v>4384</v>
      </c>
      <c r="F101" s="831"/>
      <c r="G101" s="831"/>
      <c r="H101" s="831"/>
      <c r="I101" s="831"/>
      <c r="J101" s="831">
        <v>1</v>
      </c>
      <c r="K101" s="831">
        <v>518.70000000000005</v>
      </c>
      <c r="L101" s="831">
        <v>1</v>
      </c>
      <c r="M101" s="831">
        <v>518.70000000000005</v>
      </c>
      <c r="N101" s="831"/>
      <c r="O101" s="831"/>
      <c r="P101" s="827"/>
      <c r="Q101" s="832"/>
    </row>
    <row r="102" spans="1:17" ht="14.45" customHeight="1" x14ac:dyDescent="0.2">
      <c r="A102" s="821" t="s">
        <v>605</v>
      </c>
      <c r="B102" s="822" t="s">
        <v>4293</v>
      </c>
      <c r="C102" s="822" t="s">
        <v>4367</v>
      </c>
      <c r="D102" s="822" t="s">
        <v>4385</v>
      </c>
      <c r="E102" s="822" t="s">
        <v>4386</v>
      </c>
      <c r="F102" s="831">
        <v>428</v>
      </c>
      <c r="G102" s="831">
        <v>95807.799999999988</v>
      </c>
      <c r="H102" s="831">
        <v>0.8611670020120723</v>
      </c>
      <c r="I102" s="831">
        <v>223.84999999999997</v>
      </c>
      <c r="J102" s="831">
        <v>497</v>
      </c>
      <c r="K102" s="831">
        <v>111253.45</v>
      </c>
      <c r="L102" s="831">
        <v>1</v>
      </c>
      <c r="M102" s="831">
        <v>223.85</v>
      </c>
      <c r="N102" s="831">
        <v>411</v>
      </c>
      <c r="O102" s="831">
        <v>92002.349999999991</v>
      </c>
      <c r="P102" s="827">
        <v>0.82696177062374243</v>
      </c>
      <c r="Q102" s="832">
        <v>223.84999999999997</v>
      </c>
    </row>
    <row r="103" spans="1:17" ht="14.45" customHeight="1" x14ac:dyDescent="0.2">
      <c r="A103" s="821" t="s">
        <v>605</v>
      </c>
      <c r="B103" s="822" t="s">
        <v>4293</v>
      </c>
      <c r="C103" s="822" t="s">
        <v>4367</v>
      </c>
      <c r="D103" s="822" t="s">
        <v>4387</v>
      </c>
      <c r="E103" s="822" t="s">
        <v>4388</v>
      </c>
      <c r="F103" s="831">
        <v>3</v>
      </c>
      <c r="G103" s="831">
        <v>6470.01</v>
      </c>
      <c r="H103" s="831">
        <v>0.5</v>
      </c>
      <c r="I103" s="831">
        <v>2156.67</v>
      </c>
      <c r="J103" s="831">
        <v>6</v>
      </c>
      <c r="K103" s="831">
        <v>12940.02</v>
      </c>
      <c r="L103" s="831">
        <v>1</v>
      </c>
      <c r="M103" s="831">
        <v>2156.67</v>
      </c>
      <c r="N103" s="831">
        <v>2</v>
      </c>
      <c r="O103" s="831">
        <v>4313.34</v>
      </c>
      <c r="P103" s="827">
        <v>0.33333333333333331</v>
      </c>
      <c r="Q103" s="832">
        <v>2156.67</v>
      </c>
    </row>
    <row r="104" spans="1:17" ht="14.45" customHeight="1" x14ac:dyDescent="0.2">
      <c r="A104" s="821" t="s">
        <v>605</v>
      </c>
      <c r="B104" s="822" t="s">
        <v>4293</v>
      </c>
      <c r="C104" s="822" t="s">
        <v>4367</v>
      </c>
      <c r="D104" s="822" t="s">
        <v>4389</v>
      </c>
      <c r="E104" s="822" t="s">
        <v>4388</v>
      </c>
      <c r="F104" s="831">
        <v>3</v>
      </c>
      <c r="G104" s="831">
        <v>17124.87</v>
      </c>
      <c r="H104" s="831">
        <v>1.5</v>
      </c>
      <c r="I104" s="831">
        <v>5708.29</v>
      </c>
      <c r="J104" s="831">
        <v>2</v>
      </c>
      <c r="K104" s="831">
        <v>11416.58</v>
      </c>
      <c r="L104" s="831">
        <v>1</v>
      </c>
      <c r="M104" s="831">
        <v>5708.29</v>
      </c>
      <c r="N104" s="831"/>
      <c r="O104" s="831"/>
      <c r="P104" s="827"/>
      <c r="Q104" s="832"/>
    </row>
    <row r="105" spans="1:17" ht="14.45" customHeight="1" x14ac:dyDescent="0.2">
      <c r="A105" s="821" t="s">
        <v>605</v>
      </c>
      <c r="B105" s="822" t="s">
        <v>4293</v>
      </c>
      <c r="C105" s="822" t="s">
        <v>4367</v>
      </c>
      <c r="D105" s="822" t="s">
        <v>4390</v>
      </c>
      <c r="E105" s="822" t="s">
        <v>4391</v>
      </c>
      <c r="F105" s="831">
        <v>3</v>
      </c>
      <c r="G105" s="831">
        <v>11814.539999999999</v>
      </c>
      <c r="H105" s="831">
        <v>0.4285715840354043</v>
      </c>
      <c r="I105" s="831">
        <v>3938.18</v>
      </c>
      <c r="J105" s="831">
        <v>7</v>
      </c>
      <c r="K105" s="831">
        <v>27567.25</v>
      </c>
      <c r="L105" s="831">
        <v>1</v>
      </c>
      <c r="M105" s="831">
        <v>3938.1785714285716</v>
      </c>
      <c r="N105" s="831">
        <v>3</v>
      </c>
      <c r="O105" s="831">
        <v>11814.539999999999</v>
      </c>
      <c r="P105" s="827">
        <v>0.4285715840354043</v>
      </c>
      <c r="Q105" s="832">
        <v>3938.18</v>
      </c>
    </row>
    <row r="106" spans="1:17" ht="14.45" customHeight="1" x14ac:dyDescent="0.2">
      <c r="A106" s="821" t="s">
        <v>605</v>
      </c>
      <c r="B106" s="822" t="s">
        <v>4293</v>
      </c>
      <c r="C106" s="822" t="s">
        <v>4367</v>
      </c>
      <c r="D106" s="822" t="s">
        <v>4392</v>
      </c>
      <c r="E106" s="822" t="s">
        <v>4393</v>
      </c>
      <c r="F106" s="831">
        <v>3</v>
      </c>
      <c r="G106" s="831">
        <v>11785.02</v>
      </c>
      <c r="H106" s="831">
        <v>0.6</v>
      </c>
      <c r="I106" s="831">
        <v>3928.34</v>
      </c>
      <c r="J106" s="831">
        <v>5</v>
      </c>
      <c r="K106" s="831">
        <v>19641.7</v>
      </c>
      <c r="L106" s="831">
        <v>1</v>
      </c>
      <c r="M106" s="831">
        <v>3928.34</v>
      </c>
      <c r="N106" s="831"/>
      <c r="O106" s="831"/>
      <c r="P106" s="827"/>
      <c r="Q106" s="832"/>
    </row>
    <row r="107" spans="1:17" ht="14.45" customHeight="1" x14ac:dyDescent="0.2">
      <c r="A107" s="821" t="s">
        <v>605</v>
      </c>
      <c r="B107" s="822" t="s">
        <v>4293</v>
      </c>
      <c r="C107" s="822" t="s">
        <v>4367</v>
      </c>
      <c r="D107" s="822" t="s">
        <v>4394</v>
      </c>
      <c r="E107" s="822" t="s">
        <v>4395</v>
      </c>
      <c r="F107" s="831">
        <v>1</v>
      </c>
      <c r="G107" s="831">
        <v>4385.37</v>
      </c>
      <c r="H107" s="831">
        <v>1</v>
      </c>
      <c r="I107" s="831">
        <v>4385.37</v>
      </c>
      <c r="J107" s="831">
        <v>1</v>
      </c>
      <c r="K107" s="831">
        <v>4385.37</v>
      </c>
      <c r="L107" s="831">
        <v>1</v>
      </c>
      <c r="M107" s="831">
        <v>4385.37</v>
      </c>
      <c r="N107" s="831">
        <v>2</v>
      </c>
      <c r="O107" s="831">
        <v>8770.74</v>
      </c>
      <c r="P107" s="827">
        <v>2</v>
      </c>
      <c r="Q107" s="832">
        <v>4385.37</v>
      </c>
    </row>
    <row r="108" spans="1:17" ht="14.45" customHeight="1" x14ac:dyDescent="0.2">
      <c r="A108" s="821" t="s">
        <v>605</v>
      </c>
      <c r="B108" s="822" t="s">
        <v>4293</v>
      </c>
      <c r="C108" s="822" t="s">
        <v>4367</v>
      </c>
      <c r="D108" s="822" t="s">
        <v>4396</v>
      </c>
      <c r="E108" s="822" t="s">
        <v>4397</v>
      </c>
      <c r="F108" s="831"/>
      <c r="G108" s="831"/>
      <c r="H108" s="831"/>
      <c r="I108" s="831"/>
      <c r="J108" s="831"/>
      <c r="K108" s="831"/>
      <c r="L108" s="831"/>
      <c r="M108" s="831"/>
      <c r="N108" s="831">
        <v>1</v>
      </c>
      <c r="O108" s="831">
        <v>5255.92</v>
      </c>
      <c r="P108" s="827"/>
      <c r="Q108" s="832">
        <v>5255.92</v>
      </c>
    </row>
    <row r="109" spans="1:17" ht="14.45" customHeight="1" x14ac:dyDescent="0.2">
      <c r="A109" s="821" t="s">
        <v>605</v>
      </c>
      <c r="B109" s="822" t="s">
        <v>4293</v>
      </c>
      <c r="C109" s="822" t="s">
        <v>4367</v>
      </c>
      <c r="D109" s="822" t="s">
        <v>4398</v>
      </c>
      <c r="E109" s="822" t="s">
        <v>4399</v>
      </c>
      <c r="F109" s="831">
        <v>1</v>
      </c>
      <c r="G109" s="831">
        <v>3928.34</v>
      </c>
      <c r="H109" s="831">
        <v>0.25</v>
      </c>
      <c r="I109" s="831">
        <v>3928.34</v>
      </c>
      <c r="J109" s="831">
        <v>4</v>
      </c>
      <c r="K109" s="831">
        <v>15713.36</v>
      </c>
      <c r="L109" s="831">
        <v>1</v>
      </c>
      <c r="M109" s="831">
        <v>3928.34</v>
      </c>
      <c r="N109" s="831">
        <v>16</v>
      </c>
      <c r="O109" s="831">
        <v>62853.440000000002</v>
      </c>
      <c r="P109" s="827">
        <v>4</v>
      </c>
      <c r="Q109" s="832">
        <v>3928.34</v>
      </c>
    </row>
    <row r="110" spans="1:17" ht="14.45" customHeight="1" x14ac:dyDescent="0.2">
      <c r="A110" s="821" t="s">
        <v>605</v>
      </c>
      <c r="B110" s="822" t="s">
        <v>4293</v>
      </c>
      <c r="C110" s="822" t="s">
        <v>4367</v>
      </c>
      <c r="D110" s="822" t="s">
        <v>4400</v>
      </c>
      <c r="E110" s="822" t="s">
        <v>4401</v>
      </c>
      <c r="F110" s="831">
        <v>2</v>
      </c>
      <c r="G110" s="831">
        <v>5355.92</v>
      </c>
      <c r="H110" s="831"/>
      <c r="I110" s="831">
        <v>2677.96</v>
      </c>
      <c r="J110" s="831"/>
      <c r="K110" s="831"/>
      <c r="L110" s="831"/>
      <c r="M110" s="831"/>
      <c r="N110" s="831"/>
      <c r="O110" s="831"/>
      <c r="P110" s="827"/>
      <c r="Q110" s="832"/>
    </row>
    <row r="111" spans="1:17" ht="14.45" customHeight="1" x14ac:dyDescent="0.2">
      <c r="A111" s="821" t="s">
        <v>605</v>
      </c>
      <c r="B111" s="822" t="s">
        <v>4293</v>
      </c>
      <c r="C111" s="822" t="s">
        <v>4367</v>
      </c>
      <c r="D111" s="822" t="s">
        <v>4402</v>
      </c>
      <c r="E111" s="822" t="s">
        <v>4403</v>
      </c>
      <c r="F111" s="831">
        <v>4</v>
      </c>
      <c r="G111" s="831">
        <v>13414.68</v>
      </c>
      <c r="H111" s="831">
        <v>0.8</v>
      </c>
      <c r="I111" s="831">
        <v>3353.67</v>
      </c>
      <c r="J111" s="831">
        <v>5</v>
      </c>
      <c r="K111" s="831">
        <v>16768.349999999999</v>
      </c>
      <c r="L111" s="831">
        <v>1</v>
      </c>
      <c r="M111" s="831">
        <v>3353.6699999999996</v>
      </c>
      <c r="N111" s="831">
        <v>11</v>
      </c>
      <c r="O111" s="831">
        <v>23920.710000000003</v>
      </c>
      <c r="P111" s="827">
        <v>1.4265392838293574</v>
      </c>
      <c r="Q111" s="832">
        <v>2174.61</v>
      </c>
    </row>
    <row r="112" spans="1:17" ht="14.45" customHeight="1" x14ac:dyDescent="0.2">
      <c r="A112" s="821" t="s">
        <v>605</v>
      </c>
      <c r="B112" s="822" t="s">
        <v>4293</v>
      </c>
      <c r="C112" s="822" t="s">
        <v>4367</v>
      </c>
      <c r="D112" s="822" t="s">
        <v>4404</v>
      </c>
      <c r="E112" s="822" t="s">
        <v>4405</v>
      </c>
      <c r="F112" s="831"/>
      <c r="G112" s="831"/>
      <c r="H112" s="831"/>
      <c r="I112" s="831"/>
      <c r="J112" s="831"/>
      <c r="K112" s="831"/>
      <c r="L112" s="831"/>
      <c r="M112" s="831"/>
      <c r="N112" s="831">
        <v>1</v>
      </c>
      <c r="O112" s="831">
        <v>4300.91</v>
      </c>
      <c r="P112" s="827"/>
      <c r="Q112" s="832">
        <v>4300.91</v>
      </c>
    </row>
    <row r="113" spans="1:17" ht="14.45" customHeight="1" x14ac:dyDescent="0.2">
      <c r="A113" s="821" t="s">
        <v>605</v>
      </c>
      <c r="B113" s="822" t="s">
        <v>4293</v>
      </c>
      <c r="C113" s="822" t="s">
        <v>4367</v>
      </c>
      <c r="D113" s="822" t="s">
        <v>4406</v>
      </c>
      <c r="E113" s="822" t="s">
        <v>4407</v>
      </c>
      <c r="F113" s="831">
        <v>6</v>
      </c>
      <c r="G113" s="831">
        <v>28056</v>
      </c>
      <c r="H113" s="831">
        <v>0.88697095435684647</v>
      </c>
      <c r="I113" s="831">
        <v>4676</v>
      </c>
      <c r="J113" s="831">
        <v>7</v>
      </c>
      <c r="K113" s="831">
        <v>31631.25</v>
      </c>
      <c r="L113" s="831">
        <v>1</v>
      </c>
      <c r="M113" s="831">
        <v>4518.75</v>
      </c>
      <c r="N113" s="831">
        <v>4</v>
      </c>
      <c r="O113" s="831">
        <v>16502.52</v>
      </c>
      <c r="P113" s="827">
        <v>0.52171570835803205</v>
      </c>
      <c r="Q113" s="832">
        <v>4125.63</v>
      </c>
    </row>
    <row r="114" spans="1:17" ht="14.45" customHeight="1" x14ac:dyDescent="0.2">
      <c r="A114" s="821" t="s">
        <v>605</v>
      </c>
      <c r="B114" s="822" t="s">
        <v>4293</v>
      </c>
      <c r="C114" s="822" t="s">
        <v>4367</v>
      </c>
      <c r="D114" s="822" t="s">
        <v>4408</v>
      </c>
      <c r="E114" s="822" t="s">
        <v>4407</v>
      </c>
      <c r="F114" s="831">
        <v>2</v>
      </c>
      <c r="G114" s="831">
        <v>10478</v>
      </c>
      <c r="H114" s="831">
        <v>2</v>
      </c>
      <c r="I114" s="831">
        <v>5239</v>
      </c>
      <c r="J114" s="831">
        <v>1</v>
      </c>
      <c r="K114" s="831">
        <v>5239</v>
      </c>
      <c r="L114" s="831">
        <v>1</v>
      </c>
      <c r="M114" s="831">
        <v>5239</v>
      </c>
      <c r="N114" s="831">
        <v>3</v>
      </c>
      <c r="O114" s="831">
        <v>15716.25</v>
      </c>
      <c r="P114" s="827">
        <v>2.9998568429089523</v>
      </c>
      <c r="Q114" s="832">
        <v>5238.75</v>
      </c>
    </row>
    <row r="115" spans="1:17" ht="14.45" customHeight="1" x14ac:dyDescent="0.2">
      <c r="A115" s="821" t="s">
        <v>605</v>
      </c>
      <c r="B115" s="822" t="s">
        <v>4293</v>
      </c>
      <c r="C115" s="822" t="s">
        <v>4367</v>
      </c>
      <c r="D115" s="822" t="s">
        <v>4409</v>
      </c>
      <c r="E115" s="822" t="s">
        <v>4407</v>
      </c>
      <c r="F115" s="831">
        <v>1</v>
      </c>
      <c r="G115" s="831">
        <v>5823</v>
      </c>
      <c r="H115" s="831">
        <v>0.50451446439417102</v>
      </c>
      <c r="I115" s="831">
        <v>5823</v>
      </c>
      <c r="J115" s="831">
        <v>2</v>
      </c>
      <c r="K115" s="831">
        <v>11541.79</v>
      </c>
      <c r="L115" s="831">
        <v>1</v>
      </c>
      <c r="M115" s="831">
        <v>5770.8950000000004</v>
      </c>
      <c r="N115" s="831">
        <v>4</v>
      </c>
      <c r="O115" s="831">
        <v>22861.69</v>
      </c>
      <c r="P115" s="827">
        <v>1.9807750790821872</v>
      </c>
      <c r="Q115" s="832">
        <v>5715.4224999999997</v>
      </c>
    </row>
    <row r="116" spans="1:17" ht="14.45" customHeight="1" x14ac:dyDescent="0.2">
      <c r="A116" s="821" t="s">
        <v>605</v>
      </c>
      <c r="B116" s="822" t="s">
        <v>4293</v>
      </c>
      <c r="C116" s="822" t="s">
        <v>4367</v>
      </c>
      <c r="D116" s="822" t="s">
        <v>4410</v>
      </c>
      <c r="E116" s="822" t="s">
        <v>4407</v>
      </c>
      <c r="F116" s="831"/>
      <c r="G116" s="831"/>
      <c r="H116" s="831"/>
      <c r="I116" s="831"/>
      <c r="J116" s="831">
        <v>2</v>
      </c>
      <c r="K116" s="831">
        <v>12752</v>
      </c>
      <c r="L116" s="831">
        <v>1</v>
      </c>
      <c r="M116" s="831">
        <v>6376</v>
      </c>
      <c r="N116" s="831">
        <v>1</v>
      </c>
      <c r="O116" s="831">
        <v>6376</v>
      </c>
      <c r="P116" s="827">
        <v>0.5</v>
      </c>
      <c r="Q116" s="832">
        <v>6376</v>
      </c>
    </row>
    <row r="117" spans="1:17" ht="14.45" customHeight="1" x14ac:dyDescent="0.2">
      <c r="A117" s="821" t="s">
        <v>605</v>
      </c>
      <c r="B117" s="822" t="s">
        <v>4293</v>
      </c>
      <c r="C117" s="822" t="s">
        <v>4367</v>
      </c>
      <c r="D117" s="822" t="s">
        <v>4411</v>
      </c>
      <c r="E117" s="822" t="s">
        <v>4407</v>
      </c>
      <c r="F117" s="831">
        <v>42</v>
      </c>
      <c r="G117" s="831">
        <v>24864</v>
      </c>
      <c r="H117" s="831">
        <v>0.73051590335236993</v>
      </c>
      <c r="I117" s="831">
        <v>592</v>
      </c>
      <c r="J117" s="831">
        <v>60</v>
      </c>
      <c r="K117" s="831">
        <v>34036.22</v>
      </c>
      <c r="L117" s="831">
        <v>1</v>
      </c>
      <c r="M117" s="831">
        <v>567.27033333333338</v>
      </c>
      <c r="N117" s="831">
        <v>79</v>
      </c>
      <c r="O117" s="831">
        <v>37732.39</v>
      </c>
      <c r="P117" s="827">
        <v>1.1085951965288743</v>
      </c>
      <c r="Q117" s="832">
        <v>477.6251898734177</v>
      </c>
    </row>
    <row r="118" spans="1:17" ht="14.45" customHeight="1" x14ac:dyDescent="0.2">
      <c r="A118" s="821" t="s">
        <v>605</v>
      </c>
      <c r="B118" s="822" t="s">
        <v>4293</v>
      </c>
      <c r="C118" s="822" t="s">
        <v>4367</v>
      </c>
      <c r="D118" s="822" t="s">
        <v>4412</v>
      </c>
      <c r="E118" s="822" t="s">
        <v>4413</v>
      </c>
      <c r="F118" s="831">
        <v>1</v>
      </c>
      <c r="G118" s="831">
        <v>6593.35</v>
      </c>
      <c r="H118" s="831">
        <v>0.16666666666666666</v>
      </c>
      <c r="I118" s="831">
        <v>6593.35</v>
      </c>
      <c r="J118" s="831">
        <v>6</v>
      </c>
      <c r="K118" s="831">
        <v>39560.100000000006</v>
      </c>
      <c r="L118" s="831">
        <v>1</v>
      </c>
      <c r="M118" s="831">
        <v>6593.3500000000013</v>
      </c>
      <c r="N118" s="831">
        <v>4</v>
      </c>
      <c r="O118" s="831">
        <v>26373.4</v>
      </c>
      <c r="P118" s="827">
        <v>0.66666666666666663</v>
      </c>
      <c r="Q118" s="832">
        <v>6593.35</v>
      </c>
    </row>
    <row r="119" spans="1:17" ht="14.45" customHeight="1" x14ac:dyDescent="0.2">
      <c r="A119" s="821" t="s">
        <v>605</v>
      </c>
      <c r="B119" s="822" t="s">
        <v>4293</v>
      </c>
      <c r="C119" s="822" t="s">
        <v>4367</v>
      </c>
      <c r="D119" s="822" t="s">
        <v>4414</v>
      </c>
      <c r="E119" s="822" t="s">
        <v>4413</v>
      </c>
      <c r="F119" s="831">
        <v>5</v>
      </c>
      <c r="G119" s="831">
        <v>9894.7000000000007</v>
      </c>
      <c r="H119" s="831">
        <v>0.55555555555555547</v>
      </c>
      <c r="I119" s="831">
        <v>1978.94</v>
      </c>
      <c r="J119" s="831">
        <v>9</v>
      </c>
      <c r="K119" s="831">
        <v>17810.460000000003</v>
      </c>
      <c r="L119" s="831">
        <v>1</v>
      </c>
      <c r="M119" s="831">
        <v>1978.9400000000003</v>
      </c>
      <c r="N119" s="831">
        <v>6</v>
      </c>
      <c r="O119" s="831">
        <v>11873.640000000001</v>
      </c>
      <c r="P119" s="827">
        <v>0.66666666666666663</v>
      </c>
      <c r="Q119" s="832">
        <v>1978.9400000000003</v>
      </c>
    </row>
    <row r="120" spans="1:17" ht="14.45" customHeight="1" x14ac:dyDescent="0.2">
      <c r="A120" s="821" t="s">
        <v>605</v>
      </c>
      <c r="B120" s="822" t="s">
        <v>4293</v>
      </c>
      <c r="C120" s="822" t="s">
        <v>4367</v>
      </c>
      <c r="D120" s="822" t="s">
        <v>4415</v>
      </c>
      <c r="E120" s="822" t="s">
        <v>4416</v>
      </c>
      <c r="F120" s="831">
        <v>1</v>
      </c>
      <c r="G120" s="831">
        <v>10478</v>
      </c>
      <c r="H120" s="831">
        <v>1</v>
      </c>
      <c r="I120" s="831">
        <v>10478</v>
      </c>
      <c r="J120" s="831">
        <v>1</v>
      </c>
      <c r="K120" s="831">
        <v>10478</v>
      </c>
      <c r="L120" s="831">
        <v>1</v>
      </c>
      <c r="M120" s="831">
        <v>10478</v>
      </c>
      <c r="N120" s="831"/>
      <c r="O120" s="831"/>
      <c r="P120" s="827"/>
      <c r="Q120" s="832"/>
    </row>
    <row r="121" spans="1:17" ht="14.45" customHeight="1" x14ac:dyDescent="0.2">
      <c r="A121" s="821" t="s">
        <v>605</v>
      </c>
      <c r="B121" s="822" t="s">
        <v>4293</v>
      </c>
      <c r="C121" s="822" t="s">
        <v>4367</v>
      </c>
      <c r="D121" s="822" t="s">
        <v>4417</v>
      </c>
      <c r="E121" s="822" t="s">
        <v>4418</v>
      </c>
      <c r="F121" s="831">
        <v>4</v>
      </c>
      <c r="G121" s="831">
        <v>23674.68</v>
      </c>
      <c r="H121" s="831">
        <v>2.3258035551136933</v>
      </c>
      <c r="I121" s="831">
        <v>5918.67</v>
      </c>
      <c r="J121" s="831">
        <v>2</v>
      </c>
      <c r="K121" s="831">
        <v>10179.14</v>
      </c>
      <c r="L121" s="831">
        <v>1</v>
      </c>
      <c r="M121" s="831">
        <v>5089.57</v>
      </c>
      <c r="N121" s="831">
        <v>2</v>
      </c>
      <c r="O121" s="831">
        <v>8520.8799999999992</v>
      </c>
      <c r="P121" s="827">
        <v>0.83709232803557077</v>
      </c>
      <c r="Q121" s="832">
        <v>4260.4399999999996</v>
      </c>
    </row>
    <row r="122" spans="1:17" ht="14.45" customHeight="1" x14ac:dyDescent="0.2">
      <c r="A122" s="821" t="s">
        <v>605</v>
      </c>
      <c r="B122" s="822" t="s">
        <v>4293</v>
      </c>
      <c r="C122" s="822" t="s">
        <v>4367</v>
      </c>
      <c r="D122" s="822" t="s">
        <v>4419</v>
      </c>
      <c r="E122" s="822" t="s">
        <v>4418</v>
      </c>
      <c r="F122" s="831">
        <v>3</v>
      </c>
      <c r="G122" s="831">
        <v>24860.28</v>
      </c>
      <c r="H122" s="831">
        <v>3</v>
      </c>
      <c r="I122" s="831">
        <v>8286.76</v>
      </c>
      <c r="J122" s="831">
        <v>1</v>
      </c>
      <c r="K122" s="831">
        <v>8286.76</v>
      </c>
      <c r="L122" s="831">
        <v>1</v>
      </c>
      <c r="M122" s="831">
        <v>8286.76</v>
      </c>
      <c r="N122" s="831">
        <v>1</v>
      </c>
      <c r="O122" s="831">
        <v>5964.48</v>
      </c>
      <c r="P122" s="827">
        <v>0.71976019578218742</v>
      </c>
      <c r="Q122" s="832">
        <v>5964.48</v>
      </c>
    </row>
    <row r="123" spans="1:17" ht="14.45" customHeight="1" x14ac:dyDescent="0.2">
      <c r="A123" s="821" t="s">
        <v>605</v>
      </c>
      <c r="B123" s="822" t="s">
        <v>4293</v>
      </c>
      <c r="C123" s="822" t="s">
        <v>4367</v>
      </c>
      <c r="D123" s="822" t="s">
        <v>4420</v>
      </c>
      <c r="E123" s="822" t="s">
        <v>4418</v>
      </c>
      <c r="F123" s="831">
        <v>34</v>
      </c>
      <c r="G123" s="831">
        <v>98168.54</v>
      </c>
      <c r="H123" s="831">
        <v>2.8402298488091082</v>
      </c>
      <c r="I123" s="831">
        <v>2887.31</v>
      </c>
      <c r="J123" s="831">
        <v>13</v>
      </c>
      <c r="K123" s="831">
        <v>34563.589999999997</v>
      </c>
      <c r="L123" s="831">
        <v>1</v>
      </c>
      <c r="M123" s="831">
        <v>2658.7376923076922</v>
      </c>
      <c r="N123" s="831">
        <v>12</v>
      </c>
      <c r="O123" s="831">
        <v>24849.72</v>
      </c>
      <c r="P123" s="827">
        <v>0.71895656672238051</v>
      </c>
      <c r="Q123" s="832">
        <v>2070.81</v>
      </c>
    </row>
    <row r="124" spans="1:17" ht="14.45" customHeight="1" x14ac:dyDescent="0.2">
      <c r="A124" s="821" t="s">
        <v>605</v>
      </c>
      <c r="B124" s="822" t="s">
        <v>4293</v>
      </c>
      <c r="C124" s="822" t="s">
        <v>4367</v>
      </c>
      <c r="D124" s="822" t="s">
        <v>4421</v>
      </c>
      <c r="E124" s="822" t="s">
        <v>4422</v>
      </c>
      <c r="F124" s="831">
        <v>5</v>
      </c>
      <c r="G124" s="831">
        <v>34251.799999999996</v>
      </c>
      <c r="H124" s="831">
        <v>0.55555555555555547</v>
      </c>
      <c r="I124" s="831">
        <v>6850.3599999999988</v>
      </c>
      <c r="J124" s="831">
        <v>9</v>
      </c>
      <c r="K124" s="831">
        <v>61653.24</v>
      </c>
      <c r="L124" s="831">
        <v>1</v>
      </c>
      <c r="M124" s="831">
        <v>6850.36</v>
      </c>
      <c r="N124" s="831">
        <v>1</v>
      </c>
      <c r="O124" s="831">
        <v>6850.36</v>
      </c>
      <c r="P124" s="827">
        <v>0.1111111111111111</v>
      </c>
      <c r="Q124" s="832">
        <v>6850.36</v>
      </c>
    </row>
    <row r="125" spans="1:17" ht="14.45" customHeight="1" x14ac:dyDescent="0.2">
      <c r="A125" s="821" t="s">
        <v>605</v>
      </c>
      <c r="B125" s="822" t="s">
        <v>4293</v>
      </c>
      <c r="C125" s="822" t="s">
        <v>4367</v>
      </c>
      <c r="D125" s="822" t="s">
        <v>4423</v>
      </c>
      <c r="E125" s="822" t="s">
        <v>4424</v>
      </c>
      <c r="F125" s="831">
        <v>6</v>
      </c>
      <c r="G125" s="831">
        <v>36979.5</v>
      </c>
      <c r="H125" s="831"/>
      <c r="I125" s="831">
        <v>6163.25</v>
      </c>
      <c r="J125" s="831"/>
      <c r="K125" s="831"/>
      <c r="L125" s="831"/>
      <c r="M125" s="831"/>
      <c r="N125" s="831"/>
      <c r="O125" s="831"/>
      <c r="P125" s="827"/>
      <c r="Q125" s="832"/>
    </row>
    <row r="126" spans="1:17" ht="14.45" customHeight="1" x14ac:dyDescent="0.2">
      <c r="A126" s="821" t="s">
        <v>605</v>
      </c>
      <c r="B126" s="822" t="s">
        <v>4293</v>
      </c>
      <c r="C126" s="822" t="s">
        <v>4367</v>
      </c>
      <c r="D126" s="822" t="s">
        <v>4425</v>
      </c>
      <c r="E126" s="822" t="s">
        <v>4424</v>
      </c>
      <c r="F126" s="831">
        <v>8</v>
      </c>
      <c r="G126" s="831">
        <v>8572.7999999999993</v>
      </c>
      <c r="H126" s="831"/>
      <c r="I126" s="831">
        <v>1071.5999999999999</v>
      </c>
      <c r="J126" s="831"/>
      <c r="K126" s="831"/>
      <c r="L126" s="831"/>
      <c r="M126" s="831"/>
      <c r="N126" s="831">
        <v>2</v>
      </c>
      <c r="O126" s="831">
        <v>1731.38</v>
      </c>
      <c r="P126" s="827"/>
      <c r="Q126" s="832">
        <v>865.69</v>
      </c>
    </row>
    <row r="127" spans="1:17" ht="14.45" customHeight="1" x14ac:dyDescent="0.2">
      <c r="A127" s="821" t="s">
        <v>605</v>
      </c>
      <c r="B127" s="822" t="s">
        <v>4293</v>
      </c>
      <c r="C127" s="822" t="s">
        <v>4367</v>
      </c>
      <c r="D127" s="822" t="s">
        <v>4426</v>
      </c>
      <c r="E127" s="822" t="s">
        <v>4427</v>
      </c>
      <c r="F127" s="831">
        <v>2</v>
      </c>
      <c r="G127" s="831">
        <v>110490</v>
      </c>
      <c r="H127" s="831">
        <v>2</v>
      </c>
      <c r="I127" s="831">
        <v>55245</v>
      </c>
      <c r="J127" s="831">
        <v>1</v>
      </c>
      <c r="K127" s="831">
        <v>55245</v>
      </c>
      <c r="L127" s="831">
        <v>1</v>
      </c>
      <c r="M127" s="831">
        <v>55245</v>
      </c>
      <c r="N127" s="831"/>
      <c r="O127" s="831"/>
      <c r="P127" s="827"/>
      <c r="Q127" s="832"/>
    </row>
    <row r="128" spans="1:17" ht="14.45" customHeight="1" x14ac:dyDescent="0.2">
      <c r="A128" s="821" t="s">
        <v>605</v>
      </c>
      <c r="B128" s="822" t="s">
        <v>4293</v>
      </c>
      <c r="C128" s="822" t="s">
        <v>4367</v>
      </c>
      <c r="D128" s="822" t="s">
        <v>4428</v>
      </c>
      <c r="E128" s="822" t="s">
        <v>4429</v>
      </c>
      <c r="F128" s="831">
        <v>5</v>
      </c>
      <c r="G128" s="831">
        <v>313290</v>
      </c>
      <c r="H128" s="831">
        <v>0.7142857142857143</v>
      </c>
      <c r="I128" s="831">
        <v>62658</v>
      </c>
      <c r="J128" s="831">
        <v>7</v>
      </c>
      <c r="K128" s="831">
        <v>438606</v>
      </c>
      <c r="L128" s="831">
        <v>1</v>
      </c>
      <c r="M128" s="831">
        <v>62658</v>
      </c>
      <c r="N128" s="831">
        <v>7</v>
      </c>
      <c r="O128" s="831">
        <v>438606</v>
      </c>
      <c r="P128" s="827">
        <v>1</v>
      </c>
      <c r="Q128" s="832">
        <v>62658</v>
      </c>
    </row>
    <row r="129" spans="1:17" ht="14.45" customHeight="1" x14ac:dyDescent="0.2">
      <c r="A129" s="821" t="s">
        <v>605</v>
      </c>
      <c r="B129" s="822" t="s">
        <v>4293</v>
      </c>
      <c r="C129" s="822" t="s">
        <v>4367</v>
      </c>
      <c r="D129" s="822" t="s">
        <v>4430</v>
      </c>
      <c r="E129" s="822" t="s">
        <v>4431</v>
      </c>
      <c r="F129" s="831"/>
      <c r="G129" s="831"/>
      <c r="H129" s="831"/>
      <c r="I129" s="831"/>
      <c r="J129" s="831">
        <v>1</v>
      </c>
      <c r="K129" s="831">
        <v>5835.76</v>
      </c>
      <c r="L129" s="831">
        <v>1</v>
      </c>
      <c r="M129" s="831">
        <v>5835.76</v>
      </c>
      <c r="N129" s="831"/>
      <c r="O129" s="831"/>
      <c r="P129" s="827"/>
      <c r="Q129" s="832"/>
    </row>
    <row r="130" spans="1:17" ht="14.45" customHeight="1" x14ac:dyDescent="0.2">
      <c r="A130" s="821" t="s">
        <v>605</v>
      </c>
      <c r="B130" s="822" t="s">
        <v>4293</v>
      </c>
      <c r="C130" s="822" t="s">
        <v>4367</v>
      </c>
      <c r="D130" s="822" t="s">
        <v>4432</v>
      </c>
      <c r="E130" s="822" t="s">
        <v>4433</v>
      </c>
      <c r="F130" s="831"/>
      <c r="G130" s="831"/>
      <c r="H130" s="831"/>
      <c r="I130" s="831"/>
      <c r="J130" s="831">
        <v>1</v>
      </c>
      <c r="K130" s="831">
        <v>5610</v>
      </c>
      <c r="L130" s="831">
        <v>1</v>
      </c>
      <c r="M130" s="831">
        <v>5610</v>
      </c>
      <c r="N130" s="831">
        <v>2</v>
      </c>
      <c r="O130" s="831">
        <v>11219.560000000001</v>
      </c>
      <c r="P130" s="827">
        <v>1.9999215686274512</v>
      </c>
      <c r="Q130" s="832">
        <v>5609.7800000000007</v>
      </c>
    </row>
    <row r="131" spans="1:17" ht="14.45" customHeight="1" x14ac:dyDescent="0.2">
      <c r="A131" s="821" t="s">
        <v>605</v>
      </c>
      <c r="B131" s="822" t="s">
        <v>4293</v>
      </c>
      <c r="C131" s="822" t="s">
        <v>4367</v>
      </c>
      <c r="D131" s="822" t="s">
        <v>4434</v>
      </c>
      <c r="E131" s="822" t="s">
        <v>4433</v>
      </c>
      <c r="F131" s="831"/>
      <c r="G131" s="831"/>
      <c r="H131" s="831"/>
      <c r="I131" s="831"/>
      <c r="J131" s="831">
        <v>2</v>
      </c>
      <c r="K131" s="831">
        <v>12308</v>
      </c>
      <c r="L131" s="831">
        <v>1</v>
      </c>
      <c r="M131" s="831">
        <v>6154</v>
      </c>
      <c r="N131" s="831">
        <v>2</v>
      </c>
      <c r="O131" s="831">
        <v>12306.85</v>
      </c>
      <c r="P131" s="827">
        <v>0.99990656483587914</v>
      </c>
      <c r="Q131" s="832">
        <v>6153.4250000000002</v>
      </c>
    </row>
    <row r="132" spans="1:17" ht="14.45" customHeight="1" x14ac:dyDescent="0.2">
      <c r="A132" s="821" t="s">
        <v>605</v>
      </c>
      <c r="B132" s="822" t="s">
        <v>4293</v>
      </c>
      <c r="C132" s="822" t="s">
        <v>4367</v>
      </c>
      <c r="D132" s="822" t="s">
        <v>4435</v>
      </c>
      <c r="E132" s="822" t="s">
        <v>4436</v>
      </c>
      <c r="F132" s="831">
        <v>1</v>
      </c>
      <c r="G132" s="831">
        <v>15980.73</v>
      </c>
      <c r="H132" s="831"/>
      <c r="I132" s="831">
        <v>15980.73</v>
      </c>
      <c r="J132" s="831"/>
      <c r="K132" s="831"/>
      <c r="L132" s="831"/>
      <c r="M132" s="831"/>
      <c r="N132" s="831">
        <v>1</v>
      </c>
      <c r="O132" s="831">
        <v>13442.5</v>
      </c>
      <c r="P132" s="827"/>
      <c r="Q132" s="832">
        <v>13442.5</v>
      </c>
    </row>
    <row r="133" spans="1:17" ht="14.45" customHeight="1" x14ac:dyDescent="0.2">
      <c r="A133" s="821" t="s">
        <v>605</v>
      </c>
      <c r="B133" s="822" t="s">
        <v>4293</v>
      </c>
      <c r="C133" s="822" t="s">
        <v>4367</v>
      </c>
      <c r="D133" s="822" t="s">
        <v>4437</v>
      </c>
      <c r="E133" s="822" t="s">
        <v>4436</v>
      </c>
      <c r="F133" s="831">
        <v>4</v>
      </c>
      <c r="G133" s="831">
        <v>3283.2</v>
      </c>
      <c r="H133" s="831"/>
      <c r="I133" s="831">
        <v>820.8</v>
      </c>
      <c r="J133" s="831"/>
      <c r="K133" s="831"/>
      <c r="L133" s="831"/>
      <c r="M133" s="831"/>
      <c r="N133" s="831">
        <v>4</v>
      </c>
      <c r="O133" s="831">
        <v>2762.92</v>
      </c>
      <c r="P133" s="827"/>
      <c r="Q133" s="832">
        <v>690.73</v>
      </c>
    </row>
    <row r="134" spans="1:17" ht="14.45" customHeight="1" x14ac:dyDescent="0.2">
      <c r="A134" s="821" t="s">
        <v>605</v>
      </c>
      <c r="B134" s="822" t="s">
        <v>4293</v>
      </c>
      <c r="C134" s="822" t="s">
        <v>4367</v>
      </c>
      <c r="D134" s="822" t="s">
        <v>4438</v>
      </c>
      <c r="E134" s="822" t="s">
        <v>4436</v>
      </c>
      <c r="F134" s="831">
        <v>2</v>
      </c>
      <c r="G134" s="831">
        <v>13630.26</v>
      </c>
      <c r="H134" s="831"/>
      <c r="I134" s="831">
        <v>6815.13</v>
      </c>
      <c r="J134" s="831"/>
      <c r="K134" s="831"/>
      <c r="L134" s="831"/>
      <c r="M134" s="831"/>
      <c r="N134" s="831">
        <v>1</v>
      </c>
      <c r="O134" s="831">
        <v>5734.31</v>
      </c>
      <c r="P134" s="827"/>
      <c r="Q134" s="832">
        <v>5734.31</v>
      </c>
    </row>
    <row r="135" spans="1:17" ht="14.45" customHeight="1" x14ac:dyDescent="0.2">
      <c r="A135" s="821" t="s">
        <v>605</v>
      </c>
      <c r="B135" s="822" t="s">
        <v>4293</v>
      </c>
      <c r="C135" s="822" t="s">
        <v>4367</v>
      </c>
      <c r="D135" s="822" t="s">
        <v>4439</v>
      </c>
      <c r="E135" s="822" t="s">
        <v>4440</v>
      </c>
      <c r="F135" s="831"/>
      <c r="G135" s="831"/>
      <c r="H135" s="831"/>
      <c r="I135" s="831"/>
      <c r="J135" s="831"/>
      <c r="K135" s="831"/>
      <c r="L135" s="831"/>
      <c r="M135" s="831"/>
      <c r="N135" s="831">
        <v>1</v>
      </c>
      <c r="O135" s="831">
        <v>12904.5</v>
      </c>
      <c r="P135" s="827"/>
      <c r="Q135" s="832">
        <v>12904.5</v>
      </c>
    </row>
    <row r="136" spans="1:17" ht="14.45" customHeight="1" x14ac:dyDescent="0.2">
      <c r="A136" s="821" t="s">
        <v>605</v>
      </c>
      <c r="B136" s="822" t="s">
        <v>4293</v>
      </c>
      <c r="C136" s="822" t="s">
        <v>4367</v>
      </c>
      <c r="D136" s="822" t="s">
        <v>4441</v>
      </c>
      <c r="E136" s="822" t="s">
        <v>4442</v>
      </c>
      <c r="F136" s="831">
        <v>3</v>
      </c>
      <c r="G136" s="831">
        <v>18573.16</v>
      </c>
      <c r="H136" s="831"/>
      <c r="I136" s="831">
        <v>6191.0533333333333</v>
      </c>
      <c r="J136" s="831"/>
      <c r="K136" s="831"/>
      <c r="L136" s="831"/>
      <c r="M136" s="831"/>
      <c r="N136" s="831"/>
      <c r="O136" s="831"/>
      <c r="P136" s="827"/>
      <c r="Q136" s="832"/>
    </row>
    <row r="137" spans="1:17" ht="14.45" customHeight="1" x14ac:dyDescent="0.2">
      <c r="A137" s="821" t="s">
        <v>605</v>
      </c>
      <c r="B137" s="822" t="s">
        <v>4293</v>
      </c>
      <c r="C137" s="822" t="s">
        <v>4367</v>
      </c>
      <c r="D137" s="822" t="s">
        <v>4443</v>
      </c>
      <c r="E137" s="822" t="s">
        <v>4444</v>
      </c>
      <c r="F137" s="831">
        <v>36</v>
      </c>
      <c r="G137" s="831">
        <v>480173.46</v>
      </c>
      <c r="H137" s="831">
        <v>1.3598970476679888</v>
      </c>
      <c r="I137" s="831">
        <v>13338.151666666667</v>
      </c>
      <c r="J137" s="831">
        <v>36</v>
      </c>
      <c r="K137" s="831">
        <v>353095.45000000007</v>
      </c>
      <c r="L137" s="831">
        <v>1</v>
      </c>
      <c r="M137" s="831">
        <v>9808.206944444446</v>
      </c>
      <c r="N137" s="831">
        <v>55</v>
      </c>
      <c r="O137" s="831">
        <v>505864.91000000003</v>
      </c>
      <c r="P137" s="827">
        <v>1.4326576850537154</v>
      </c>
      <c r="Q137" s="832">
        <v>9197.543818181819</v>
      </c>
    </row>
    <row r="138" spans="1:17" ht="14.45" customHeight="1" x14ac:dyDescent="0.2">
      <c r="A138" s="821" t="s">
        <v>605</v>
      </c>
      <c r="B138" s="822" t="s">
        <v>4293</v>
      </c>
      <c r="C138" s="822" t="s">
        <v>4367</v>
      </c>
      <c r="D138" s="822" t="s">
        <v>4445</v>
      </c>
      <c r="E138" s="822" t="s">
        <v>4446</v>
      </c>
      <c r="F138" s="831"/>
      <c r="G138" s="831"/>
      <c r="H138" s="831"/>
      <c r="I138" s="831"/>
      <c r="J138" s="831">
        <v>1</v>
      </c>
      <c r="K138" s="831">
        <v>11282</v>
      </c>
      <c r="L138" s="831">
        <v>1</v>
      </c>
      <c r="M138" s="831">
        <v>11282</v>
      </c>
      <c r="N138" s="831"/>
      <c r="O138" s="831"/>
      <c r="P138" s="827"/>
      <c r="Q138" s="832"/>
    </row>
    <row r="139" spans="1:17" ht="14.45" customHeight="1" x14ac:dyDescent="0.2">
      <c r="A139" s="821" t="s">
        <v>605</v>
      </c>
      <c r="B139" s="822" t="s">
        <v>4293</v>
      </c>
      <c r="C139" s="822" t="s">
        <v>4367</v>
      </c>
      <c r="D139" s="822" t="s">
        <v>4447</v>
      </c>
      <c r="E139" s="822" t="s">
        <v>4448</v>
      </c>
      <c r="F139" s="831">
        <v>9</v>
      </c>
      <c r="G139" s="831">
        <v>4271.8500000000004</v>
      </c>
      <c r="H139" s="831">
        <v>2.2500000000000004</v>
      </c>
      <c r="I139" s="831">
        <v>474.65000000000003</v>
      </c>
      <c r="J139" s="831">
        <v>4</v>
      </c>
      <c r="K139" s="831">
        <v>1898.6</v>
      </c>
      <c r="L139" s="831">
        <v>1</v>
      </c>
      <c r="M139" s="831">
        <v>474.65</v>
      </c>
      <c r="N139" s="831"/>
      <c r="O139" s="831"/>
      <c r="P139" s="827"/>
      <c r="Q139" s="832"/>
    </row>
    <row r="140" spans="1:17" ht="14.45" customHeight="1" x14ac:dyDescent="0.2">
      <c r="A140" s="821" t="s">
        <v>605</v>
      </c>
      <c r="B140" s="822" t="s">
        <v>4293</v>
      </c>
      <c r="C140" s="822" t="s">
        <v>4367</v>
      </c>
      <c r="D140" s="822" t="s">
        <v>4449</v>
      </c>
      <c r="E140" s="822" t="s">
        <v>4450</v>
      </c>
      <c r="F140" s="831"/>
      <c r="G140" s="831"/>
      <c r="H140" s="831"/>
      <c r="I140" s="831"/>
      <c r="J140" s="831"/>
      <c r="K140" s="831"/>
      <c r="L140" s="831"/>
      <c r="M140" s="831"/>
      <c r="N140" s="831">
        <v>1</v>
      </c>
      <c r="O140" s="831">
        <v>739985.98</v>
      </c>
      <c r="P140" s="827"/>
      <c r="Q140" s="832">
        <v>739985.98</v>
      </c>
    </row>
    <row r="141" spans="1:17" ht="14.45" customHeight="1" x14ac:dyDescent="0.2">
      <c r="A141" s="821" t="s">
        <v>605</v>
      </c>
      <c r="B141" s="822" t="s">
        <v>4293</v>
      </c>
      <c r="C141" s="822" t="s">
        <v>4367</v>
      </c>
      <c r="D141" s="822" t="s">
        <v>4246</v>
      </c>
      <c r="E141" s="822" t="s">
        <v>4451</v>
      </c>
      <c r="F141" s="831">
        <v>1</v>
      </c>
      <c r="G141" s="831">
        <v>74638.5</v>
      </c>
      <c r="H141" s="831"/>
      <c r="I141" s="831">
        <v>74638.5</v>
      </c>
      <c r="J141" s="831"/>
      <c r="K141" s="831"/>
      <c r="L141" s="831"/>
      <c r="M141" s="831"/>
      <c r="N141" s="831"/>
      <c r="O141" s="831"/>
      <c r="P141" s="827"/>
      <c r="Q141" s="832"/>
    </row>
    <row r="142" spans="1:17" ht="14.45" customHeight="1" x14ac:dyDescent="0.2">
      <c r="A142" s="821" t="s">
        <v>605</v>
      </c>
      <c r="B142" s="822" t="s">
        <v>4293</v>
      </c>
      <c r="C142" s="822" t="s">
        <v>4367</v>
      </c>
      <c r="D142" s="822" t="s">
        <v>4452</v>
      </c>
      <c r="E142" s="822" t="s">
        <v>4407</v>
      </c>
      <c r="F142" s="831"/>
      <c r="G142" s="831"/>
      <c r="H142" s="831"/>
      <c r="I142" s="831"/>
      <c r="J142" s="831">
        <v>1</v>
      </c>
      <c r="K142" s="831">
        <v>6919</v>
      </c>
      <c r="L142" s="831">
        <v>1</v>
      </c>
      <c r="M142" s="831">
        <v>6919</v>
      </c>
      <c r="N142" s="831">
        <v>2</v>
      </c>
      <c r="O142" s="831">
        <v>13838</v>
      </c>
      <c r="P142" s="827">
        <v>2</v>
      </c>
      <c r="Q142" s="832">
        <v>6919</v>
      </c>
    </row>
    <row r="143" spans="1:17" ht="14.45" customHeight="1" x14ac:dyDescent="0.2">
      <c r="A143" s="821" t="s">
        <v>605</v>
      </c>
      <c r="B143" s="822" t="s">
        <v>4293</v>
      </c>
      <c r="C143" s="822" t="s">
        <v>4367</v>
      </c>
      <c r="D143" s="822" t="s">
        <v>4453</v>
      </c>
      <c r="E143" s="822" t="s">
        <v>4454</v>
      </c>
      <c r="F143" s="831">
        <v>5</v>
      </c>
      <c r="G143" s="831">
        <v>298419.09999999998</v>
      </c>
      <c r="H143" s="831">
        <v>5.0000016754965326</v>
      </c>
      <c r="I143" s="831">
        <v>59683.819999999992</v>
      </c>
      <c r="J143" s="831">
        <v>1</v>
      </c>
      <c r="K143" s="831">
        <v>59683.8</v>
      </c>
      <c r="L143" s="831">
        <v>1</v>
      </c>
      <c r="M143" s="831">
        <v>59683.8</v>
      </c>
      <c r="N143" s="831">
        <v>7</v>
      </c>
      <c r="O143" s="831">
        <v>417786.68</v>
      </c>
      <c r="P143" s="827">
        <v>7.0000013403972261</v>
      </c>
      <c r="Q143" s="832">
        <v>59683.811428571425</v>
      </c>
    </row>
    <row r="144" spans="1:17" ht="14.45" customHeight="1" x14ac:dyDescent="0.2">
      <c r="A144" s="821" t="s">
        <v>605</v>
      </c>
      <c r="B144" s="822" t="s">
        <v>4293</v>
      </c>
      <c r="C144" s="822" t="s">
        <v>4367</v>
      </c>
      <c r="D144" s="822" t="s">
        <v>4455</v>
      </c>
      <c r="E144" s="822" t="s">
        <v>4456</v>
      </c>
      <c r="F144" s="831">
        <v>7</v>
      </c>
      <c r="G144" s="831">
        <v>2532608.2799999998</v>
      </c>
      <c r="H144" s="831">
        <v>1.0770261438119739</v>
      </c>
      <c r="I144" s="831">
        <v>361801.18285714282</v>
      </c>
      <c r="J144" s="831">
        <v>7</v>
      </c>
      <c r="K144" s="831">
        <v>2351482.6399999997</v>
      </c>
      <c r="L144" s="831">
        <v>1</v>
      </c>
      <c r="M144" s="831">
        <v>335926.09142857138</v>
      </c>
      <c r="N144" s="831">
        <v>11</v>
      </c>
      <c r="O144" s="831">
        <v>3979814.52</v>
      </c>
      <c r="P144" s="827">
        <v>1.6924702961022076</v>
      </c>
      <c r="Q144" s="832">
        <v>361801.32</v>
      </c>
    </row>
    <row r="145" spans="1:17" ht="14.45" customHeight="1" x14ac:dyDescent="0.2">
      <c r="A145" s="821" t="s">
        <v>605</v>
      </c>
      <c r="B145" s="822" t="s">
        <v>4293</v>
      </c>
      <c r="C145" s="822" t="s">
        <v>4367</v>
      </c>
      <c r="D145" s="822" t="s">
        <v>4457</v>
      </c>
      <c r="E145" s="822" t="s">
        <v>4458</v>
      </c>
      <c r="F145" s="831"/>
      <c r="G145" s="831"/>
      <c r="H145" s="831"/>
      <c r="I145" s="831"/>
      <c r="J145" s="831">
        <v>342</v>
      </c>
      <c r="K145" s="831">
        <v>120498.87999999999</v>
      </c>
      <c r="L145" s="831">
        <v>1</v>
      </c>
      <c r="M145" s="831">
        <v>352.33590643274852</v>
      </c>
      <c r="N145" s="831">
        <v>440</v>
      </c>
      <c r="O145" s="831">
        <v>155005.3599999999</v>
      </c>
      <c r="P145" s="827">
        <v>1.2863634915112896</v>
      </c>
      <c r="Q145" s="832">
        <v>352.28490909090885</v>
      </c>
    </row>
    <row r="146" spans="1:17" ht="14.45" customHeight="1" x14ac:dyDescent="0.2">
      <c r="A146" s="821" t="s">
        <v>605</v>
      </c>
      <c r="B146" s="822" t="s">
        <v>4293</v>
      </c>
      <c r="C146" s="822" t="s">
        <v>4367</v>
      </c>
      <c r="D146" s="822" t="s">
        <v>4459</v>
      </c>
      <c r="E146" s="822" t="s">
        <v>4460</v>
      </c>
      <c r="F146" s="831"/>
      <c r="G146" s="831"/>
      <c r="H146" s="831"/>
      <c r="I146" s="831"/>
      <c r="J146" s="831">
        <v>2</v>
      </c>
      <c r="K146" s="831">
        <v>6832</v>
      </c>
      <c r="L146" s="831">
        <v>1</v>
      </c>
      <c r="M146" s="831">
        <v>3416</v>
      </c>
      <c r="N146" s="831">
        <v>2</v>
      </c>
      <c r="O146" s="831">
        <v>5806.36</v>
      </c>
      <c r="P146" s="827">
        <v>0.8498770491803278</v>
      </c>
      <c r="Q146" s="832">
        <v>2903.18</v>
      </c>
    </row>
    <row r="147" spans="1:17" ht="14.45" customHeight="1" x14ac:dyDescent="0.2">
      <c r="A147" s="821" t="s">
        <v>605</v>
      </c>
      <c r="B147" s="822" t="s">
        <v>4293</v>
      </c>
      <c r="C147" s="822" t="s">
        <v>4367</v>
      </c>
      <c r="D147" s="822" t="s">
        <v>4461</v>
      </c>
      <c r="E147" s="822" t="s">
        <v>4462</v>
      </c>
      <c r="F147" s="831"/>
      <c r="G147" s="831"/>
      <c r="H147" s="831"/>
      <c r="I147" s="831"/>
      <c r="J147" s="831">
        <v>1</v>
      </c>
      <c r="K147" s="831">
        <v>44351.88</v>
      </c>
      <c r="L147" s="831">
        <v>1</v>
      </c>
      <c r="M147" s="831">
        <v>44351.88</v>
      </c>
      <c r="N147" s="831"/>
      <c r="O147" s="831"/>
      <c r="P147" s="827"/>
      <c r="Q147" s="832"/>
    </row>
    <row r="148" spans="1:17" ht="14.45" customHeight="1" x14ac:dyDescent="0.2">
      <c r="A148" s="821" t="s">
        <v>605</v>
      </c>
      <c r="B148" s="822" t="s">
        <v>4293</v>
      </c>
      <c r="C148" s="822" t="s">
        <v>4367</v>
      </c>
      <c r="D148" s="822" t="s">
        <v>4463</v>
      </c>
      <c r="E148" s="822" t="s">
        <v>4413</v>
      </c>
      <c r="F148" s="831">
        <v>6</v>
      </c>
      <c r="G148" s="831">
        <v>25363.980000000003</v>
      </c>
      <c r="H148" s="831">
        <v>0.75</v>
      </c>
      <c r="I148" s="831">
        <v>4227.3300000000008</v>
      </c>
      <c r="J148" s="831">
        <v>8</v>
      </c>
      <c r="K148" s="831">
        <v>33818.640000000007</v>
      </c>
      <c r="L148" s="831">
        <v>1</v>
      </c>
      <c r="M148" s="831">
        <v>4227.3300000000008</v>
      </c>
      <c r="N148" s="831">
        <v>3</v>
      </c>
      <c r="O148" s="831">
        <v>12681.99</v>
      </c>
      <c r="P148" s="827">
        <v>0.37499999999999994</v>
      </c>
      <c r="Q148" s="832">
        <v>4227.33</v>
      </c>
    </row>
    <row r="149" spans="1:17" ht="14.45" customHeight="1" x14ac:dyDescent="0.2">
      <c r="A149" s="821" t="s">
        <v>605</v>
      </c>
      <c r="B149" s="822" t="s">
        <v>4293</v>
      </c>
      <c r="C149" s="822" t="s">
        <v>4367</v>
      </c>
      <c r="D149" s="822" t="s">
        <v>4464</v>
      </c>
      <c r="E149" s="822" t="s">
        <v>4465</v>
      </c>
      <c r="F149" s="831"/>
      <c r="G149" s="831"/>
      <c r="H149" s="831"/>
      <c r="I149" s="831"/>
      <c r="J149" s="831"/>
      <c r="K149" s="831"/>
      <c r="L149" s="831"/>
      <c r="M149" s="831"/>
      <c r="N149" s="831">
        <v>4</v>
      </c>
      <c r="O149" s="831">
        <v>8050</v>
      </c>
      <c r="P149" s="827"/>
      <c r="Q149" s="832">
        <v>2012.5</v>
      </c>
    </row>
    <row r="150" spans="1:17" ht="14.45" customHeight="1" x14ac:dyDescent="0.2">
      <c r="A150" s="821" t="s">
        <v>605</v>
      </c>
      <c r="B150" s="822" t="s">
        <v>4293</v>
      </c>
      <c r="C150" s="822" t="s">
        <v>4367</v>
      </c>
      <c r="D150" s="822" t="s">
        <v>4466</v>
      </c>
      <c r="E150" s="822" t="s">
        <v>4467</v>
      </c>
      <c r="F150" s="831"/>
      <c r="G150" s="831"/>
      <c r="H150" s="831"/>
      <c r="I150" s="831"/>
      <c r="J150" s="831"/>
      <c r="K150" s="831"/>
      <c r="L150" s="831"/>
      <c r="M150" s="831"/>
      <c r="N150" s="831">
        <v>1</v>
      </c>
      <c r="O150" s="831">
        <v>14750.56</v>
      </c>
      <c r="P150" s="827"/>
      <c r="Q150" s="832">
        <v>14750.56</v>
      </c>
    </row>
    <row r="151" spans="1:17" ht="14.45" customHeight="1" x14ac:dyDescent="0.2">
      <c r="A151" s="821" t="s">
        <v>605</v>
      </c>
      <c r="B151" s="822" t="s">
        <v>4293</v>
      </c>
      <c r="C151" s="822" t="s">
        <v>4367</v>
      </c>
      <c r="D151" s="822" t="s">
        <v>4468</v>
      </c>
      <c r="E151" s="822" t="s">
        <v>4469</v>
      </c>
      <c r="F151" s="831">
        <v>57</v>
      </c>
      <c r="G151" s="831">
        <v>546753.32999999996</v>
      </c>
      <c r="H151" s="831">
        <v>2.0727300332487757</v>
      </c>
      <c r="I151" s="831">
        <v>9592.1636842105254</v>
      </c>
      <c r="J151" s="831">
        <v>27.5</v>
      </c>
      <c r="K151" s="831">
        <v>263784.14999999997</v>
      </c>
      <c r="L151" s="831">
        <v>1</v>
      </c>
      <c r="M151" s="831">
        <v>9592.1509090909076</v>
      </c>
      <c r="N151" s="831">
        <v>23</v>
      </c>
      <c r="O151" s="831">
        <v>220619.50999999995</v>
      </c>
      <c r="P151" s="827">
        <v>0.83636378455642613</v>
      </c>
      <c r="Q151" s="832">
        <v>9592.1526086956492</v>
      </c>
    </row>
    <row r="152" spans="1:17" ht="14.45" customHeight="1" x14ac:dyDescent="0.2">
      <c r="A152" s="821" t="s">
        <v>605</v>
      </c>
      <c r="B152" s="822" t="s">
        <v>4293</v>
      </c>
      <c r="C152" s="822" t="s">
        <v>4367</v>
      </c>
      <c r="D152" s="822" t="s">
        <v>4470</v>
      </c>
      <c r="E152" s="822" t="s">
        <v>4471</v>
      </c>
      <c r="F152" s="831">
        <v>6</v>
      </c>
      <c r="G152" s="831">
        <v>365908.88</v>
      </c>
      <c r="H152" s="831"/>
      <c r="I152" s="831">
        <v>60984.813333333332</v>
      </c>
      <c r="J152" s="831"/>
      <c r="K152" s="831"/>
      <c r="L152" s="831"/>
      <c r="M152" s="831"/>
      <c r="N152" s="831">
        <v>2</v>
      </c>
      <c r="O152" s="831">
        <v>121969.60000000001</v>
      </c>
      <c r="P152" s="827"/>
      <c r="Q152" s="832">
        <v>60984.800000000003</v>
      </c>
    </row>
    <row r="153" spans="1:17" ht="14.45" customHeight="1" x14ac:dyDescent="0.2">
      <c r="A153" s="821" t="s">
        <v>605</v>
      </c>
      <c r="B153" s="822" t="s">
        <v>4293</v>
      </c>
      <c r="C153" s="822" t="s">
        <v>4367</v>
      </c>
      <c r="D153" s="822" t="s">
        <v>4472</v>
      </c>
      <c r="E153" s="822" t="s">
        <v>4473</v>
      </c>
      <c r="F153" s="831">
        <v>1</v>
      </c>
      <c r="G153" s="831">
        <v>20152.09</v>
      </c>
      <c r="H153" s="831">
        <v>1</v>
      </c>
      <c r="I153" s="831">
        <v>20152.09</v>
      </c>
      <c r="J153" s="831">
        <v>1</v>
      </c>
      <c r="K153" s="831">
        <v>20152.09</v>
      </c>
      <c r="L153" s="831">
        <v>1</v>
      </c>
      <c r="M153" s="831">
        <v>20152.09</v>
      </c>
      <c r="N153" s="831"/>
      <c r="O153" s="831"/>
      <c r="P153" s="827"/>
      <c r="Q153" s="832"/>
    </row>
    <row r="154" spans="1:17" ht="14.45" customHeight="1" x14ac:dyDescent="0.2">
      <c r="A154" s="821" t="s">
        <v>605</v>
      </c>
      <c r="B154" s="822" t="s">
        <v>4293</v>
      </c>
      <c r="C154" s="822" t="s">
        <v>4367</v>
      </c>
      <c r="D154" s="822" t="s">
        <v>4474</v>
      </c>
      <c r="E154" s="822" t="s">
        <v>4475</v>
      </c>
      <c r="F154" s="831">
        <v>12</v>
      </c>
      <c r="G154" s="831">
        <v>389244</v>
      </c>
      <c r="H154" s="831">
        <v>0.53692012077957729</v>
      </c>
      <c r="I154" s="831">
        <v>32437</v>
      </c>
      <c r="J154" s="831">
        <v>25</v>
      </c>
      <c r="K154" s="831">
        <v>724957</v>
      </c>
      <c r="L154" s="831">
        <v>1</v>
      </c>
      <c r="M154" s="831">
        <v>28998.28</v>
      </c>
      <c r="N154" s="831">
        <v>12</v>
      </c>
      <c r="O154" s="831">
        <v>293724</v>
      </c>
      <c r="P154" s="827">
        <v>0.40516058193796323</v>
      </c>
      <c r="Q154" s="832">
        <v>24477</v>
      </c>
    </row>
    <row r="155" spans="1:17" ht="14.45" customHeight="1" x14ac:dyDescent="0.2">
      <c r="A155" s="821" t="s">
        <v>605</v>
      </c>
      <c r="B155" s="822" t="s">
        <v>4293</v>
      </c>
      <c r="C155" s="822" t="s">
        <v>4367</v>
      </c>
      <c r="D155" s="822" t="s">
        <v>4476</v>
      </c>
      <c r="E155" s="822" t="s">
        <v>4477</v>
      </c>
      <c r="F155" s="831">
        <v>32</v>
      </c>
      <c r="G155" s="831">
        <v>240930</v>
      </c>
      <c r="H155" s="831"/>
      <c r="I155" s="831">
        <v>7529.0625</v>
      </c>
      <c r="J155" s="831"/>
      <c r="K155" s="831"/>
      <c r="L155" s="831"/>
      <c r="M155" s="831"/>
      <c r="N155" s="831">
        <v>4</v>
      </c>
      <c r="O155" s="831">
        <v>13892</v>
      </c>
      <c r="P155" s="827"/>
      <c r="Q155" s="832">
        <v>3473</v>
      </c>
    </row>
    <row r="156" spans="1:17" ht="14.45" customHeight="1" x14ac:dyDescent="0.2">
      <c r="A156" s="821" t="s">
        <v>605</v>
      </c>
      <c r="B156" s="822" t="s">
        <v>4293</v>
      </c>
      <c r="C156" s="822" t="s">
        <v>4367</v>
      </c>
      <c r="D156" s="822" t="s">
        <v>4478</v>
      </c>
      <c r="E156" s="822" t="s">
        <v>4477</v>
      </c>
      <c r="F156" s="831">
        <v>27</v>
      </c>
      <c r="G156" s="831">
        <v>122337</v>
      </c>
      <c r="H156" s="831"/>
      <c r="I156" s="831">
        <v>4531</v>
      </c>
      <c r="J156" s="831"/>
      <c r="K156" s="831"/>
      <c r="L156" s="831"/>
      <c r="M156" s="831"/>
      <c r="N156" s="831">
        <v>2</v>
      </c>
      <c r="O156" s="831">
        <v>1104</v>
      </c>
      <c r="P156" s="827"/>
      <c r="Q156" s="832">
        <v>552</v>
      </c>
    </row>
    <row r="157" spans="1:17" ht="14.45" customHeight="1" x14ac:dyDescent="0.2">
      <c r="A157" s="821" t="s">
        <v>605</v>
      </c>
      <c r="B157" s="822" t="s">
        <v>4293</v>
      </c>
      <c r="C157" s="822" t="s">
        <v>4367</v>
      </c>
      <c r="D157" s="822" t="s">
        <v>4479</v>
      </c>
      <c r="E157" s="822" t="s">
        <v>4480</v>
      </c>
      <c r="F157" s="831">
        <v>230</v>
      </c>
      <c r="G157" s="831">
        <v>3816735</v>
      </c>
      <c r="H157" s="831">
        <v>1.2025965108327787</v>
      </c>
      <c r="I157" s="831">
        <v>16594.5</v>
      </c>
      <c r="J157" s="831">
        <v>249</v>
      </c>
      <c r="K157" s="831">
        <v>3173745.28</v>
      </c>
      <c r="L157" s="831">
        <v>1</v>
      </c>
      <c r="M157" s="831">
        <v>12745.964979919678</v>
      </c>
      <c r="N157" s="831">
        <v>200</v>
      </c>
      <c r="O157" s="831">
        <v>2530920</v>
      </c>
      <c r="P157" s="827">
        <v>0.79745530176889312</v>
      </c>
      <c r="Q157" s="832">
        <v>12654.6</v>
      </c>
    </row>
    <row r="158" spans="1:17" ht="14.45" customHeight="1" x14ac:dyDescent="0.2">
      <c r="A158" s="821" t="s">
        <v>605</v>
      </c>
      <c r="B158" s="822" t="s">
        <v>4293</v>
      </c>
      <c r="C158" s="822" t="s">
        <v>4367</v>
      </c>
      <c r="D158" s="822" t="s">
        <v>4481</v>
      </c>
      <c r="E158" s="822" t="s">
        <v>4477</v>
      </c>
      <c r="F158" s="831">
        <v>10</v>
      </c>
      <c r="G158" s="831">
        <v>19960</v>
      </c>
      <c r="H158" s="831"/>
      <c r="I158" s="831">
        <v>1996</v>
      </c>
      <c r="J158" s="831"/>
      <c r="K158" s="831"/>
      <c r="L158" s="831"/>
      <c r="M158" s="831"/>
      <c r="N158" s="831">
        <v>4</v>
      </c>
      <c r="O158" s="831">
        <v>5704</v>
      </c>
      <c r="P158" s="827"/>
      <c r="Q158" s="832">
        <v>1426</v>
      </c>
    </row>
    <row r="159" spans="1:17" ht="14.45" customHeight="1" x14ac:dyDescent="0.2">
      <c r="A159" s="821" t="s">
        <v>605</v>
      </c>
      <c r="B159" s="822" t="s">
        <v>4293</v>
      </c>
      <c r="C159" s="822" t="s">
        <v>4367</v>
      </c>
      <c r="D159" s="822" t="s">
        <v>4482</v>
      </c>
      <c r="E159" s="822" t="s">
        <v>4483</v>
      </c>
      <c r="F159" s="831">
        <v>16</v>
      </c>
      <c r="G159" s="831">
        <v>41040</v>
      </c>
      <c r="H159" s="831">
        <v>0.8</v>
      </c>
      <c r="I159" s="831">
        <v>2565</v>
      </c>
      <c r="J159" s="831">
        <v>20</v>
      </c>
      <c r="K159" s="831">
        <v>51300</v>
      </c>
      <c r="L159" s="831">
        <v>1</v>
      </c>
      <c r="M159" s="831">
        <v>2565</v>
      </c>
      <c r="N159" s="831">
        <v>35</v>
      </c>
      <c r="O159" s="831">
        <v>84058.510000000009</v>
      </c>
      <c r="P159" s="827">
        <v>1.6385674463937623</v>
      </c>
      <c r="Q159" s="832">
        <v>2401.6717142857146</v>
      </c>
    </row>
    <row r="160" spans="1:17" ht="14.45" customHeight="1" x14ac:dyDescent="0.2">
      <c r="A160" s="821" t="s">
        <v>605</v>
      </c>
      <c r="B160" s="822" t="s">
        <v>4293</v>
      </c>
      <c r="C160" s="822" t="s">
        <v>4367</v>
      </c>
      <c r="D160" s="822" t="s">
        <v>4484</v>
      </c>
      <c r="E160" s="822" t="s">
        <v>4483</v>
      </c>
      <c r="F160" s="831">
        <v>11</v>
      </c>
      <c r="G160" s="831">
        <v>127765</v>
      </c>
      <c r="H160" s="831">
        <v>0.6875</v>
      </c>
      <c r="I160" s="831">
        <v>11615</v>
      </c>
      <c r="J160" s="831">
        <v>16</v>
      </c>
      <c r="K160" s="831">
        <v>185840</v>
      </c>
      <c r="L160" s="831">
        <v>1</v>
      </c>
      <c r="M160" s="831">
        <v>11615</v>
      </c>
      <c r="N160" s="831">
        <v>32</v>
      </c>
      <c r="O160" s="831">
        <v>233859.87999999998</v>
      </c>
      <c r="P160" s="827">
        <v>1.258393671975893</v>
      </c>
      <c r="Q160" s="832">
        <v>7308.1212499999992</v>
      </c>
    </row>
    <row r="161" spans="1:17" ht="14.45" customHeight="1" x14ac:dyDescent="0.2">
      <c r="A161" s="821" t="s">
        <v>605</v>
      </c>
      <c r="B161" s="822" t="s">
        <v>4293</v>
      </c>
      <c r="C161" s="822" t="s">
        <v>4367</v>
      </c>
      <c r="D161" s="822" t="s">
        <v>4485</v>
      </c>
      <c r="E161" s="822" t="s">
        <v>4483</v>
      </c>
      <c r="F161" s="831">
        <v>5</v>
      </c>
      <c r="G161" s="831">
        <v>12477.5</v>
      </c>
      <c r="H161" s="831">
        <v>0.83333333333333337</v>
      </c>
      <c r="I161" s="831">
        <v>2495.5</v>
      </c>
      <c r="J161" s="831">
        <v>6</v>
      </c>
      <c r="K161" s="831">
        <v>14973</v>
      </c>
      <c r="L161" s="831">
        <v>1</v>
      </c>
      <c r="M161" s="831">
        <v>2495.5</v>
      </c>
      <c r="N161" s="831">
        <v>14</v>
      </c>
      <c r="O161" s="831">
        <v>7728</v>
      </c>
      <c r="P161" s="827">
        <v>0.5161290322580645</v>
      </c>
      <c r="Q161" s="832">
        <v>552</v>
      </c>
    </row>
    <row r="162" spans="1:17" ht="14.45" customHeight="1" x14ac:dyDescent="0.2">
      <c r="A162" s="821" t="s">
        <v>605</v>
      </c>
      <c r="B162" s="822" t="s">
        <v>4293</v>
      </c>
      <c r="C162" s="822" t="s">
        <v>4367</v>
      </c>
      <c r="D162" s="822" t="s">
        <v>4486</v>
      </c>
      <c r="E162" s="822" t="s">
        <v>4487</v>
      </c>
      <c r="F162" s="831">
        <v>38</v>
      </c>
      <c r="G162" s="831">
        <v>688709.39999999991</v>
      </c>
      <c r="H162" s="831">
        <v>0.94250765361330757</v>
      </c>
      <c r="I162" s="831">
        <v>18123.931578947366</v>
      </c>
      <c r="J162" s="831">
        <v>45</v>
      </c>
      <c r="K162" s="831">
        <v>730720.22</v>
      </c>
      <c r="L162" s="831">
        <v>1</v>
      </c>
      <c r="M162" s="831">
        <v>16238.227111111111</v>
      </c>
      <c r="N162" s="831">
        <v>45</v>
      </c>
      <c r="O162" s="831">
        <v>706410</v>
      </c>
      <c r="P162" s="827">
        <v>0.96673115190380254</v>
      </c>
      <c r="Q162" s="832">
        <v>15698</v>
      </c>
    </row>
    <row r="163" spans="1:17" ht="14.45" customHeight="1" x14ac:dyDescent="0.2">
      <c r="A163" s="821" t="s">
        <v>605</v>
      </c>
      <c r="B163" s="822" t="s">
        <v>4293</v>
      </c>
      <c r="C163" s="822" t="s">
        <v>4367</v>
      </c>
      <c r="D163" s="822" t="s">
        <v>4488</v>
      </c>
      <c r="E163" s="822" t="s">
        <v>4431</v>
      </c>
      <c r="F163" s="831"/>
      <c r="G163" s="831"/>
      <c r="H163" s="831"/>
      <c r="I163" s="831"/>
      <c r="J163" s="831"/>
      <c r="K163" s="831"/>
      <c r="L163" s="831"/>
      <c r="M163" s="831"/>
      <c r="N163" s="831">
        <v>1</v>
      </c>
      <c r="O163" s="831">
        <v>2996.92</v>
      </c>
      <c r="P163" s="827"/>
      <c r="Q163" s="832">
        <v>2996.92</v>
      </c>
    </row>
    <row r="164" spans="1:17" ht="14.45" customHeight="1" x14ac:dyDescent="0.2">
      <c r="A164" s="821" t="s">
        <v>605</v>
      </c>
      <c r="B164" s="822" t="s">
        <v>4293</v>
      </c>
      <c r="C164" s="822" t="s">
        <v>4367</v>
      </c>
      <c r="D164" s="822" t="s">
        <v>4489</v>
      </c>
      <c r="E164" s="822" t="s">
        <v>4490</v>
      </c>
      <c r="F164" s="831">
        <v>2</v>
      </c>
      <c r="G164" s="831">
        <v>41081.96</v>
      </c>
      <c r="H164" s="831"/>
      <c r="I164" s="831">
        <v>20540.98</v>
      </c>
      <c r="J164" s="831"/>
      <c r="K164" s="831"/>
      <c r="L164" s="831"/>
      <c r="M164" s="831"/>
      <c r="N164" s="831"/>
      <c r="O164" s="831"/>
      <c r="P164" s="827"/>
      <c r="Q164" s="832"/>
    </row>
    <row r="165" spans="1:17" ht="14.45" customHeight="1" x14ac:dyDescent="0.2">
      <c r="A165" s="821" t="s">
        <v>605</v>
      </c>
      <c r="B165" s="822" t="s">
        <v>4293</v>
      </c>
      <c r="C165" s="822" t="s">
        <v>4367</v>
      </c>
      <c r="D165" s="822" t="s">
        <v>4491</v>
      </c>
      <c r="E165" s="822" t="s">
        <v>4492</v>
      </c>
      <c r="F165" s="831">
        <v>6</v>
      </c>
      <c r="G165" s="831">
        <v>239940</v>
      </c>
      <c r="H165" s="831">
        <v>0.35524562494447898</v>
      </c>
      <c r="I165" s="831">
        <v>39990</v>
      </c>
      <c r="J165" s="831">
        <v>17</v>
      </c>
      <c r="K165" s="831">
        <v>675420</v>
      </c>
      <c r="L165" s="831">
        <v>1</v>
      </c>
      <c r="M165" s="831">
        <v>39730.588235294119</v>
      </c>
      <c r="N165" s="831">
        <v>1</v>
      </c>
      <c r="O165" s="831">
        <v>39675</v>
      </c>
      <c r="P165" s="827">
        <v>5.8741227680554321E-2</v>
      </c>
      <c r="Q165" s="832">
        <v>39675</v>
      </c>
    </row>
    <row r="166" spans="1:17" ht="14.45" customHeight="1" x14ac:dyDescent="0.2">
      <c r="A166" s="821" t="s">
        <v>605</v>
      </c>
      <c r="B166" s="822" t="s">
        <v>4293</v>
      </c>
      <c r="C166" s="822" t="s">
        <v>4367</v>
      </c>
      <c r="D166" s="822" t="s">
        <v>4493</v>
      </c>
      <c r="E166" s="822" t="s">
        <v>4494</v>
      </c>
      <c r="F166" s="831">
        <v>1</v>
      </c>
      <c r="G166" s="831">
        <v>65000</v>
      </c>
      <c r="H166" s="831"/>
      <c r="I166" s="831">
        <v>65000</v>
      </c>
      <c r="J166" s="831"/>
      <c r="K166" s="831"/>
      <c r="L166" s="831"/>
      <c r="M166" s="831"/>
      <c r="N166" s="831"/>
      <c r="O166" s="831"/>
      <c r="P166" s="827"/>
      <c r="Q166" s="832"/>
    </row>
    <row r="167" spans="1:17" ht="14.45" customHeight="1" x14ac:dyDescent="0.2">
      <c r="A167" s="821" t="s">
        <v>605</v>
      </c>
      <c r="B167" s="822" t="s">
        <v>4293</v>
      </c>
      <c r="C167" s="822" t="s">
        <v>4367</v>
      </c>
      <c r="D167" s="822" t="s">
        <v>4495</v>
      </c>
      <c r="E167" s="822" t="s">
        <v>4496</v>
      </c>
      <c r="F167" s="831">
        <v>6</v>
      </c>
      <c r="G167" s="831">
        <v>69365.679999999993</v>
      </c>
      <c r="H167" s="831"/>
      <c r="I167" s="831">
        <v>11560.946666666665</v>
      </c>
      <c r="J167" s="831"/>
      <c r="K167" s="831"/>
      <c r="L167" s="831"/>
      <c r="M167" s="831"/>
      <c r="N167" s="831">
        <v>2</v>
      </c>
      <c r="O167" s="831">
        <v>21837.34</v>
      </c>
      <c r="P167" s="827"/>
      <c r="Q167" s="832">
        <v>10918.67</v>
      </c>
    </row>
    <row r="168" spans="1:17" ht="14.45" customHeight="1" x14ac:dyDescent="0.2">
      <c r="A168" s="821" t="s">
        <v>605</v>
      </c>
      <c r="B168" s="822" t="s">
        <v>4293</v>
      </c>
      <c r="C168" s="822" t="s">
        <v>4367</v>
      </c>
      <c r="D168" s="822" t="s">
        <v>4497</v>
      </c>
      <c r="E168" s="822" t="s">
        <v>4496</v>
      </c>
      <c r="F168" s="831">
        <v>4</v>
      </c>
      <c r="G168" s="831">
        <v>241804.06</v>
      </c>
      <c r="H168" s="831">
        <v>1.1067755957240915</v>
      </c>
      <c r="I168" s="831">
        <v>60451.014999999999</v>
      </c>
      <c r="J168" s="831">
        <v>4</v>
      </c>
      <c r="K168" s="831">
        <v>218476.14</v>
      </c>
      <c r="L168" s="831">
        <v>1</v>
      </c>
      <c r="M168" s="831">
        <v>54619.035000000003</v>
      </c>
      <c r="N168" s="831">
        <v>9</v>
      </c>
      <c r="O168" s="831">
        <v>463878.92</v>
      </c>
      <c r="P168" s="827">
        <v>2.1232475088584044</v>
      </c>
      <c r="Q168" s="832">
        <v>51542.102222222224</v>
      </c>
    </row>
    <row r="169" spans="1:17" ht="14.45" customHeight="1" x14ac:dyDescent="0.2">
      <c r="A169" s="821" t="s">
        <v>605</v>
      </c>
      <c r="B169" s="822" t="s">
        <v>4293</v>
      </c>
      <c r="C169" s="822" t="s">
        <v>4367</v>
      </c>
      <c r="D169" s="822" t="s">
        <v>4498</v>
      </c>
      <c r="E169" s="822" t="s">
        <v>4499</v>
      </c>
      <c r="F169" s="831">
        <v>2</v>
      </c>
      <c r="G169" s="831">
        <v>1483610.5</v>
      </c>
      <c r="H169" s="831"/>
      <c r="I169" s="831">
        <v>741805.25</v>
      </c>
      <c r="J169" s="831"/>
      <c r="K169" s="831"/>
      <c r="L169" s="831"/>
      <c r="M169" s="831"/>
      <c r="N169" s="831"/>
      <c r="O169" s="831"/>
      <c r="P169" s="827"/>
      <c r="Q169" s="832"/>
    </row>
    <row r="170" spans="1:17" ht="14.45" customHeight="1" x14ac:dyDescent="0.2">
      <c r="A170" s="821" t="s">
        <v>605</v>
      </c>
      <c r="B170" s="822" t="s">
        <v>4293</v>
      </c>
      <c r="C170" s="822" t="s">
        <v>4367</v>
      </c>
      <c r="D170" s="822" t="s">
        <v>4500</v>
      </c>
      <c r="E170" s="822" t="s">
        <v>4501</v>
      </c>
      <c r="F170" s="831">
        <v>280</v>
      </c>
      <c r="G170" s="831">
        <v>753583.5</v>
      </c>
      <c r="H170" s="831">
        <v>2.7628383506197824</v>
      </c>
      <c r="I170" s="831">
        <v>2691.3696428571429</v>
      </c>
      <c r="J170" s="831">
        <v>288</v>
      </c>
      <c r="K170" s="831">
        <v>272757</v>
      </c>
      <c r="L170" s="831">
        <v>1</v>
      </c>
      <c r="M170" s="831">
        <v>947.07291666666663</v>
      </c>
      <c r="N170" s="831">
        <v>280</v>
      </c>
      <c r="O170" s="831">
        <v>201411</v>
      </c>
      <c r="P170" s="827">
        <v>0.73842651151024541</v>
      </c>
      <c r="Q170" s="832">
        <v>719.32500000000005</v>
      </c>
    </row>
    <row r="171" spans="1:17" ht="14.45" customHeight="1" x14ac:dyDescent="0.2">
      <c r="A171" s="821" t="s">
        <v>605</v>
      </c>
      <c r="B171" s="822" t="s">
        <v>4293</v>
      </c>
      <c r="C171" s="822" t="s">
        <v>4367</v>
      </c>
      <c r="D171" s="822" t="s">
        <v>4502</v>
      </c>
      <c r="E171" s="822" t="s">
        <v>4503</v>
      </c>
      <c r="F171" s="831">
        <v>591</v>
      </c>
      <c r="G171" s="831">
        <v>1217256.5</v>
      </c>
      <c r="H171" s="831">
        <v>1.8091449309597716</v>
      </c>
      <c r="I171" s="831">
        <v>2059.6556683587141</v>
      </c>
      <c r="J171" s="831">
        <v>606</v>
      </c>
      <c r="K171" s="831">
        <v>672835.26</v>
      </c>
      <c r="L171" s="831">
        <v>1</v>
      </c>
      <c r="M171" s="831">
        <v>1110.289207920792</v>
      </c>
      <c r="N171" s="831">
        <v>543</v>
      </c>
      <c r="O171" s="831">
        <v>473420.76</v>
      </c>
      <c r="P171" s="827">
        <v>0.7036206158399011</v>
      </c>
      <c r="Q171" s="832">
        <v>871.86143646408846</v>
      </c>
    </row>
    <row r="172" spans="1:17" ht="14.45" customHeight="1" x14ac:dyDescent="0.2">
      <c r="A172" s="821" t="s">
        <v>605</v>
      </c>
      <c r="B172" s="822" t="s">
        <v>4293</v>
      </c>
      <c r="C172" s="822" t="s">
        <v>4367</v>
      </c>
      <c r="D172" s="822" t="s">
        <v>4504</v>
      </c>
      <c r="E172" s="822" t="s">
        <v>4503</v>
      </c>
      <c r="F172" s="831">
        <v>519</v>
      </c>
      <c r="G172" s="831">
        <v>4023524.8700000006</v>
      </c>
      <c r="H172" s="831">
        <v>1.1855810153948461</v>
      </c>
      <c r="I172" s="831">
        <v>7752.4563969171495</v>
      </c>
      <c r="J172" s="831">
        <v>604</v>
      </c>
      <c r="K172" s="831">
        <v>3393715.67</v>
      </c>
      <c r="L172" s="831">
        <v>1</v>
      </c>
      <c r="M172" s="831">
        <v>5618.7345529801323</v>
      </c>
      <c r="N172" s="831">
        <v>535</v>
      </c>
      <c r="O172" s="831">
        <v>2874728.1400000011</v>
      </c>
      <c r="P172" s="827">
        <v>0.8470739506589251</v>
      </c>
      <c r="Q172" s="832">
        <v>5373.3236261682259</v>
      </c>
    </row>
    <row r="173" spans="1:17" ht="14.45" customHeight="1" x14ac:dyDescent="0.2">
      <c r="A173" s="821" t="s">
        <v>605</v>
      </c>
      <c r="B173" s="822" t="s">
        <v>4293</v>
      </c>
      <c r="C173" s="822" t="s">
        <v>4367</v>
      </c>
      <c r="D173" s="822" t="s">
        <v>4505</v>
      </c>
      <c r="E173" s="822" t="s">
        <v>4448</v>
      </c>
      <c r="F173" s="831"/>
      <c r="G173" s="831"/>
      <c r="H173" s="831"/>
      <c r="I173" s="831"/>
      <c r="J173" s="831"/>
      <c r="K173" s="831"/>
      <c r="L173" s="831"/>
      <c r="M173" s="831"/>
      <c r="N173" s="831">
        <v>180</v>
      </c>
      <c r="O173" s="831">
        <v>35184.160000000003</v>
      </c>
      <c r="P173" s="827"/>
      <c r="Q173" s="832">
        <v>195.46755555555558</v>
      </c>
    </row>
    <row r="174" spans="1:17" ht="14.45" customHeight="1" x14ac:dyDescent="0.2">
      <c r="A174" s="821" t="s">
        <v>605</v>
      </c>
      <c r="B174" s="822" t="s">
        <v>4293</v>
      </c>
      <c r="C174" s="822" t="s">
        <v>4367</v>
      </c>
      <c r="D174" s="822" t="s">
        <v>4506</v>
      </c>
      <c r="E174" s="822" t="s">
        <v>4503</v>
      </c>
      <c r="F174" s="831">
        <v>26</v>
      </c>
      <c r="G174" s="831">
        <v>246558</v>
      </c>
      <c r="H174" s="831">
        <v>3.25</v>
      </c>
      <c r="I174" s="831">
        <v>9483</v>
      </c>
      <c r="J174" s="831">
        <v>8</v>
      </c>
      <c r="K174" s="831">
        <v>75864</v>
      </c>
      <c r="L174" s="831">
        <v>1</v>
      </c>
      <c r="M174" s="831">
        <v>9483</v>
      </c>
      <c r="N174" s="831">
        <v>8</v>
      </c>
      <c r="O174" s="831">
        <v>41492.18</v>
      </c>
      <c r="P174" s="827">
        <v>0.54692845091215858</v>
      </c>
      <c r="Q174" s="832">
        <v>5186.5225</v>
      </c>
    </row>
    <row r="175" spans="1:17" ht="14.45" customHeight="1" x14ac:dyDescent="0.2">
      <c r="A175" s="821" t="s">
        <v>605</v>
      </c>
      <c r="B175" s="822" t="s">
        <v>4293</v>
      </c>
      <c r="C175" s="822" t="s">
        <v>4367</v>
      </c>
      <c r="D175" s="822" t="s">
        <v>4507</v>
      </c>
      <c r="E175" s="822" t="s">
        <v>4508</v>
      </c>
      <c r="F175" s="831">
        <v>28</v>
      </c>
      <c r="G175" s="831">
        <v>308193.83999999997</v>
      </c>
      <c r="H175" s="831">
        <v>1.00964303720586</v>
      </c>
      <c r="I175" s="831">
        <v>11006.922857142856</v>
      </c>
      <c r="J175" s="831">
        <v>30</v>
      </c>
      <c r="K175" s="831">
        <v>305250.30000000005</v>
      </c>
      <c r="L175" s="831">
        <v>1</v>
      </c>
      <c r="M175" s="831">
        <v>10175.010000000002</v>
      </c>
      <c r="N175" s="831">
        <v>112</v>
      </c>
      <c r="O175" s="831">
        <v>976826.53000000014</v>
      </c>
      <c r="P175" s="827">
        <v>3.2000837673214408</v>
      </c>
      <c r="Q175" s="832">
        <v>8721.665446428573</v>
      </c>
    </row>
    <row r="176" spans="1:17" ht="14.45" customHeight="1" x14ac:dyDescent="0.2">
      <c r="A176" s="821" t="s">
        <v>605</v>
      </c>
      <c r="B176" s="822" t="s">
        <v>4293</v>
      </c>
      <c r="C176" s="822" t="s">
        <v>4367</v>
      </c>
      <c r="D176" s="822" t="s">
        <v>4509</v>
      </c>
      <c r="E176" s="822" t="s">
        <v>4510</v>
      </c>
      <c r="F176" s="831"/>
      <c r="G176" s="831"/>
      <c r="H176" s="831"/>
      <c r="I176" s="831"/>
      <c r="J176" s="831"/>
      <c r="K176" s="831"/>
      <c r="L176" s="831"/>
      <c r="M176" s="831"/>
      <c r="N176" s="831">
        <v>0.1</v>
      </c>
      <c r="O176" s="831">
        <v>607.85</v>
      </c>
      <c r="P176" s="827"/>
      <c r="Q176" s="832">
        <v>6078.5</v>
      </c>
    </row>
    <row r="177" spans="1:17" ht="14.45" customHeight="1" x14ac:dyDescent="0.2">
      <c r="A177" s="821" t="s">
        <v>605</v>
      </c>
      <c r="B177" s="822" t="s">
        <v>4293</v>
      </c>
      <c r="C177" s="822" t="s">
        <v>4367</v>
      </c>
      <c r="D177" s="822" t="s">
        <v>4511</v>
      </c>
      <c r="E177" s="822" t="s">
        <v>4503</v>
      </c>
      <c r="F177" s="831">
        <v>9</v>
      </c>
      <c r="G177" s="831">
        <v>49680</v>
      </c>
      <c r="H177" s="831">
        <v>0.31034482758620691</v>
      </c>
      <c r="I177" s="831">
        <v>5520</v>
      </c>
      <c r="J177" s="831">
        <v>29</v>
      </c>
      <c r="K177" s="831">
        <v>160080</v>
      </c>
      <c r="L177" s="831">
        <v>1</v>
      </c>
      <c r="M177" s="831">
        <v>5520</v>
      </c>
      <c r="N177" s="831">
        <v>68</v>
      </c>
      <c r="O177" s="831">
        <v>375360</v>
      </c>
      <c r="P177" s="827">
        <v>2.3448275862068964</v>
      </c>
      <c r="Q177" s="832">
        <v>5520</v>
      </c>
    </row>
    <row r="178" spans="1:17" ht="14.45" customHeight="1" x14ac:dyDescent="0.2">
      <c r="A178" s="821" t="s">
        <v>605</v>
      </c>
      <c r="B178" s="822" t="s">
        <v>4293</v>
      </c>
      <c r="C178" s="822" t="s">
        <v>4367</v>
      </c>
      <c r="D178" s="822" t="s">
        <v>4512</v>
      </c>
      <c r="E178" s="822" t="s">
        <v>4503</v>
      </c>
      <c r="F178" s="831">
        <v>5</v>
      </c>
      <c r="G178" s="831">
        <v>9602.5</v>
      </c>
      <c r="H178" s="831">
        <v>0.33335092227377794</v>
      </c>
      <c r="I178" s="831">
        <v>1920.5</v>
      </c>
      <c r="J178" s="831">
        <v>15</v>
      </c>
      <c r="K178" s="831">
        <v>28805.979999999996</v>
      </c>
      <c r="L178" s="831">
        <v>1</v>
      </c>
      <c r="M178" s="831">
        <v>1920.3986666666665</v>
      </c>
      <c r="N178" s="831">
        <v>34</v>
      </c>
      <c r="O178" s="831">
        <v>65294.49</v>
      </c>
      <c r="P178" s="827">
        <v>2.2666991367764613</v>
      </c>
      <c r="Q178" s="832">
        <v>1920.4261764705882</v>
      </c>
    </row>
    <row r="179" spans="1:17" ht="14.45" customHeight="1" x14ac:dyDescent="0.2">
      <c r="A179" s="821" t="s">
        <v>605</v>
      </c>
      <c r="B179" s="822" t="s">
        <v>4293</v>
      </c>
      <c r="C179" s="822" t="s">
        <v>4367</v>
      </c>
      <c r="D179" s="822" t="s">
        <v>4513</v>
      </c>
      <c r="E179" s="822" t="s">
        <v>4508</v>
      </c>
      <c r="F179" s="831">
        <v>4</v>
      </c>
      <c r="G179" s="831">
        <v>3425</v>
      </c>
      <c r="H179" s="831"/>
      <c r="I179" s="831">
        <v>856.25</v>
      </c>
      <c r="J179" s="831"/>
      <c r="K179" s="831"/>
      <c r="L179" s="831"/>
      <c r="M179" s="831"/>
      <c r="N179" s="831"/>
      <c r="O179" s="831"/>
      <c r="P179" s="827"/>
      <c r="Q179" s="832"/>
    </row>
    <row r="180" spans="1:17" ht="14.45" customHeight="1" x14ac:dyDescent="0.2">
      <c r="A180" s="821" t="s">
        <v>605</v>
      </c>
      <c r="B180" s="822" t="s">
        <v>4293</v>
      </c>
      <c r="C180" s="822" t="s">
        <v>4367</v>
      </c>
      <c r="D180" s="822" t="s">
        <v>4514</v>
      </c>
      <c r="E180" s="822" t="s">
        <v>4416</v>
      </c>
      <c r="F180" s="831">
        <v>1</v>
      </c>
      <c r="G180" s="831">
        <v>6960</v>
      </c>
      <c r="H180" s="831"/>
      <c r="I180" s="831">
        <v>6960</v>
      </c>
      <c r="J180" s="831"/>
      <c r="K180" s="831"/>
      <c r="L180" s="831"/>
      <c r="M180" s="831"/>
      <c r="N180" s="831"/>
      <c r="O180" s="831"/>
      <c r="P180" s="827"/>
      <c r="Q180" s="832"/>
    </row>
    <row r="181" spans="1:17" ht="14.45" customHeight="1" x14ac:dyDescent="0.2">
      <c r="A181" s="821" t="s">
        <v>605</v>
      </c>
      <c r="B181" s="822" t="s">
        <v>4293</v>
      </c>
      <c r="C181" s="822" t="s">
        <v>4367</v>
      </c>
      <c r="D181" s="822" t="s">
        <v>4515</v>
      </c>
      <c r="E181" s="822" t="s">
        <v>4508</v>
      </c>
      <c r="F181" s="831">
        <v>24</v>
      </c>
      <c r="G181" s="831">
        <v>34934.879999999997</v>
      </c>
      <c r="H181" s="831">
        <v>0.92331039695743922</v>
      </c>
      <c r="I181" s="831">
        <v>1455.62</v>
      </c>
      <c r="J181" s="831">
        <v>26</v>
      </c>
      <c r="K181" s="831">
        <v>37836.550000000003</v>
      </c>
      <c r="L181" s="831">
        <v>1</v>
      </c>
      <c r="M181" s="831">
        <v>1455.2519230769233</v>
      </c>
      <c r="N181" s="831">
        <v>97</v>
      </c>
      <c r="O181" s="831">
        <v>141122.93</v>
      </c>
      <c r="P181" s="827">
        <v>3.729804382270582</v>
      </c>
      <c r="Q181" s="832">
        <v>1454.8755670103092</v>
      </c>
    </row>
    <row r="182" spans="1:17" ht="14.45" customHeight="1" x14ac:dyDescent="0.2">
      <c r="A182" s="821" t="s">
        <v>605</v>
      </c>
      <c r="B182" s="822" t="s">
        <v>4293</v>
      </c>
      <c r="C182" s="822" t="s">
        <v>4367</v>
      </c>
      <c r="D182" s="822" t="s">
        <v>4516</v>
      </c>
      <c r="E182" s="822" t="s">
        <v>4483</v>
      </c>
      <c r="F182" s="831">
        <v>1</v>
      </c>
      <c r="G182" s="831">
        <v>1838</v>
      </c>
      <c r="H182" s="831">
        <v>0.5</v>
      </c>
      <c r="I182" s="831">
        <v>1838</v>
      </c>
      <c r="J182" s="831">
        <v>2</v>
      </c>
      <c r="K182" s="831">
        <v>3676</v>
      </c>
      <c r="L182" s="831">
        <v>1</v>
      </c>
      <c r="M182" s="831">
        <v>1838</v>
      </c>
      <c r="N182" s="831"/>
      <c r="O182" s="831"/>
      <c r="P182" s="827"/>
      <c r="Q182" s="832"/>
    </row>
    <row r="183" spans="1:17" ht="14.45" customHeight="1" x14ac:dyDescent="0.2">
      <c r="A183" s="821" t="s">
        <v>605</v>
      </c>
      <c r="B183" s="822" t="s">
        <v>4293</v>
      </c>
      <c r="C183" s="822" t="s">
        <v>4367</v>
      </c>
      <c r="D183" s="822" t="s">
        <v>4517</v>
      </c>
      <c r="E183" s="822" t="s">
        <v>4518</v>
      </c>
      <c r="F183" s="831"/>
      <c r="G183" s="831"/>
      <c r="H183" s="831"/>
      <c r="I183" s="831"/>
      <c r="J183" s="831">
        <v>1</v>
      </c>
      <c r="K183" s="831">
        <v>47653</v>
      </c>
      <c r="L183" s="831">
        <v>1</v>
      </c>
      <c r="M183" s="831">
        <v>47653</v>
      </c>
      <c r="N183" s="831"/>
      <c r="O183" s="831"/>
      <c r="P183" s="827"/>
      <c r="Q183" s="832"/>
    </row>
    <row r="184" spans="1:17" ht="14.45" customHeight="1" x14ac:dyDescent="0.2">
      <c r="A184" s="821" t="s">
        <v>605</v>
      </c>
      <c r="B184" s="822" t="s">
        <v>4293</v>
      </c>
      <c r="C184" s="822" t="s">
        <v>4367</v>
      </c>
      <c r="D184" s="822" t="s">
        <v>4519</v>
      </c>
      <c r="E184" s="822" t="s">
        <v>4520</v>
      </c>
      <c r="F184" s="831">
        <v>56</v>
      </c>
      <c r="G184" s="831">
        <v>129764.87999999999</v>
      </c>
      <c r="H184" s="831">
        <v>1.5890699220802122</v>
      </c>
      <c r="I184" s="831">
        <v>2317.23</v>
      </c>
      <c r="J184" s="831">
        <v>52</v>
      </c>
      <c r="K184" s="831">
        <v>81660.899999999994</v>
      </c>
      <c r="L184" s="831">
        <v>1</v>
      </c>
      <c r="M184" s="831">
        <v>1570.4019230769229</v>
      </c>
      <c r="N184" s="831">
        <v>22</v>
      </c>
      <c r="O184" s="831">
        <v>12144</v>
      </c>
      <c r="P184" s="827">
        <v>0.14871254174274348</v>
      </c>
      <c r="Q184" s="832">
        <v>552</v>
      </c>
    </row>
    <row r="185" spans="1:17" ht="14.45" customHeight="1" x14ac:dyDescent="0.2">
      <c r="A185" s="821" t="s">
        <v>605</v>
      </c>
      <c r="B185" s="822" t="s">
        <v>4293</v>
      </c>
      <c r="C185" s="822" t="s">
        <v>4367</v>
      </c>
      <c r="D185" s="822" t="s">
        <v>4521</v>
      </c>
      <c r="E185" s="822" t="s">
        <v>4520</v>
      </c>
      <c r="F185" s="831">
        <v>18</v>
      </c>
      <c r="G185" s="831">
        <v>976015.98</v>
      </c>
      <c r="H185" s="831">
        <v>1.2361900360281435</v>
      </c>
      <c r="I185" s="831">
        <v>54223.11</v>
      </c>
      <c r="J185" s="831">
        <v>15</v>
      </c>
      <c r="K185" s="831">
        <v>789535.54999999993</v>
      </c>
      <c r="L185" s="831">
        <v>1</v>
      </c>
      <c r="M185" s="831">
        <v>52635.703333333331</v>
      </c>
      <c r="N185" s="831">
        <v>8</v>
      </c>
      <c r="O185" s="831">
        <v>429022.66000000003</v>
      </c>
      <c r="P185" s="827">
        <v>0.54338612111892881</v>
      </c>
      <c r="Q185" s="832">
        <v>53627.832500000004</v>
      </c>
    </row>
    <row r="186" spans="1:17" ht="14.45" customHeight="1" x14ac:dyDescent="0.2">
      <c r="A186" s="821" t="s">
        <v>605</v>
      </c>
      <c r="B186" s="822" t="s">
        <v>4293</v>
      </c>
      <c r="C186" s="822" t="s">
        <v>4367</v>
      </c>
      <c r="D186" s="822" t="s">
        <v>4522</v>
      </c>
      <c r="E186" s="822" t="s">
        <v>4523</v>
      </c>
      <c r="F186" s="831">
        <v>1</v>
      </c>
      <c r="G186" s="831">
        <v>290170.88</v>
      </c>
      <c r="H186" s="831">
        <v>1</v>
      </c>
      <c r="I186" s="831">
        <v>290170.88</v>
      </c>
      <c r="J186" s="831">
        <v>1</v>
      </c>
      <c r="K186" s="831">
        <v>290170.88</v>
      </c>
      <c r="L186" s="831">
        <v>1</v>
      </c>
      <c r="M186" s="831">
        <v>290170.88</v>
      </c>
      <c r="N186" s="831"/>
      <c r="O186" s="831"/>
      <c r="P186" s="827"/>
      <c r="Q186" s="832"/>
    </row>
    <row r="187" spans="1:17" ht="14.45" customHeight="1" x14ac:dyDescent="0.2">
      <c r="A187" s="821" t="s">
        <v>605</v>
      </c>
      <c r="B187" s="822" t="s">
        <v>4293</v>
      </c>
      <c r="C187" s="822" t="s">
        <v>4367</v>
      </c>
      <c r="D187" s="822" t="s">
        <v>4524</v>
      </c>
      <c r="E187" s="822" t="s">
        <v>4525</v>
      </c>
      <c r="F187" s="831">
        <v>1</v>
      </c>
      <c r="G187" s="831">
        <v>35562.61</v>
      </c>
      <c r="H187" s="831"/>
      <c r="I187" s="831">
        <v>35562.61</v>
      </c>
      <c r="J187" s="831"/>
      <c r="K187" s="831"/>
      <c r="L187" s="831"/>
      <c r="M187" s="831"/>
      <c r="N187" s="831"/>
      <c r="O187" s="831"/>
      <c r="P187" s="827"/>
      <c r="Q187" s="832"/>
    </row>
    <row r="188" spans="1:17" ht="14.45" customHeight="1" x14ac:dyDescent="0.2">
      <c r="A188" s="821" t="s">
        <v>605</v>
      </c>
      <c r="B188" s="822" t="s">
        <v>4293</v>
      </c>
      <c r="C188" s="822" t="s">
        <v>4367</v>
      </c>
      <c r="D188" s="822" t="s">
        <v>4526</v>
      </c>
      <c r="E188" s="822" t="s">
        <v>4527</v>
      </c>
      <c r="F188" s="831">
        <v>21</v>
      </c>
      <c r="G188" s="831">
        <v>135739.80000000002</v>
      </c>
      <c r="H188" s="831"/>
      <c r="I188" s="831">
        <v>6463.8000000000011</v>
      </c>
      <c r="J188" s="831"/>
      <c r="K188" s="831"/>
      <c r="L188" s="831"/>
      <c r="M188" s="831"/>
      <c r="N188" s="831">
        <v>28</v>
      </c>
      <c r="O188" s="831">
        <v>38383.24</v>
      </c>
      <c r="P188" s="827"/>
      <c r="Q188" s="832">
        <v>1370.83</v>
      </c>
    </row>
    <row r="189" spans="1:17" ht="14.45" customHeight="1" x14ac:dyDescent="0.2">
      <c r="A189" s="821" t="s">
        <v>605</v>
      </c>
      <c r="B189" s="822" t="s">
        <v>4293</v>
      </c>
      <c r="C189" s="822" t="s">
        <v>4367</v>
      </c>
      <c r="D189" s="822" t="s">
        <v>4528</v>
      </c>
      <c r="E189" s="822" t="s">
        <v>4527</v>
      </c>
      <c r="F189" s="831">
        <v>21</v>
      </c>
      <c r="G189" s="831">
        <v>22372.98</v>
      </c>
      <c r="H189" s="831"/>
      <c r="I189" s="831">
        <v>1065.3799999999999</v>
      </c>
      <c r="J189" s="831"/>
      <c r="K189" s="831"/>
      <c r="L189" s="831"/>
      <c r="M189" s="831"/>
      <c r="N189" s="831">
        <v>12</v>
      </c>
      <c r="O189" s="831">
        <v>12784.56</v>
      </c>
      <c r="P189" s="827"/>
      <c r="Q189" s="832">
        <v>1065.3799999999999</v>
      </c>
    </row>
    <row r="190" spans="1:17" ht="14.45" customHeight="1" x14ac:dyDescent="0.2">
      <c r="A190" s="821" t="s">
        <v>605</v>
      </c>
      <c r="B190" s="822" t="s">
        <v>4293</v>
      </c>
      <c r="C190" s="822" t="s">
        <v>4367</v>
      </c>
      <c r="D190" s="822" t="s">
        <v>4529</v>
      </c>
      <c r="E190" s="822" t="s">
        <v>4527</v>
      </c>
      <c r="F190" s="831">
        <v>2</v>
      </c>
      <c r="G190" s="831">
        <v>2501.7800000000002</v>
      </c>
      <c r="H190" s="831"/>
      <c r="I190" s="831">
        <v>1250.8900000000001</v>
      </c>
      <c r="J190" s="831"/>
      <c r="K190" s="831"/>
      <c r="L190" s="831"/>
      <c r="M190" s="831"/>
      <c r="N190" s="831">
        <v>4</v>
      </c>
      <c r="O190" s="831">
        <v>5002.84</v>
      </c>
      <c r="P190" s="827"/>
      <c r="Q190" s="832">
        <v>1250.71</v>
      </c>
    </row>
    <row r="191" spans="1:17" ht="14.45" customHeight="1" x14ac:dyDescent="0.2">
      <c r="A191" s="821" t="s">
        <v>605</v>
      </c>
      <c r="B191" s="822" t="s">
        <v>4293</v>
      </c>
      <c r="C191" s="822" t="s">
        <v>4367</v>
      </c>
      <c r="D191" s="822" t="s">
        <v>4530</v>
      </c>
      <c r="E191" s="822" t="s">
        <v>4531</v>
      </c>
      <c r="F191" s="831">
        <v>2</v>
      </c>
      <c r="G191" s="831">
        <v>21160</v>
      </c>
      <c r="H191" s="831"/>
      <c r="I191" s="831">
        <v>10580</v>
      </c>
      <c r="J191" s="831"/>
      <c r="K191" s="831"/>
      <c r="L191" s="831"/>
      <c r="M191" s="831"/>
      <c r="N191" s="831">
        <v>11</v>
      </c>
      <c r="O191" s="831">
        <v>116380</v>
      </c>
      <c r="P191" s="827"/>
      <c r="Q191" s="832">
        <v>10580</v>
      </c>
    </row>
    <row r="192" spans="1:17" ht="14.45" customHeight="1" x14ac:dyDescent="0.2">
      <c r="A192" s="821" t="s">
        <v>605</v>
      </c>
      <c r="B192" s="822" t="s">
        <v>4293</v>
      </c>
      <c r="C192" s="822" t="s">
        <v>4367</v>
      </c>
      <c r="D192" s="822" t="s">
        <v>4532</v>
      </c>
      <c r="E192" s="822" t="s">
        <v>4533</v>
      </c>
      <c r="F192" s="831">
        <v>1</v>
      </c>
      <c r="G192" s="831">
        <v>499134.49</v>
      </c>
      <c r="H192" s="831"/>
      <c r="I192" s="831">
        <v>499134.49</v>
      </c>
      <c r="J192" s="831"/>
      <c r="K192" s="831"/>
      <c r="L192" s="831"/>
      <c r="M192" s="831"/>
      <c r="N192" s="831"/>
      <c r="O192" s="831"/>
      <c r="P192" s="827"/>
      <c r="Q192" s="832"/>
    </row>
    <row r="193" spans="1:17" ht="14.45" customHeight="1" x14ac:dyDescent="0.2">
      <c r="A193" s="821" t="s">
        <v>605</v>
      </c>
      <c r="B193" s="822" t="s">
        <v>4293</v>
      </c>
      <c r="C193" s="822" t="s">
        <v>4367</v>
      </c>
      <c r="D193" s="822" t="s">
        <v>4534</v>
      </c>
      <c r="E193" s="822" t="s">
        <v>4535</v>
      </c>
      <c r="F193" s="831">
        <v>19</v>
      </c>
      <c r="G193" s="831">
        <v>41978.409999999996</v>
      </c>
      <c r="H193" s="831"/>
      <c r="I193" s="831">
        <v>2209.39</v>
      </c>
      <c r="J193" s="831"/>
      <c r="K193" s="831"/>
      <c r="L193" s="831"/>
      <c r="M193" s="831"/>
      <c r="N193" s="831"/>
      <c r="O193" s="831"/>
      <c r="P193" s="827"/>
      <c r="Q193" s="832"/>
    </row>
    <row r="194" spans="1:17" ht="14.45" customHeight="1" x14ac:dyDescent="0.2">
      <c r="A194" s="821" t="s">
        <v>605</v>
      </c>
      <c r="B194" s="822" t="s">
        <v>4293</v>
      </c>
      <c r="C194" s="822" t="s">
        <v>4367</v>
      </c>
      <c r="D194" s="822" t="s">
        <v>4536</v>
      </c>
      <c r="E194" s="822" t="s">
        <v>4535</v>
      </c>
      <c r="F194" s="831">
        <v>4</v>
      </c>
      <c r="G194" s="831">
        <v>44000</v>
      </c>
      <c r="H194" s="831"/>
      <c r="I194" s="831">
        <v>11000</v>
      </c>
      <c r="J194" s="831"/>
      <c r="K194" s="831"/>
      <c r="L194" s="831"/>
      <c r="M194" s="831"/>
      <c r="N194" s="831"/>
      <c r="O194" s="831"/>
      <c r="P194" s="827"/>
      <c r="Q194" s="832"/>
    </row>
    <row r="195" spans="1:17" ht="14.45" customHeight="1" x14ac:dyDescent="0.2">
      <c r="A195" s="821" t="s">
        <v>605</v>
      </c>
      <c r="B195" s="822" t="s">
        <v>4293</v>
      </c>
      <c r="C195" s="822" t="s">
        <v>4367</v>
      </c>
      <c r="D195" s="822" t="s">
        <v>4537</v>
      </c>
      <c r="E195" s="822" t="s">
        <v>4535</v>
      </c>
      <c r="F195" s="831">
        <v>5</v>
      </c>
      <c r="G195" s="831">
        <v>12321.55</v>
      </c>
      <c r="H195" s="831">
        <v>0.625</v>
      </c>
      <c r="I195" s="831">
        <v>2464.31</v>
      </c>
      <c r="J195" s="831">
        <v>8</v>
      </c>
      <c r="K195" s="831">
        <v>19714.48</v>
      </c>
      <c r="L195" s="831">
        <v>1</v>
      </c>
      <c r="M195" s="831">
        <v>2464.31</v>
      </c>
      <c r="N195" s="831"/>
      <c r="O195" s="831"/>
      <c r="P195" s="827"/>
      <c r="Q195" s="832"/>
    </row>
    <row r="196" spans="1:17" ht="14.45" customHeight="1" x14ac:dyDescent="0.2">
      <c r="A196" s="821" t="s">
        <v>605</v>
      </c>
      <c r="B196" s="822" t="s">
        <v>4293</v>
      </c>
      <c r="C196" s="822" t="s">
        <v>4367</v>
      </c>
      <c r="D196" s="822" t="s">
        <v>4538</v>
      </c>
      <c r="E196" s="822" t="s">
        <v>4535</v>
      </c>
      <c r="F196" s="831">
        <v>1</v>
      </c>
      <c r="G196" s="831">
        <v>16000</v>
      </c>
      <c r="H196" s="831">
        <v>1</v>
      </c>
      <c r="I196" s="831">
        <v>16000</v>
      </c>
      <c r="J196" s="831">
        <v>1</v>
      </c>
      <c r="K196" s="831">
        <v>16000</v>
      </c>
      <c r="L196" s="831">
        <v>1</v>
      </c>
      <c r="M196" s="831">
        <v>16000</v>
      </c>
      <c r="N196" s="831"/>
      <c r="O196" s="831"/>
      <c r="P196" s="827"/>
      <c r="Q196" s="832"/>
    </row>
    <row r="197" spans="1:17" ht="14.45" customHeight="1" x14ac:dyDescent="0.2">
      <c r="A197" s="821" t="s">
        <v>605</v>
      </c>
      <c r="B197" s="822" t="s">
        <v>4293</v>
      </c>
      <c r="C197" s="822" t="s">
        <v>4367</v>
      </c>
      <c r="D197" s="822" t="s">
        <v>4539</v>
      </c>
      <c r="E197" s="822" t="s">
        <v>4469</v>
      </c>
      <c r="F197" s="831">
        <v>1</v>
      </c>
      <c r="G197" s="831">
        <v>13317.17</v>
      </c>
      <c r="H197" s="831">
        <v>6.6667460972349296E-2</v>
      </c>
      <c r="I197" s="831">
        <v>13317.17</v>
      </c>
      <c r="J197" s="831">
        <v>15</v>
      </c>
      <c r="K197" s="831">
        <v>199755.17</v>
      </c>
      <c r="L197" s="831">
        <v>1</v>
      </c>
      <c r="M197" s="831">
        <v>13317.011333333334</v>
      </c>
      <c r="N197" s="831">
        <v>16</v>
      </c>
      <c r="O197" s="831">
        <v>213072.33999999997</v>
      </c>
      <c r="P197" s="827">
        <v>1.066667460972349</v>
      </c>
      <c r="Q197" s="832">
        <v>13317.021249999998</v>
      </c>
    </row>
    <row r="198" spans="1:17" ht="14.45" customHeight="1" x14ac:dyDescent="0.2">
      <c r="A198" s="821" t="s">
        <v>605</v>
      </c>
      <c r="B198" s="822" t="s">
        <v>4293</v>
      </c>
      <c r="C198" s="822" t="s">
        <v>4367</v>
      </c>
      <c r="D198" s="822" t="s">
        <v>4540</v>
      </c>
      <c r="E198" s="822" t="s">
        <v>4541</v>
      </c>
      <c r="F198" s="831">
        <v>1</v>
      </c>
      <c r="G198" s="831">
        <v>60240.71</v>
      </c>
      <c r="H198" s="831">
        <v>0.33333333333333331</v>
      </c>
      <c r="I198" s="831">
        <v>60240.71</v>
      </c>
      <c r="J198" s="831">
        <v>3</v>
      </c>
      <c r="K198" s="831">
        <v>180722.13</v>
      </c>
      <c r="L198" s="831">
        <v>1</v>
      </c>
      <c r="M198" s="831">
        <v>60240.71</v>
      </c>
      <c r="N198" s="831">
        <v>2</v>
      </c>
      <c r="O198" s="831">
        <v>120481.42</v>
      </c>
      <c r="P198" s="827">
        <v>0.66666666666666663</v>
      </c>
      <c r="Q198" s="832">
        <v>60240.71</v>
      </c>
    </row>
    <row r="199" spans="1:17" ht="14.45" customHeight="1" x14ac:dyDescent="0.2">
      <c r="A199" s="821" t="s">
        <v>605</v>
      </c>
      <c r="B199" s="822" t="s">
        <v>4293</v>
      </c>
      <c r="C199" s="822" t="s">
        <v>4367</v>
      </c>
      <c r="D199" s="822" t="s">
        <v>4542</v>
      </c>
      <c r="E199" s="822" t="s">
        <v>4543</v>
      </c>
      <c r="F199" s="831"/>
      <c r="G199" s="831"/>
      <c r="H199" s="831"/>
      <c r="I199" s="831"/>
      <c r="J199" s="831">
        <v>8</v>
      </c>
      <c r="K199" s="831">
        <v>11051.76</v>
      </c>
      <c r="L199" s="831">
        <v>1</v>
      </c>
      <c r="M199" s="831">
        <v>1381.47</v>
      </c>
      <c r="N199" s="831">
        <v>6</v>
      </c>
      <c r="O199" s="831">
        <v>8281.4700000000012</v>
      </c>
      <c r="P199" s="827">
        <v>0.74933494755586449</v>
      </c>
      <c r="Q199" s="832">
        <v>1380.2450000000001</v>
      </c>
    </row>
    <row r="200" spans="1:17" ht="14.45" customHeight="1" x14ac:dyDescent="0.2">
      <c r="A200" s="821" t="s">
        <v>605</v>
      </c>
      <c r="B200" s="822" t="s">
        <v>4293</v>
      </c>
      <c r="C200" s="822" t="s">
        <v>4367</v>
      </c>
      <c r="D200" s="822" t="s">
        <v>4544</v>
      </c>
      <c r="E200" s="822" t="s">
        <v>4545</v>
      </c>
      <c r="F200" s="831"/>
      <c r="G200" s="831"/>
      <c r="H200" s="831"/>
      <c r="I200" s="831"/>
      <c r="J200" s="831">
        <v>21</v>
      </c>
      <c r="K200" s="831">
        <v>3399.5999999999995</v>
      </c>
      <c r="L200" s="831">
        <v>1</v>
      </c>
      <c r="M200" s="831">
        <v>161.88571428571427</v>
      </c>
      <c r="N200" s="831">
        <v>32</v>
      </c>
      <c r="O200" s="831">
        <v>5215.75</v>
      </c>
      <c r="P200" s="827">
        <v>1.5342246146605485</v>
      </c>
      <c r="Q200" s="832">
        <v>162.9921875</v>
      </c>
    </row>
    <row r="201" spans="1:17" ht="14.45" customHeight="1" x14ac:dyDescent="0.2">
      <c r="A201" s="821" t="s">
        <v>605</v>
      </c>
      <c r="B201" s="822" t="s">
        <v>4293</v>
      </c>
      <c r="C201" s="822" t="s">
        <v>4367</v>
      </c>
      <c r="D201" s="822" t="s">
        <v>4546</v>
      </c>
      <c r="E201" s="822" t="s">
        <v>4547</v>
      </c>
      <c r="F201" s="831"/>
      <c r="G201" s="831"/>
      <c r="H201" s="831"/>
      <c r="I201" s="831"/>
      <c r="J201" s="831">
        <v>23</v>
      </c>
      <c r="K201" s="831">
        <v>8815.380000000001</v>
      </c>
      <c r="L201" s="831">
        <v>1</v>
      </c>
      <c r="M201" s="831">
        <v>383.27739130434787</v>
      </c>
      <c r="N201" s="831">
        <v>13</v>
      </c>
      <c r="O201" s="831">
        <v>2554.33</v>
      </c>
      <c r="P201" s="827">
        <v>0.28975835414922552</v>
      </c>
      <c r="Q201" s="832">
        <v>196.48692307692306</v>
      </c>
    </row>
    <row r="202" spans="1:17" ht="14.45" customHeight="1" x14ac:dyDescent="0.2">
      <c r="A202" s="821" t="s">
        <v>605</v>
      </c>
      <c r="B202" s="822" t="s">
        <v>4293</v>
      </c>
      <c r="C202" s="822" t="s">
        <v>4367</v>
      </c>
      <c r="D202" s="822" t="s">
        <v>4548</v>
      </c>
      <c r="E202" s="822" t="s">
        <v>4501</v>
      </c>
      <c r="F202" s="831"/>
      <c r="G202" s="831"/>
      <c r="H202" s="831"/>
      <c r="I202" s="831"/>
      <c r="J202" s="831"/>
      <c r="K202" s="831"/>
      <c r="L202" s="831"/>
      <c r="M202" s="831"/>
      <c r="N202" s="831">
        <v>2</v>
      </c>
      <c r="O202" s="831">
        <v>23102</v>
      </c>
      <c r="P202" s="827"/>
      <c r="Q202" s="832">
        <v>11551</v>
      </c>
    </row>
    <row r="203" spans="1:17" ht="14.45" customHeight="1" x14ac:dyDescent="0.2">
      <c r="A203" s="821" t="s">
        <v>605</v>
      </c>
      <c r="B203" s="822" t="s">
        <v>4293</v>
      </c>
      <c r="C203" s="822" t="s">
        <v>4367</v>
      </c>
      <c r="D203" s="822" t="s">
        <v>4549</v>
      </c>
      <c r="E203" s="822" t="s">
        <v>4501</v>
      </c>
      <c r="F203" s="831"/>
      <c r="G203" s="831"/>
      <c r="H203" s="831"/>
      <c r="I203" s="831"/>
      <c r="J203" s="831"/>
      <c r="K203" s="831"/>
      <c r="L203" s="831"/>
      <c r="M203" s="831"/>
      <c r="N203" s="831">
        <v>1</v>
      </c>
      <c r="O203" s="831">
        <v>6569</v>
      </c>
      <c r="P203" s="827"/>
      <c r="Q203" s="832">
        <v>6569</v>
      </c>
    </row>
    <row r="204" spans="1:17" ht="14.45" customHeight="1" x14ac:dyDescent="0.2">
      <c r="A204" s="821" t="s">
        <v>605</v>
      </c>
      <c r="B204" s="822" t="s">
        <v>4293</v>
      </c>
      <c r="C204" s="822" t="s">
        <v>4367</v>
      </c>
      <c r="D204" s="822" t="s">
        <v>4550</v>
      </c>
      <c r="E204" s="822" t="s">
        <v>4551</v>
      </c>
      <c r="F204" s="831"/>
      <c r="G204" s="831"/>
      <c r="H204" s="831"/>
      <c r="I204" s="831"/>
      <c r="J204" s="831">
        <v>1</v>
      </c>
      <c r="K204" s="831">
        <v>1428</v>
      </c>
      <c r="L204" s="831">
        <v>1</v>
      </c>
      <c r="M204" s="831">
        <v>1428</v>
      </c>
      <c r="N204" s="831"/>
      <c r="O204" s="831"/>
      <c r="P204" s="827"/>
      <c r="Q204" s="832"/>
    </row>
    <row r="205" spans="1:17" ht="14.45" customHeight="1" x14ac:dyDescent="0.2">
      <c r="A205" s="821" t="s">
        <v>605</v>
      </c>
      <c r="B205" s="822" t="s">
        <v>4293</v>
      </c>
      <c r="C205" s="822" t="s">
        <v>4367</v>
      </c>
      <c r="D205" s="822" t="s">
        <v>4552</v>
      </c>
      <c r="E205" s="822" t="s">
        <v>4508</v>
      </c>
      <c r="F205" s="831"/>
      <c r="G205" s="831"/>
      <c r="H205" s="831"/>
      <c r="I205" s="831"/>
      <c r="J205" s="831">
        <v>6</v>
      </c>
      <c r="K205" s="831">
        <v>27742.38</v>
      </c>
      <c r="L205" s="831">
        <v>1</v>
      </c>
      <c r="M205" s="831">
        <v>4623.7300000000005</v>
      </c>
      <c r="N205" s="831"/>
      <c r="O205" s="831"/>
      <c r="P205" s="827"/>
      <c r="Q205" s="832"/>
    </row>
    <row r="206" spans="1:17" ht="14.45" customHeight="1" x14ac:dyDescent="0.2">
      <c r="A206" s="821" t="s">
        <v>605</v>
      </c>
      <c r="B206" s="822" t="s">
        <v>4293</v>
      </c>
      <c r="C206" s="822" t="s">
        <v>4367</v>
      </c>
      <c r="D206" s="822" t="s">
        <v>4553</v>
      </c>
      <c r="E206" s="822" t="s">
        <v>4554</v>
      </c>
      <c r="F206" s="831"/>
      <c r="G206" s="831"/>
      <c r="H206" s="831"/>
      <c r="I206" s="831"/>
      <c r="J206" s="831">
        <v>1</v>
      </c>
      <c r="K206" s="831">
        <v>9073.5</v>
      </c>
      <c r="L206" s="831">
        <v>1</v>
      </c>
      <c r="M206" s="831">
        <v>9073.5</v>
      </c>
      <c r="N206" s="831"/>
      <c r="O206" s="831"/>
      <c r="P206" s="827"/>
      <c r="Q206" s="832"/>
    </row>
    <row r="207" spans="1:17" ht="14.45" customHeight="1" x14ac:dyDescent="0.2">
      <c r="A207" s="821" t="s">
        <v>605</v>
      </c>
      <c r="B207" s="822" t="s">
        <v>4293</v>
      </c>
      <c r="C207" s="822" t="s">
        <v>4367</v>
      </c>
      <c r="D207" s="822" t="s">
        <v>4555</v>
      </c>
      <c r="E207" s="822" t="s">
        <v>4556</v>
      </c>
      <c r="F207" s="831"/>
      <c r="G207" s="831"/>
      <c r="H207" s="831"/>
      <c r="I207" s="831"/>
      <c r="J207" s="831">
        <v>13.44</v>
      </c>
      <c r="K207" s="831">
        <v>49285.13</v>
      </c>
      <c r="L207" s="831">
        <v>1</v>
      </c>
      <c r="M207" s="831">
        <v>3667.0483630952381</v>
      </c>
      <c r="N207" s="831">
        <v>35.02000000000001</v>
      </c>
      <c r="O207" s="831">
        <v>124442.30000000002</v>
      </c>
      <c r="P207" s="827">
        <v>2.5249461653038154</v>
      </c>
      <c r="Q207" s="832">
        <v>3553.4637350085659</v>
      </c>
    </row>
    <row r="208" spans="1:17" ht="14.45" customHeight="1" x14ac:dyDescent="0.2">
      <c r="A208" s="821" t="s">
        <v>605</v>
      </c>
      <c r="B208" s="822" t="s">
        <v>4293</v>
      </c>
      <c r="C208" s="822" t="s">
        <v>4367</v>
      </c>
      <c r="D208" s="822" t="s">
        <v>4557</v>
      </c>
      <c r="E208" s="822" t="s">
        <v>4556</v>
      </c>
      <c r="F208" s="831"/>
      <c r="G208" s="831"/>
      <c r="H208" s="831"/>
      <c r="I208" s="831"/>
      <c r="J208" s="831">
        <v>56</v>
      </c>
      <c r="K208" s="831">
        <v>46897.599999999999</v>
      </c>
      <c r="L208" s="831">
        <v>1</v>
      </c>
      <c r="M208" s="831">
        <v>837.4571428571428</v>
      </c>
      <c r="N208" s="831">
        <v>305</v>
      </c>
      <c r="O208" s="831">
        <v>229742.8</v>
      </c>
      <c r="P208" s="827">
        <v>4.8988178499539421</v>
      </c>
      <c r="Q208" s="832">
        <v>753.25508196721307</v>
      </c>
    </row>
    <row r="209" spans="1:17" ht="14.45" customHeight="1" x14ac:dyDescent="0.2">
      <c r="A209" s="821" t="s">
        <v>605</v>
      </c>
      <c r="B209" s="822" t="s">
        <v>4293</v>
      </c>
      <c r="C209" s="822" t="s">
        <v>4367</v>
      </c>
      <c r="D209" s="822" t="s">
        <v>4558</v>
      </c>
      <c r="E209" s="822" t="s">
        <v>4559</v>
      </c>
      <c r="F209" s="831"/>
      <c r="G209" s="831"/>
      <c r="H209" s="831"/>
      <c r="I209" s="831"/>
      <c r="J209" s="831">
        <v>1</v>
      </c>
      <c r="K209" s="831">
        <v>625813</v>
      </c>
      <c r="L209" s="831">
        <v>1</v>
      </c>
      <c r="M209" s="831">
        <v>625813</v>
      </c>
      <c r="N209" s="831">
        <v>1</v>
      </c>
      <c r="O209" s="831">
        <v>625813</v>
      </c>
      <c r="P209" s="827">
        <v>1</v>
      </c>
      <c r="Q209" s="832">
        <v>625813</v>
      </c>
    </row>
    <row r="210" spans="1:17" ht="14.45" customHeight="1" x14ac:dyDescent="0.2">
      <c r="A210" s="821" t="s">
        <v>605</v>
      </c>
      <c r="B210" s="822" t="s">
        <v>4293</v>
      </c>
      <c r="C210" s="822" t="s">
        <v>4367</v>
      </c>
      <c r="D210" s="822" t="s">
        <v>4560</v>
      </c>
      <c r="E210" s="822" t="s">
        <v>4533</v>
      </c>
      <c r="F210" s="831">
        <v>2</v>
      </c>
      <c r="G210" s="831">
        <v>892265.77</v>
      </c>
      <c r="H210" s="831"/>
      <c r="I210" s="831">
        <v>446132.88500000001</v>
      </c>
      <c r="J210" s="831"/>
      <c r="K210" s="831"/>
      <c r="L210" s="831"/>
      <c r="M210" s="831"/>
      <c r="N210" s="831">
        <v>2</v>
      </c>
      <c r="O210" s="831">
        <v>932637.54</v>
      </c>
      <c r="P210" s="827"/>
      <c r="Q210" s="832">
        <v>466318.77</v>
      </c>
    </row>
    <row r="211" spans="1:17" ht="14.45" customHeight="1" x14ac:dyDescent="0.2">
      <c r="A211" s="821" t="s">
        <v>605</v>
      </c>
      <c r="B211" s="822" t="s">
        <v>4293</v>
      </c>
      <c r="C211" s="822" t="s">
        <v>4367</v>
      </c>
      <c r="D211" s="822" t="s">
        <v>4561</v>
      </c>
      <c r="E211" s="822" t="s">
        <v>4562</v>
      </c>
      <c r="F211" s="831"/>
      <c r="G211" s="831"/>
      <c r="H211" s="831"/>
      <c r="I211" s="831"/>
      <c r="J211" s="831"/>
      <c r="K211" s="831"/>
      <c r="L211" s="831"/>
      <c r="M211" s="831"/>
      <c r="N211" s="831">
        <v>2</v>
      </c>
      <c r="O211" s="831">
        <v>223.14</v>
      </c>
      <c r="P211" s="827"/>
      <c r="Q211" s="832">
        <v>111.57</v>
      </c>
    </row>
    <row r="212" spans="1:17" ht="14.45" customHeight="1" x14ac:dyDescent="0.2">
      <c r="A212" s="821" t="s">
        <v>605</v>
      </c>
      <c r="B212" s="822" t="s">
        <v>4293</v>
      </c>
      <c r="C212" s="822" t="s">
        <v>4367</v>
      </c>
      <c r="D212" s="822" t="s">
        <v>4563</v>
      </c>
      <c r="E212" s="822" t="s">
        <v>4527</v>
      </c>
      <c r="F212" s="831">
        <v>2</v>
      </c>
      <c r="G212" s="831">
        <v>3720.54</v>
      </c>
      <c r="H212" s="831"/>
      <c r="I212" s="831">
        <v>1860.27</v>
      </c>
      <c r="J212" s="831"/>
      <c r="K212" s="831"/>
      <c r="L212" s="831"/>
      <c r="M212" s="831"/>
      <c r="N212" s="831">
        <v>2</v>
      </c>
      <c r="O212" s="831">
        <v>3719.6099999999997</v>
      </c>
      <c r="P212" s="827"/>
      <c r="Q212" s="832">
        <v>1859.8049999999998</v>
      </c>
    </row>
    <row r="213" spans="1:17" ht="14.45" customHeight="1" x14ac:dyDescent="0.2">
      <c r="A213" s="821" t="s">
        <v>605</v>
      </c>
      <c r="B213" s="822" t="s">
        <v>4293</v>
      </c>
      <c r="C213" s="822" t="s">
        <v>4367</v>
      </c>
      <c r="D213" s="822" t="s">
        <v>4564</v>
      </c>
      <c r="E213" s="822" t="s">
        <v>4565</v>
      </c>
      <c r="F213" s="831"/>
      <c r="G213" s="831"/>
      <c r="H213" s="831"/>
      <c r="I213" s="831"/>
      <c r="J213" s="831">
        <v>1</v>
      </c>
      <c r="K213" s="831">
        <v>3939.22</v>
      </c>
      <c r="L213" s="831">
        <v>1</v>
      </c>
      <c r="M213" s="831">
        <v>3939.22</v>
      </c>
      <c r="N213" s="831">
        <v>4</v>
      </c>
      <c r="O213" s="831">
        <v>15756.88</v>
      </c>
      <c r="P213" s="827">
        <v>4</v>
      </c>
      <c r="Q213" s="832">
        <v>3939.22</v>
      </c>
    </row>
    <row r="214" spans="1:17" ht="14.45" customHeight="1" x14ac:dyDescent="0.2">
      <c r="A214" s="821" t="s">
        <v>605</v>
      </c>
      <c r="B214" s="822" t="s">
        <v>4293</v>
      </c>
      <c r="C214" s="822" t="s">
        <v>4367</v>
      </c>
      <c r="D214" s="822" t="s">
        <v>4566</v>
      </c>
      <c r="E214" s="822" t="s">
        <v>4374</v>
      </c>
      <c r="F214" s="831">
        <v>6</v>
      </c>
      <c r="G214" s="831">
        <v>1602</v>
      </c>
      <c r="H214" s="831"/>
      <c r="I214" s="831">
        <v>267</v>
      </c>
      <c r="J214" s="831"/>
      <c r="K214" s="831"/>
      <c r="L214" s="831"/>
      <c r="M214" s="831"/>
      <c r="N214" s="831"/>
      <c r="O214" s="831"/>
      <c r="P214" s="827"/>
      <c r="Q214" s="832"/>
    </row>
    <row r="215" spans="1:17" ht="14.45" customHeight="1" x14ac:dyDescent="0.2">
      <c r="A215" s="821" t="s">
        <v>605</v>
      </c>
      <c r="B215" s="822" t="s">
        <v>4293</v>
      </c>
      <c r="C215" s="822" t="s">
        <v>4367</v>
      </c>
      <c r="D215" s="822" t="s">
        <v>4567</v>
      </c>
      <c r="E215" s="822" t="s">
        <v>4568</v>
      </c>
      <c r="F215" s="831"/>
      <c r="G215" s="831"/>
      <c r="H215" s="831"/>
      <c r="I215" s="831"/>
      <c r="J215" s="831">
        <v>1</v>
      </c>
      <c r="K215" s="831">
        <v>15262.84</v>
      </c>
      <c r="L215" s="831">
        <v>1</v>
      </c>
      <c r="M215" s="831">
        <v>15262.84</v>
      </c>
      <c r="N215" s="831"/>
      <c r="O215" s="831"/>
      <c r="P215" s="827"/>
      <c r="Q215" s="832"/>
    </row>
    <row r="216" spans="1:17" ht="14.45" customHeight="1" x14ac:dyDescent="0.2">
      <c r="A216" s="821" t="s">
        <v>605</v>
      </c>
      <c r="B216" s="822" t="s">
        <v>4293</v>
      </c>
      <c r="C216" s="822" t="s">
        <v>4367</v>
      </c>
      <c r="D216" s="822" t="s">
        <v>4569</v>
      </c>
      <c r="E216" s="822" t="s">
        <v>4570</v>
      </c>
      <c r="F216" s="831"/>
      <c r="G216" s="831"/>
      <c r="H216" s="831"/>
      <c r="I216" s="831"/>
      <c r="J216" s="831"/>
      <c r="K216" s="831"/>
      <c r="L216" s="831"/>
      <c r="M216" s="831"/>
      <c r="N216" s="831">
        <v>4</v>
      </c>
      <c r="O216" s="831">
        <v>6471.04</v>
      </c>
      <c r="P216" s="827"/>
      <c r="Q216" s="832">
        <v>1617.76</v>
      </c>
    </row>
    <row r="217" spans="1:17" ht="14.45" customHeight="1" x14ac:dyDescent="0.2">
      <c r="A217" s="821" t="s">
        <v>605</v>
      </c>
      <c r="B217" s="822" t="s">
        <v>4293</v>
      </c>
      <c r="C217" s="822" t="s">
        <v>4367</v>
      </c>
      <c r="D217" s="822" t="s">
        <v>4571</v>
      </c>
      <c r="E217" s="822" t="s">
        <v>4572</v>
      </c>
      <c r="F217" s="831">
        <v>4</v>
      </c>
      <c r="G217" s="831">
        <v>115174.8</v>
      </c>
      <c r="H217" s="831"/>
      <c r="I217" s="831">
        <v>28793.7</v>
      </c>
      <c r="J217" s="831"/>
      <c r="K217" s="831"/>
      <c r="L217" s="831"/>
      <c r="M217" s="831"/>
      <c r="N217" s="831">
        <v>4</v>
      </c>
      <c r="O217" s="831">
        <v>115174.8</v>
      </c>
      <c r="P217" s="827"/>
      <c r="Q217" s="832">
        <v>28793.7</v>
      </c>
    </row>
    <row r="218" spans="1:17" ht="14.45" customHeight="1" x14ac:dyDescent="0.2">
      <c r="A218" s="821" t="s">
        <v>605</v>
      </c>
      <c r="B218" s="822" t="s">
        <v>4293</v>
      </c>
      <c r="C218" s="822" t="s">
        <v>4367</v>
      </c>
      <c r="D218" s="822" t="s">
        <v>4573</v>
      </c>
      <c r="E218" s="822" t="s">
        <v>4574</v>
      </c>
      <c r="F218" s="831"/>
      <c r="G218" s="831"/>
      <c r="H218" s="831"/>
      <c r="I218" s="831"/>
      <c r="J218" s="831"/>
      <c r="K218" s="831"/>
      <c r="L218" s="831"/>
      <c r="M218" s="831"/>
      <c r="N218" s="831">
        <v>5</v>
      </c>
      <c r="O218" s="831">
        <v>6249.9</v>
      </c>
      <c r="P218" s="827"/>
      <c r="Q218" s="832">
        <v>1249.98</v>
      </c>
    </row>
    <row r="219" spans="1:17" ht="14.45" customHeight="1" x14ac:dyDescent="0.2">
      <c r="A219" s="821" t="s">
        <v>605</v>
      </c>
      <c r="B219" s="822" t="s">
        <v>4293</v>
      </c>
      <c r="C219" s="822" t="s">
        <v>4367</v>
      </c>
      <c r="D219" s="822" t="s">
        <v>4575</v>
      </c>
      <c r="E219" s="822" t="s">
        <v>4576</v>
      </c>
      <c r="F219" s="831"/>
      <c r="G219" s="831"/>
      <c r="H219" s="831"/>
      <c r="I219" s="831"/>
      <c r="J219" s="831"/>
      <c r="K219" s="831"/>
      <c r="L219" s="831"/>
      <c r="M219" s="831"/>
      <c r="N219" s="831">
        <v>38</v>
      </c>
      <c r="O219" s="831">
        <v>1519620</v>
      </c>
      <c r="P219" s="827"/>
      <c r="Q219" s="832">
        <v>39990</v>
      </c>
    </row>
    <row r="220" spans="1:17" ht="14.45" customHeight="1" x14ac:dyDescent="0.2">
      <c r="A220" s="821" t="s">
        <v>605</v>
      </c>
      <c r="B220" s="822" t="s">
        <v>4293</v>
      </c>
      <c r="C220" s="822" t="s">
        <v>4367</v>
      </c>
      <c r="D220" s="822" t="s">
        <v>4577</v>
      </c>
      <c r="E220" s="822" t="s">
        <v>4448</v>
      </c>
      <c r="F220" s="831"/>
      <c r="G220" s="831"/>
      <c r="H220" s="831"/>
      <c r="I220" s="831"/>
      <c r="J220" s="831"/>
      <c r="K220" s="831"/>
      <c r="L220" s="831"/>
      <c r="M220" s="831"/>
      <c r="N220" s="831">
        <v>43.31</v>
      </c>
      <c r="O220" s="831">
        <v>58373.590000000004</v>
      </c>
      <c r="P220" s="827"/>
      <c r="Q220" s="832">
        <v>1347.8085892403601</v>
      </c>
    </row>
    <row r="221" spans="1:17" ht="14.45" customHeight="1" x14ac:dyDescent="0.2">
      <c r="A221" s="821" t="s">
        <v>605</v>
      </c>
      <c r="B221" s="822" t="s">
        <v>4293</v>
      </c>
      <c r="C221" s="822" t="s">
        <v>4367</v>
      </c>
      <c r="D221" s="822" t="s">
        <v>4578</v>
      </c>
      <c r="E221" s="822" t="s">
        <v>4467</v>
      </c>
      <c r="F221" s="831"/>
      <c r="G221" s="831"/>
      <c r="H221" s="831"/>
      <c r="I221" s="831"/>
      <c r="J221" s="831"/>
      <c r="K221" s="831"/>
      <c r="L221" s="831"/>
      <c r="M221" s="831"/>
      <c r="N221" s="831">
        <v>2</v>
      </c>
      <c r="O221" s="831">
        <v>3218.94</v>
      </c>
      <c r="P221" s="827"/>
      <c r="Q221" s="832">
        <v>1609.47</v>
      </c>
    </row>
    <row r="222" spans="1:17" ht="14.45" customHeight="1" x14ac:dyDescent="0.2">
      <c r="A222" s="821" t="s">
        <v>605</v>
      </c>
      <c r="B222" s="822" t="s">
        <v>4293</v>
      </c>
      <c r="C222" s="822" t="s">
        <v>4367</v>
      </c>
      <c r="D222" s="822" t="s">
        <v>4579</v>
      </c>
      <c r="E222" s="822" t="s">
        <v>4448</v>
      </c>
      <c r="F222" s="831"/>
      <c r="G222" s="831"/>
      <c r="H222" s="831"/>
      <c r="I222" s="831"/>
      <c r="J222" s="831"/>
      <c r="K222" s="831"/>
      <c r="L222" s="831"/>
      <c r="M222" s="831"/>
      <c r="N222" s="831">
        <v>3.2499999999999996</v>
      </c>
      <c r="O222" s="831">
        <v>6385.01</v>
      </c>
      <c r="P222" s="827"/>
      <c r="Q222" s="832">
        <v>1964.6184615384618</v>
      </c>
    </row>
    <row r="223" spans="1:17" ht="14.45" customHeight="1" x14ac:dyDescent="0.2">
      <c r="A223" s="821" t="s">
        <v>605</v>
      </c>
      <c r="B223" s="822" t="s">
        <v>4293</v>
      </c>
      <c r="C223" s="822" t="s">
        <v>4367</v>
      </c>
      <c r="D223" s="822" t="s">
        <v>4580</v>
      </c>
      <c r="E223" s="822" t="s">
        <v>4581</v>
      </c>
      <c r="F223" s="831"/>
      <c r="G223" s="831"/>
      <c r="H223" s="831"/>
      <c r="I223" s="831"/>
      <c r="J223" s="831"/>
      <c r="K223" s="831"/>
      <c r="L223" s="831"/>
      <c r="M223" s="831"/>
      <c r="N223" s="831">
        <v>2</v>
      </c>
      <c r="O223" s="831">
        <v>17912</v>
      </c>
      <c r="P223" s="827"/>
      <c r="Q223" s="832">
        <v>8956</v>
      </c>
    </row>
    <row r="224" spans="1:17" ht="14.45" customHeight="1" x14ac:dyDescent="0.2">
      <c r="A224" s="821" t="s">
        <v>605</v>
      </c>
      <c r="B224" s="822" t="s">
        <v>4293</v>
      </c>
      <c r="C224" s="822" t="s">
        <v>4367</v>
      </c>
      <c r="D224" s="822" t="s">
        <v>4582</v>
      </c>
      <c r="E224" s="822" t="s">
        <v>4581</v>
      </c>
      <c r="F224" s="831"/>
      <c r="G224" s="831"/>
      <c r="H224" s="831"/>
      <c r="I224" s="831"/>
      <c r="J224" s="831"/>
      <c r="K224" s="831"/>
      <c r="L224" s="831"/>
      <c r="M224" s="831"/>
      <c r="N224" s="831">
        <v>4</v>
      </c>
      <c r="O224" s="831">
        <v>10620.48</v>
      </c>
      <c r="P224" s="827"/>
      <c r="Q224" s="832">
        <v>2655.12</v>
      </c>
    </row>
    <row r="225" spans="1:17" ht="14.45" customHeight="1" x14ac:dyDescent="0.2">
      <c r="A225" s="821" t="s">
        <v>605</v>
      </c>
      <c r="B225" s="822" t="s">
        <v>4293</v>
      </c>
      <c r="C225" s="822" t="s">
        <v>4367</v>
      </c>
      <c r="D225" s="822" t="s">
        <v>4583</v>
      </c>
      <c r="E225" s="822" t="s">
        <v>4581</v>
      </c>
      <c r="F225" s="831"/>
      <c r="G225" s="831"/>
      <c r="H225" s="831"/>
      <c r="I225" s="831"/>
      <c r="J225" s="831"/>
      <c r="K225" s="831"/>
      <c r="L225" s="831"/>
      <c r="M225" s="831"/>
      <c r="N225" s="831">
        <v>4</v>
      </c>
      <c r="O225" s="831">
        <v>65592</v>
      </c>
      <c r="P225" s="827"/>
      <c r="Q225" s="832">
        <v>16398</v>
      </c>
    </row>
    <row r="226" spans="1:17" ht="14.45" customHeight="1" x14ac:dyDescent="0.2">
      <c r="A226" s="821" t="s">
        <v>605</v>
      </c>
      <c r="B226" s="822" t="s">
        <v>4293</v>
      </c>
      <c r="C226" s="822" t="s">
        <v>4367</v>
      </c>
      <c r="D226" s="822" t="s">
        <v>4584</v>
      </c>
      <c r="E226" s="822" t="s">
        <v>4585</v>
      </c>
      <c r="F226" s="831"/>
      <c r="G226" s="831"/>
      <c r="H226" s="831"/>
      <c r="I226" s="831"/>
      <c r="J226" s="831"/>
      <c r="K226" s="831"/>
      <c r="L226" s="831"/>
      <c r="M226" s="831"/>
      <c r="N226" s="831">
        <v>13</v>
      </c>
      <c r="O226" s="831">
        <v>4222.8600000000006</v>
      </c>
      <c r="P226" s="827"/>
      <c r="Q226" s="832">
        <v>324.83538461538467</v>
      </c>
    </row>
    <row r="227" spans="1:17" ht="14.45" customHeight="1" x14ac:dyDescent="0.2">
      <c r="A227" s="821" t="s">
        <v>605</v>
      </c>
      <c r="B227" s="822" t="s">
        <v>4293</v>
      </c>
      <c r="C227" s="822" t="s">
        <v>4367</v>
      </c>
      <c r="D227" s="822" t="s">
        <v>4586</v>
      </c>
      <c r="E227" s="822" t="s">
        <v>4508</v>
      </c>
      <c r="F227" s="831"/>
      <c r="G227" s="831"/>
      <c r="H227" s="831"/>
      <c r="I227" s="831"/>
      <c r="J227" s="831"/>
      <c r="K227" s="831"/>
      <c r="L227" s="831"/>
      <c r="M227" s="831"/>
      <c r="N227" s="831">
        <v>8</v>
      </c>
      <c r="O227" s="831">
        <v>92474.64</v>
      </c>
      <c r="P227" s="827"/>
      <c r="Q227" s="832">
        <v>11559.33</v>
      </c>
    </row>
    <row r="228" spans="1:17" ht="14.45" customHeight="1" x14ac:dyDescent="0.2">
      <c r="A228" s="821" t="s">
        <v>605</v>
      </c>
      <c r="B228" s="822" t="s">
        <v>4293</v>
      </c>
      <c r="C228" s="822" t="s">
        <v>4367</v>
      </c>
      <c r="D228" s="822" t="s">
        <v>4587</v>
      </c>
      <c r="E228" s="822" t="s">
        <v>4588</v>
      </c>
      <c r="F228" s="831"/>
      <c r="G228" s="831"/>
      <c r="H228" s="831"/>
      <c r="I228" s="831"/>
      <c r="J228" s="831"/>
      <c r="K228" s="831"/>
      <c r="L228" s="831"/>
      <c r="M228" s="831"/>
      <c r="N228" s="831">
        <v>6</v>
      </c>
      <c r="O228" s="831">
        <v>14797.8</v>
      </c>
      <c r="P228" s="827"/>
      <c r="Q228" s="832">
        <v>2466.2999999999997</v>
      </c>
    </row>
    <row r="229" spans="1:17" ht="14.45" customHeight="1" x14ac:dyDescent="0.2">
      <c r="A229" s="821" t="s">
        <v>605</v>
      </c>
      <c r="B229" s="822" t="s">
        <v>4293</v>
      </c>
      <c r="C229" s="822" t="s">
        <v>4367</v>
      </c>
      <c r="D229" s="822" t="s">
        <v>4589</v>
      </c>
      <c r="E229" s="822" t="s">
        <v>4433</v>
      </c>
      <c r="F229" s="831"/>
      <c r="G229" s="831"/>
      <c r="H229" s="831"/>
      <c r="I229" s="831"/>
      <c r="J229" s="831"/>
      <c r="K229" s="831"/>
      <c r="L229" s="831"/>
      <c r="M229" s="831"/>
      <c r="N229" s="831">
        <v>3</v>
      </c>
      <c r="O229" s="831">
        <v>26238.759999999995</v>
      </c>
      <c r="P229" s="827"/>
      <c r="Q229" s="832">
        <v>8746.2533333333322</v>
      </c>
    </row>
    <row r="230" spans="1:17" ht="14.45" customHeight="1" x14ac:dyDescent="0.2">
      <c r="A230" s="821" t="s">
        <v>605</v>
      </c>
      <c r="B230" s="822" t="s">
        <v>4293</v>
      </c>
      <c r="C230" s="822" t="s">
        <v>4367</v>
      </c>
      <c r="D230" s="822" t="s">
        <v>4590</v>
      </c>
      <c r="E230" s="822" t="s">
        <v>4591</v>
      </c>
      <c r="F230" s="831"/>
      <c r="G230" s="831"/>
      <c r="H230" s="831"/>
      <c r="I230" s="831"/>
      <c r="J230" s="831"/>
      <c r="K230" s="831"/>
      <c r="L230" s="831"/>
      <c r="M230" s="831"/>
      <c r="N230" s="831">
        <v>1</v>
      </c>
      <c r="O230" s="831">
        <v>348</v>
      </c>
      <c r="P230" s="827"/>
      <c r="Q230" s="832">
        <v>348</v>
      </c>
    </row>
    <row r="231" spans="1:17" ht="14.45" customHeight="1" x14ac:dyDescent="0.2">
      <c r="A231" s="821" t="s">
        <v>605</v>
      </c>
      <c r="B231" s="822" t="s">
        <v>4293</v>
      </c>
      <c r="C231" s="822" t="s">
        <v>4367</v>
      </c>
      <c r="D231" s="822" t="s">
        <v>4592</v>
      </c>
      <c r="E231" s="822" t="s">
        <v>4593</v>
      </c>
      <c r="F231" s="831"/>
      <c r="G231" s="831"/>
      <c r="H231" s="831"/>
      <c r="I231" s="831"/>
      <c r="J231" s="831"/>
      <c r="K231" s="831"/>
      <c r="L231" s="831"/>
      <c r="M231" s="831"/>
      <c r="N231" s="831">
        <v>7</v>
      </c>
      <c r="O231" s="831">
        <v>63562.87000000001</v>
      </c>
      <c r="P231" s="827"/>
      <c r="Q231" s="832">
        <v>9080.4100000000017</v>
      </c>
    </row>
    <row r="232" spans="1:17" ht="14.45" customHeight="1" x14ac:dyDescent="0.2">
      <c r="A232" s="821" t="s">
        <v>605</v>
      </c>
      <c r="B232" s="822" t="s">
        <v>4293</v>
      </c>
      <c r="C232" s="822" t="s">
        <v>4367</v>
      </c>
      <c r="D232" s="822" t="s">
        <v>4594</v>
      </c>
      <c r="E232" s="822" t="s">
        <v>4531</v>
      </c>
      <c r="F232" s="831"/>
      <c r="G232" s="831"/>
      <c r="H232" s="831"/>
      <c r="I232" s="831"/>
      <c r="J232" s="831"/>
      <c r="K232" s="831"/>
      <c r="L232" s="831"/>
      <c r="M232" s="831"/>
      <c r="N232" s="831">
        <v>54</v>
      </c>
      <c r="O232" s="831">
        <v>123714</v>
      </c>
      <c r="P232" s="827"/>
      <c r="Q232" s="832">
        <v>2291</v>
      </c>
    </row>
    <row r="233" spans="1:17" ht="14.45" customHeight="1" x14ac:dyDescent="0.2">
      <c r="A233" s="821" t="s">
        <v>605</v>
      </c>
      <c r="B233" s="822" t="s">
        <v>4293</v>
      </c>
      <c r="C233" s="822" t="s">
        <v>4367</v>
      </c>
      <c r="D233" s="822" t="s">
        <v>4595</v>
      </c>
      <c r="E233" s="822" t="s">
        <v>4596</v>
      </c>
      <c r="F233" s="831"/>
      <c r="G233" s="831"/>
      <c r="H233" s="831"/>
      <c r="I233" s="831"/>
      <c r="J233" s="831"/>
      <c r="K233" s="831"/>
      <c r="L233" s="831"/>
      <c r="M233" s="831"/>
      <c r="N233" s="831">
        <v>12</v>
      </c>
      <c r="O233" s="831">
        <v>56454.92</v>
      </c>
      <c r="P233" s="827"/>
      <c r="Q233" s="832">
        <v>4704.5766666666668</v>
      </c>
    </row>
    <row r="234" spans="1:17" ht="14.45" customHeight="1" x14ac:dyDescent="0.2">
      <c r="A234" s="821" t="s">
        <v>605</v>
      </c>
      <c r="B234" s="822" t="s">
        <v>4293</v>
      </c>
      <c r="C234" s="822" t="s">
        <v>4367</v>
      </c>
      <c r="D234" s="822" t="s">
        <v>4597</v>
      </c>
      <c r="E234" s="822" t="s">
        <v>4598</v>
      </c>
      <c r="F234" s="831"/>
      <c r="G234" s="831"/>
      <c r="H234" s="831"/>
      <c r="I234" s="831"/>
      <c r="J234" s="831">
        <v>1</v>
      </c>
      <c r="K234" s="831">
        <v>363.95</v>
      </c>
      <c r="L234" s="831">
        <v>1</v>
      </c>
      <c r="M234" s="831">
        <v>363.95</v>
      </c>
      <c r="N234" s="831"/>
      <c r="O234" s="831"/>
      <c r="P234" s="827"/>
      <c r="Q234" s="832"/>
    </row>
    <row r="235" spans="1:17" ht="14.45" customHeight="1" x14ac:dyDescent="0.2">
      <c r="A235" s="821" t="s">
        <v>605</v>
      </c>
      <c r="B235" s="822" t="s">
        <v>4293</v>
      </c>
      <c r="C235" s="822" t="s">
        <v>4367</v>
      </c>
      <c r="D235" s="822" t="s">
        <v>4599</v>
      </c>
      <c r="E235" s="822" t="s">
        <v>4431</v>
      </c>
      <c r="F235" s="831">
        <v>1</v>
      </c>
      <c r="G235" s="831">
        <v>8630.84</v>
      </c>
      <c r="H235" s="831"/>
      <c r="I235" s="831">
        <v>8630.84</v>
      </c>
      <c r="J235" s="831"/>
      <c r="K235" s="831"/>
      <c r="L235" s="831"/>
      <c r="M235" s="831"/>
      <c r="N235" s="831">
        <v>2</v>
      </c>
      <c r="O235" s="831">
        <v>17261.68</v>
      </c>
      <c r="P235" s="827"/>
      <c r="Q235" s="832">
        <v>8630.84</v>
      </c>
    </row>
    <row r="236" spans="1:17" ht="14.45" customHeight="1" x14ac:dyDescent="0.2">
      <c r="A236" s="821" t="s">
        <v>605</v>
      </c>
      <c r="B236" s="822" t="s">
        <v>4293</v>
      </c>
      <c r="C236" s="822" t="s">
        <v>4367</v>
      </c>
      <c r="D236" s="822" t="s">
        <v>4600</v>
      </c>
      <c r="E236" s="822" t="s">
        <v>4601</v>
      </c>
      <c r="F236" s="831"/>
      <c r="G236" s="831"/>
      <c r="H236" s="831"/>
      <c r="I236" s="831"/>
      <c r="J236" s="831"/>
      <c r="K236" s="831"/>
      <c r="L236" s="831"/>
      <c r="M236" s="831"/>
      <c r="N236" s="831">
        <v>1</v>
      </c>
      <c r="O236" s="831">
        <v>4007</v>
      </c>
      <c r="P236" s="827"/>
      <c r="Q236" s="832">
        <v>4007</v>
      </c>
    </row>
    <row r="237" spans="1:17" ht="14.45" customHeight="1" x14ac:dyDescent="0.2">
      <c r="A237" s="821" t="s">
        <v>605</v>
      </c>
      <c r="B237" s="822" t="s">
        <v>4293</v>
      </c>
      <c r="C237" s="822" t="s">
        <v>4367</v>
      </c>
      <c r="D237" s="822" t="s">
        <v>4602</v>
      </c>
      <c r="E237" s="822" t="s">
        <v>4431</v>
      </c>
      <c r="F237" s="831">
        <v>1</v>
      </c>
      <c r="G237" s="831">
        <v>5835.76</v>
      </c>
      <c r="H237" s="831"/>
      <c r="I237" s="831">
        <v>5835.76</v>
      </c>
      <c r="J237" s="831"/>
      <c r="K237" s="831"/>
      <c r="L237" s="831"/>
      <c r="M237" s="831"/>
      <c r="N237" s="831"/>
      <c r="O237" s="831"/>
      <c r="P237" s="827"/>
      <c r="Q237" s="832"/>
    </row>
    <row r="238" spans="1:17" ht="14.45" customHeight="1" x14ac:dyDescent="0.2">
      <c r="A238" s="821" t="s">
        <v>605</v>
      </c>
      <c r="B238" s="822" t="s">
        <v>4293</v>
      </c>
      <c r="C238" s="822" t="s">
        <v>4367</v>
      </c>
      <c r="D238" s="822" t="s">
        <v>4603</v>
      </c>
      <c r="E238" s="822" t="s">
        <v>4604</v>
      </c>
      <c r="F238" s="831"/>
      <c r="G238" s="831"/>
      <c r="H238" s="831"/>
      <c r="I238" s="831"/>
      <c r="J238" s="831">
        <v>5</v>
      </c>
      <c r="K238" s="831">
        <v>853.78</v>
      </c>
      <c r="L238" s="831">
        <v>1</v>
      </c>
      <c r="M238" s="831">
        <v>170.756</v>
      </c>
      <c r="N238" s="831"/>
      <c r="O238" s="831"/>
      <c r="P238" s="827"/>
      <c r="Q238" s="832"/>
    </row>
    <row r="239" spans="1:17" ht="14.45" customHeight="1" x14ac:dyDescent="0.2">
      <c r="A239" s="821" t="s">
        <v>605</v>
      </c>
      <c r="B239" s="822" t="s">
        <v>4293</v>
      </c>
      <c r="C239" s="822" t="s">
        <v>4367</v>
      </c>
      <c r="D239" s="822" t="s">
        <v>4605</v>
      </c>
      <c r="E239" s="822" t="s">
        <v>4431</v>
      </c>
      <c r="F239" s="831">
        <v>1</v>
      </c>
      <c r="G239" s="831">
        <v>3237.6</v>
      </c>
      <c r="H239" s="831"/>
      <c r="I239" s="831">
        <v>3237.6</v>
      </c>
      <c r="J239" s="831"/>
      <c r="K239" s="831"/>
      <c r="L239" s="831"/>
      <c r="M239" s="831"/>
      <c r="N239" s="831"/>
      <c r="O239" s="831"/>
      <c r="P239" s="827"/>
      <c r="Q239" s="832"/>
    </row>
    <row r="240" spans="1:17" ht="14.45" customHeight="1" x14ac:dyDescent="0.2">
      <c r="A240" s="821" t="s">
        <v>605</v>
      </c>
      <c r="B240" s="822" t="s">
        <v>4293</v>
      </c>
      <c r="C240" s="822" t="s">
        <v>4367</v>
      </c>
      <c r="D240" s="822" t="s">
        <v>4606</v>
      </c>
      <c r="E240" s="822" t="s">
        <v>4607</v>
      </c>
      <c r="F240" s="831"/>
      <c r="G240" s="831"/>
      <c r="H240" s="831"/>
      <c r="I240" s="831"/>
      <c r="J240" s="831"/>
      <c r="K240" s="831"/>
      <c r="L240" s="831"/>
      <c r="M240" s="831"/>
      <c r="N240" s="831">
        <v>2</v>
      </c>
      <c r="O240" s="831">
        <v>27734.54</v>
      </c>
      <c r="P240" s="827"/>
      <c r="Q240" s="832">
        <v>13867.27</v>
      </c>
    </row>
    <row r="241" spans="1:17" ht="14.45" customHeight="1" x14ac:dyDescent="0.2">
      <c r="A241" s="821" t="s">
        <v>605</v>
      </c>
      <c r="B241" s="822" t="s">
        <v>4293</v>
      </c>
      <c r="C241" s="822" t="s">
        <v>4367</v>
      </c>
      <c r="D241" s="822" t="s">
        <v>4608</v>
      </c>
      <c r="E241" s="822" t="s">
        <v>4431</v>
      </c>
      <c r="F241" s="831"/>
      <c r="G241" s="831"/>
      <c r="H241" s="831"/>
      <c r="I241" s="831"/>
      <c r="J241" s="831">
        <v>0.5</v>
      </c>
      <c r="K241" s="831">
        <v>7141.58</v>
      </c>
      <c r="L241" s="831">
        <v>1</v>
      </c>
      <c r="M241" s="831">
        <v>14283.16</v>
      </c>
      <c r="N241" s="831"/>
      <c r="O241" s="831"/>
      <c r="P241" s="827"/>
      <c r="Q241" s="832"/>
    </row>
    <row r="242" spans="1:17" ht="14.45" customHeight="1" x14ac:dyDescent="0.2">
      <c r="A242" s="821" t="s">
        <v>605</v>
      </c>
      <c r="B242" s="822" t="s">
        <v>4293</v>
      </c>
      <c r="C242" s="822" t="s">
        <v>4367</v>
      </c>
      <c r="D242" s="822" t="s">
        <v>4609</v>
      </c>
      <c r="E242" s="822" t="s">
        <v>4388</v>
      </c>
      <c r="F242" s="831">
        <v>1</v>
      </c>
      <c r="G242" s="831">
        <v>3336</v>
      </c>
      <c r="H242" s="831"/>
      <c r="I242" s="831">
        <v>3336</v>
      </c>
      <c r="J242" s="831"/>
      <c r="K242" s="831"/>
      <c r="L242" s="831"/>
      <c r="M242" s="831"/>
      <c r="N242" s="831"/>
      <c r="O242" s="831"/>
      <c r="P242" s="827"/>
      <c r="Q242" s="832"/>
    </row>
    <row r="243" spans="1:17" ht="14.45" customHeight="1" x14ac:dyDescent="0.2">
      <c r="A243" s="821" t="s">
        <v>605</v>
      </c>
      <c r="B243" s="822" t="s">
        <v>4293</v>
      </c>
      <c r="C243" s="822" t="s">
        <v>4367</v>
      </c>
      <c r="D243" s="822" t="s">
        <v>4610</v>
      </c>
      <c r="E243" s="822" t="s">
        <v>4431</v>
      </c>
      <c r="F243" s="831">
        <v>1</v>
      </c>
      <c r="G243" s="831">
        <v>3532.96</v>
      </c>
      <c r="H243" s="831"/>
      <c r="I243" s="831">
        <v>3532.96</v>
      </c>
      <c r="J243" s="831"/>
      <c r="K243" s="831"/>
      <c r="L243" s="831"/>
      <c r="M243" s="831"/>
      <c r="N243" s="831"/>
      <c r="O243" s="831"/>
      <c r="P243" s="827"/>
      <c r="Q243" s="832"/>
    </row>
    <row r="244" spans="1:17" ht="14.45" customHeight="1" x14ac:dyDescent="0.2">
      <c r="A244" s="821" t="s">
        <v>605</v>
      </c>
      <c r="B244" s="822" t="s">
        <v>4293</v>
      </c>
      <c r="C244" s="822" t="s">
        <v>4367</v>
      </c>
      <c r="D244" s="822" t="s">
        <v>4611</v>
      </c>
      <c r="E244" s="822" t="s">
        <v>4612</v>
      </c>
      <c r="F244" s="831"/>
      <c r="G244" s="831"/>
      <c r="H244" s="831"/>
      <c r="I244" s="831"/>
      <c r="J244" s="831"/>
      <c r="K244" s="831"/>
      <c r="L244" s="831"/>
      <c r="M244" s="831"/>
      <c r="N244" s="831">
        <v>3</v>
      </c>
      <c r="O244" s="831">
        <v>26400</v>
      </c>
      <c r="P244" s="827"/>
      <c r="Q244" s="832">
        <v>8800</v>
      </c>
    </row>
    <row r="245" spans="1:17" ht="14.45" customHeight="1" x14ac:dyDescent="0.2">
      <c r="A245" s="821" t="s">
        <v>605</v>
      </c>
      <c r="B245" s="822" t="s">
        <v>4293</v>
      </c>
      <c r="C245" s="822" t="s">
        <v>4367</v>
      </c>
      <c r="D245" s="822" t="s">
        <v>4613</v>
      </c>
      <c r="E245" s="822" t="s">
        <v>4431</v>
      </c>
      <c r="F245" s="831"/>
      <c r="G245" s="831"/>
      <c r="H245" s="831"/>
      <c r="I245" s="831"/>
      <c r="J245" s="831"/>
      <c r="K245" s="831"/>
      <c r="L245" s="831"/>
      <c r="M245" s="831"/>
      <c r="N245" s="831">
        <v>1</v>
      </c>
      <c r="O245" s="831">
        <v>5825.4</v>
      </c>
      <c r="P245" s="827"/>
      <c r="Q245" s="832">
        <v>5825.4</v>
      </c>
    </row>
    <row r="246" spans="1:17" ht="14.45" customHeight="1" x14ac:dyDescent="0.2">
      <c r="A246" s="821" t="s">
        <v>605</v>
      </c>
      <c r="B246" s="822" t="s">
        <v>4293</v>
      </c>
      <c r="C246" s="822" t="s">
        <v>4367</v>
      </c>
      <c r="D246" s="822" t="s">
        <v>4614</v>
      </c>
      <c r="E246" s="822" t="s">
        <v>4607</v>
      </c>
      <c r="F246" s="831"/>
      <c r="G246" s="831"/>
      <c r="H246" s="831"/>
      <c r="I246" s="831"/>
      <c r="J246" s="831"/>
      <c r="K246" s="831"/>
      <c r="L246" s="831"/>
      <c r="M246" s="831"/>
      <c r="N246" s="831">
        <v>1</v>
      </c>
      <c r="O246" s="831">
        <v>13867.27</v>
      </c>
      <c r="P246" s="827"/>
      <c r="Q246" s="832">
        <v>13867.27</v>
      </c>
    </row>
    <row r="247" spans="1:17" ht="14.45" customHeight="1" x14ac:dyDescent="0.2">
      <c r="A247" s="821" t="s">
        <v>605</v>
      </c>
      <c r="B247" s="822" t="s">
        <v>4293</v>
      </c>
      <c r="C247" s="822" t="s">
        <v>4179</v>
      </c>
      <c r="D247" s="822" t="s">
        <v>4615</v>
      </c>
      <c r="E247" s="822" t="s">
        <v>4616</v>
      </c>
      <c r="F247" s="831">
        <v>30</v>
      </c>
      <c r="G247" s="831">
        <v>8910</v>
      </c>
      <c r="H247" s="831">
        <v>1.65</v>
      </c>
      <c r="I247" s="831">
        <v>297</v>
      </c>
      <c r="J247" s="831">
        <v>18</v>
      </c>
      <c r="K247" s="831">
        <v>5400</v>
      </c>
      <c r="L247" s="831">
        <v>1</v>
      </c>
      <c r="M247" s="831">
        <v>300</v>
      </c>
      <c r="N247" s="831">
        <v>14</v>
      </c>
      <c r="O247" s="831">
        <v>4228</v>
      </c>
      <c r="P247" s="827">
        <v>0.78296296296296297</v>
      </c>
      <c r="Q247" s="832">
        <v>302</v>
      </c>
    </row>
    <row r="248" spans="1:17" ht="14.45" customHeight="1" x14ac:dyDescent="0.2">
      <c r="A248" s="821" t="s">
        <v>605</v>
      </c>
      <c r="B248" s="822" t="s">
        <v>4293</v>
      </c>
      <c r="C248" s="822" t="s">
        <v>4179</v>
      </c>
      <c r="D248" s="822" t="s">
        <v>4617</v>
      </c>
      <c r="E248" s="822" t="s">
        <v>4618</v>
      </c>
      <c r="F248" s="831">
        <v>1</v>
      </c>
      <c r="G248" s="831">
        <v>8704</v>
      </c>
      <c r="H248" s="831">
        <v>0.99451553930530168</v>
      </c>
      <c r="I248" s="831">
        <v>8704</v>
      </c>
      <c r="J248" s="831">
        <v>1</v>
      </c>
      <c r="K248" s="831">
        <v>8752</v>
      </c>
      <c r="L248" s="831">
        <v>1</v>
      </c>
      <c r="M248" s="831">
        <v>8752</v>
      </c>
      <c r="N248" s="831"/>
      <c r="O248" s="831"/>
      <c r="P248" s="827"/>
      <c r="Q248" s="832"/>
    </row>
    <row r="249" spans="1:17" ht="14.45" customHeight="1" x14ac:dyDescent="0.2">
      <c r="A249" s="821" t="s">
        <v>605</v>
      </c>
      <c r="B249" s="822" t="s">
        <v>4293</v>
      </c>
      <c r="C249" s="822" t="s">
        <v>4179</v>
      </c>
      <c r="D249" s="822" t="s">
        <v>4619</v>
      </c>
      <c r="E249" s="822" t="s">
        <v>4620</v>
      </c>
      <c r="F249" s="831">
        <v>36</v>
      </c>
      <c r="G249" s="831">
        <v>205920</v>
      </c>
      <c r="H249" s="831">
        <v>0.9153952843273232</v>
      </c>
      <c r="I249" s="831">
        <v>5720</v>
      </c>
      <c r="J249" s="831">
        <v>39</v>
      </c>
      <c r="K249" s="831">
        <v>224952</v>
      </c>
      <c r="L249" s="831">
        <v>1</v>
      </c>
      <c r="M249" s="831">
        <v>5768</v>
      </c>
      <c r="N249" s="831">
        <v>40</v>
      </c>
      <c r="O249" s="831">
        <v>232440</v>
      </c>
      <c r="P249" s="827">
        <v>1.0332871012482663</v>
      </c>
      <c r="Q249" s="832">
        <v>5811</v>
      </c>
    </row>
    <row r="250" spans="1:17" ht="14.45" customHeight="1" x14ac:dyDescent="0.2">
      <c r="A250" s="821" t="s">
        <v>605</v>
      </c>
      <c r="B250" s="822" t="s">
        <v>4293</v>
      </c>
      <c r="C250" s="822" t="s">
        <v>4179</v>
      </c>
      <c r="D250" s="822" t="s">
        <v>4621</v>
      </c>
      <c r="E250" s="822" t="s">
        <v>4622</v>
      </c>
      <c r="F250" s="831">
        <v>9</v>
      </c>
      <c r="G250" s="831">
        <v>106511</v>
      </c>
      <c r="H250" s="831">
        <v>0.8129990077093352</v>
      </c>
      <c r="I250" s="831">
        <v>11834.555555555555</v>
      </c>
      <c r="J250" s="831">
        <v>11</v>
      </c>
      <c r="K250" s="831">
        <v>131010</v>
      </c>
      <c r="L250" s="831">
        <v>1</v>
      </c>
      <c r="M250" s="831">
        <v>11910</v>
      </c>
      <c r="N250" s="831">
        <v>8</v>
      </c>
      <c r="O250" s="831">
        <v>95800</v>
      </c>
      <c r="P250" s="827">
        <v>0.73124188993206629</v>
      </c>
      <c r="Q250" s="832">
        <v>11975</v>
      </c>
    </row>
    <row r="251" spans="1:17" ht="14.45" customHeight="1" x14ac:dyDescent="0.2">
      <c r="A251" s="821" t="s">
        <v>605</v>
      </c>
      <c r="B251" s="822" t="s">
        <v>4293</v>
      </c>
      <c r="C251" s="822" t="s">
        <v>4179</v>
      </c>
      <c r="D251" s="822" t="s">
        <v>4623</v>
      </c>
      <c r="E251" s="822" t="s">
        <v>4624</v>
      </c>
      <c r="F251" s="831">
        <v>2</v>
      </c>
      <c r="G251" s="831">
        <v>22370</v>
      </c>
      <c r="H251" s="831"/>
      <c r="I251" s="831">
        <v>11185</v>
      </c>
      <c r="J251" s="831"/>
      <c r="K251" s="831"/>
      <c r="L251" s="831"/>
      <c r="M251" s="831"/>
      <c r="N251" s="831"/>
      <c r="O251" s="831"/>
      <c r="P251" s="827"/>
      <c r="Q251" s="832"/>
    </row>
    <row r="252" spans="1:17" ht="14.45" customHeight="1" x14ac:dyDescent="0.2">
      <c r="A252" s="821" t="s">
        <v>605</v>
      </c>
      <c r="B252" s="822" t="s">
        <v>4293</v>
      </c>
      <c r="C252" s="822" t="s">
        <v>4179</v>
      </c>
      <c r="D252" s="822" t="s">
        <v>4625</v>
      </c>
      <c r="E252" s="822" t="s">
        <v>4626</v>
      </c>
      <c r="F252" s="831">
        <v>58</v>
      </c>
      <c r="G252" s="831">
        <v>136474</v>
      </c>
      <c r="H252" s="831">
        <v>0.88628113127902064</v>
      </c>
      <c r="I252" s="831">
        <v>2353</v>
      </c>
      <c r="J252" s="831">
        <v>65</v>
      </c>
      <c r="K252" s="831">
        <v>153985</v>
      </c>
      <c r="L252" s="831">
        <v>1</v>
      </c>
      <c r="M252" s="831">
        <v>2369</v>
      </c>
      <c r="N252" s="831">
        <v>91</v>
      </c>
      <c r="O252" s="831">
        <v>216783</v>
      </c>
      <c r="P252" s="827">
        <v>1.4078189434035782</v>
      </c>
      <c r="Q252" s="832">
        <v>2382.2307692307691</v>
      </c>
    </row>
    <row r="253" spans="1:17" ht="14.45" customHeight="1" x14ac:dyDescent="0.2">
      <c r="A253" s="821" t="s">
        <v>605</v>
      </c>
      <c r="B253" s="822" t="s">
        <v>4293</v>
      </c>
      <c r="C253" s="822" t="s">
        <v>4179</v>
      </c>
      <c r="D253" s="822" t="s">
        <v>4627</v>
      </c>
      <c r="E253" s="822" t="s">
        <v>4628</v>
      </c>
      <c r="F253" s="831">
        <v>31</v>
      </c>
      <c r="G253" s="831">
        <v>162528</v>
      </c>
      <c r="H253" s="831">
        <v>2.3772872877265345</v>
      </c>
      <c r="I253" s="831">
        <v>5242.8387096774195</v>
      </c>
      <c r="J253" s="831">
        <v>13</v>
      </c>
      <c r="K253" s="831">
        <v>68367</v>
      </c>
      <c r="L253" s="831">
        <v>1</v>
      </c>
      <c r="M253" s="831">
        <v>5259</v>
      </c>
      <c r="N253" s="831">
        <v>11</v>
      </c>
      <c r="O253" s="831">
        <v>58014</v>
      </c>
      <c r="P253" s="827">
        <v>0.84856729123700025</v>
      </c>
      <c r="Q253" s="832">
        <v>5274</v>
      </c>
    </row>
    <row r="254" spans="1:17" ht="14.45" customHeight="1" x14ac:dyDescent="0.2">
      <c r="A254" s="821" t="s">
        <v>605</v>
      </c>
      <c r="B254" s="822" t="s">
        <v>4293</v>
      </c>
      <c r="C254" s="822" t="s">
        <v>4179</v>
      </c>
      <c r="D254" s="822" t="s">
        <v>4629</v>
      </c>
      <c r="E254" s="822" t="s">
        <v>4630</v>
      </c>
      <c r="F254" s="831">
        <v>7</v>
      </c>
      <c r="G254" s="831">
        <v>28798</v>
      </c>
      <c r="H254" s="831">
        <v>3.4721485411140582</v>
      </c>
      <c r="I254" s="831">
        <v>4114</v>
      </c>
      <c r="J254" s="831">
        <v>2</v>
      </c>
      <c r="K254" s="831">
        <v>8294</v>
      </c>
      <c r="L254" s="831">
        <v>1</v>
      </c>
      <c r="M254" s="831">
        <v>4147</v>
      </c>
      <c r="N254" s="831"/>
      <c r="O254" s="831"/>
      <c r="P254" s="827"/>
      <c r="Q254" s="832"/>
    </row>
    <row r="255" spans="1:17" ht="14.45" customHeight="1" x14ac:dyDescent="0.2">
      <c r="A255" s="821" t="s">
        <v>605</v>
      </c>
      <c r="B255" s="822" t="s">
        <v>4293</v>
      </c>
      <c r="C255" s="822" t="s">
        <v>4179</v>
      </c>
      <c r="D255" s="822" t="s">
        <v>4631</v>
      </c>
      <c r="E255" s="822" t="s">
        <v>4632</v>
      </c>
      <c r="F255" s="831">
        <v>46</v>
      </c>
      <c r="G255" s="831">
        <v>117889</v>
      </c>
      <c r="H255" s="831">
        <v>0.85748679827177376</v>
      </c>
      <c r="I255" s="831">
        <v>2562.804347826087</v>
      </c>
      <c r="J255" s="831">
        <v>53</v>
      </c>
      <c r="K255" s="831">
        <v>137482</v>
      </c>
      <c r="L255" s="831">
        <v>1</v>
      </c>
      <c r="M255" s="831">
        <v>2594</v>
      </c>
      <c r="N255" s="831">
        <v>29</v>
      </c>
      <c r="O255" s="831">
        <v>76067</v>
      </c>
      <c r="P255" s="827">
        <v>0.55328697574955266</v>
      </c>
      <c r="Q255" s="832">
        <v>2623</v>
      </c>
    </row>
    <row r="256" spans="1:17" ht="14.45" customHeight="1" x14ac:dyDescent="0.2">
      <c r="A256" s="821" t="s">
        <v>605</v>
      </c>
      <c r="B256" s="822" t="s">
        <v>4293</v>
      </c>
      <c r="C256" s="822" t="s">
        <v>4179</v>
      </c>
      <c r="D256" s="822" t="s">
        <v>4633</v>
      </c>
      <c r="E256" s="822" t="s">
        <v>4634</v>
      </c>
      <c r="F256" s="831">
        <v>2</v>
      </c>
      <c r="G256" s="831">
        <v>11906</v>
      </c>
      <c r="H256" s="831">
        <v>1.9757716561566545</v>
      </c>
      <c r="I256" s="831">
        <v>5953</v>
      </c>
      <c r="J256" s="831">
        <v>1</v>
      </c>
      <c r="K256" s="831">
        <v>6026</v>
      </c>
      <c r="L256" s="831">
        <v>1</v>
      </c>
      <c r="M256" s="831">
        <v>6026</v>
      </c>
      <c r="N256" s="831"/>
      <c r="O256" s="831"/>
      <c r="P256" s="827"/>
      <c r="Q256" s="832"/>
    </row>
    <row r="257" spans="1:17" ht="14.45" customHeight="1" x14ac:dyDescent="0.2">
      <c r="A257" s="821" t="s">
        <v>605</v>
      </c>
      <c r="B257" s="822" t="s">
        <v>4293</v>
      </c>
      <c r="C257" s="822" t="s">
        <v>4179</v>
      </c>
      <c r="D257" s="822" t="s">
        <v>4635</v>
      </c>
      <c r="E257" s="822" t="s">
        <v>4636</v>
      </c>
      <c r="F257" s="831"/>
      <c r="G257" s="831"/>
      <c r="H257" s="831"/>
      <c r="I257" s="831"/>
      <c r="J257" s="831">
        <v>1</v>
      </c>
      <c r="K257" s="831">
        <v>6063</v>
      </c>
      <c r="L257" s="831">
        <v>1</v>
      </c>
      <c r="M257" s="831">
        <v>6063</v>
      </c>
      <c r="N257" s="831"/>
      <c r="O257" s="831"/>
      <c r="P257" s="827"/>
      <c r="Q257" s="832"/>
    </row>
    <row r="258" spans="1:17" ht="14.45" customHeight="1" x14ac:dyDescent="0.2">
      <c r="A258" s="821" t="s">
        <v>605</v>
      </c>
      <c r="B258" s="822" t="s">
        <v>4293</v>
      </c>
      <c r="C258" s="822" t="s">
        <v>4179</v>
      </c>
      <c r="D258" s="822" t="s">
        <v>4637</v>
      </c>
      <c r="E258" s="822" t="s">
        <v>4638</v>
      </c>
      <c r="F258" s="831">
        <v>3483</v>
      </c>
      <c r="G258" s="831">
        <v>609513</v>
      </c>
      <c r="H258" s="831">
        <v>0.9753019451218341</v>
      </c>
      <c r="I258" s="831">
        <v>174.9965546942291</v>
      </c>
      <c r="J258" s="831">
        <v>3551</v>
      </c>
      <c r="K258" s="831">
        <v>624948</v>
      </c>
      <c r="L258" s="831">
        <v>1</v>
      </c>
      <c r="M258" s="831">
        <v>175.99211489721205</v>
      </c>
      <c r="N258" s="831">
        <v>3514</v>
      </c>
      <c r="O258" s="831">
        <v>621968</v>
      </c>
      <c r="P258" s="827">
        <v>0.99523160326939197</v>
      </c>
      <c r="Q258" s="832">
        <v>176.99715424018214</v>
      </c>
    </row>
    <row r="259" spans="1:17" ht="14.45" customHeight="1" x14ac:dyDescent="0.2">
      <c r="A259" s="821" t="s">
        <v>605</v>
      </c>
      <c r="B259" s="822" t="s">
        <v>4293</v>
      </c>
      <c r="C259" s="822" t="s">
        <v>4179</v>
      </c>
      <c r="D259" s="822" t="s">
        <v>4639</v>
      </c>
      <c r="E259" s="822" t="s">
        <v>4640</v>
      </c>
      <c r="F259" s="831"/>
      <c r="G259" s="831"/>
      <c r="H259" s="831"/>
      <c r="I259" s="831"/>
      <c r="J259" s="831"/>
      <c r="K259" s="831"/>
      <c r="L259" s="831"/>
      <c r="M259" s="831"/>
      <c r="N259" s="831">
        <v>1</v>
      </c>
      <c r="O259" s="831">
        <v>10187</v>
      </c>
      <c r="P259" s="827"/>
      <c r="Q259" s="832">
        <v>10187</v>
      </c>
    </row>
    <row r="260" spans="1:17" ht="14.45" customHeight="1" x14ac:dyDescent="0.2">
      <c r="A260" s="821" t="s">
        <v>605</v>
      </c>
      <c r="B260" s="822" t="s">
        <v>4293</v>
      </c>
      <c r="C260" s="822" t="s">
        <v>4179</v>
      </c>
      <c r="D260" s="822" t="s">
        <v>4641</v>
      </c>
      <c r="E260" s="822" t="s">
        <v>4642</v>
      </c>
      <c r="F260" s="831">
        <v>14</v>
      </c>
      <c r="G260" s="831">
        <v>21028</v>
      </c>
      <c r="H260" s="831">
        <v>0.66225749559082892</v>
      </c>
      <c r="I260" s="831">
        <v>1502</v>
      </c>
      <c r="J260" s="831">
        <v>21</v>
      </c>
      <c r="K260" s="831">
        <v>31752</v>
      </c>
      <c r="L260" s="831">
        <v>1</v>
      </c>
      <c r="M260" s="831">
        <v>1512</v>
      </c>
      <c r="N260" s="831">
        <v>16</v>
      </c>
      <c r="O260" s="831">
        <v>24320</v>
      </c>
      <c r="P260" s="827">
        <v>0.76593600403124218</v>
      </c>
      <c r="Q260" s="832">
        <v>1520</v>
      </c>
    </row>
    <row r="261" spans="1:17" ht="14.45" customHeight="1" x14ac:dyDescent="0.2">
      <c r="A261" s="821" t="s">
        <v>605</v>
      </c>
      <c r="B261" s="822" t="s">
        <v>4293</v>
      </c>
      <c r="C261" s="822" t="s">
        <v>4179</v>
      </c>
      <c r="D261" s="822" t="s">
        <v>4643</v>
      </c>
      <c r="E261" s="822" t="s">
        <v>4644</v>
      </c>
      <c r="F261" s="831"/>
      <c r="G261" s="831"/>
      <c r="H261" s="831"/>
      <c r="I261" s="831"/>
      <c r="J261" s="831">
        <v>1</v>
      </c>
      <c r="K261" s="831">
        <v>3658</v>
      </c>
      <c r="L261" s="831">
        <v>1</v>
      </c>
      <c r="M261" s="831">
        <v>3658</v>
      </c>
      <c r="N261" s="831"/>
      <c r="O261" s="831"/>
      <c r="P261" s="827"/>
      <c r="Q261" s="832"/>
    </row>
    <row r="262" spans="1:17" ht="14.45" customHeight="1" x14ac:dyDescent="0.2">
      <c r="A262" s="821" t="s">
        <v>605</v>
      </c>
      <c r="B262" s="822" t="s">
        <v>4293</v>
      </c>
      <c r="C262" s="822" t="s">
        <v>4179</v>
      </c>
      <c r="D262" s="822" t="s">
        <v>4645</v>
      </c>
      <c r="E262" s="822" t="s">
        <v>4646</v>
      </c>
      <c r="F262" s="831">
        <v>36</v>
      </c>
      <c r="G262" s="831">
        <v>202356</v>
      </c>
      <c r="H262" s="831">
        <v>0.93934695620688691</v>
      </c>
      <c r="I262" s="831">
        <v>5621</v>
      </c>
      <c r="J262" s="831">
        <v>38</v>
      </c>
      <c r="K262" s="831">
        <v>215422</v>
      </c>
      <c r="L262" s="831">
        <v>1</v>
      </c>
      <c r="M262" s="831">
        <v>5669</v>
      </c>
      <c r="N262" s="831">
        <v>39</v>
      </c>
      <c r="O262" s="831">
        <v>222768</v>
      </c>
      <c r="P262" s="827">
        <v>1.0341005096972453</v>
      </c>
      <c r="Q262" s="832">
        <v>5712</v>
      </c>
    </row>
    <row r="263" spans="1:17" ht="14.45" customHeight="1" x14ac:dyDescent="0.2">
      <c r="A263" s="821" t="s">
        <v>605</v>
      </c>
      <c r="B263" s="822" t="s">
        <v>4293</v>
      </c>
      <c r="C263" s="822" t="s">
        <v>4179</v>
      </c>
      <c r="D263" s="822" t="s">
        <v>4647</v>
      </c>
      <c r="E263" s="822" t="s">
        <v>4648</v>
      </c>
      <c r="F263" s="831">
        <v>1</v>
      </c>
      <c r="G263" s="831">
        <v>339</v>
      </c>
      <c r="H263" s="831">
        <v>0.24708454810495628</v>
      </c>
      <c r="I263" s="831">
        <v>339</v>
      </c>
      <c r="J263" s="831">
        <v>4</v>
      </c>
      <c r="K263" s="831">
        <v>1372</v>
      </c>
      <c r="L263" s="831">
        <v>1</v>
      </c>
      <c r="M263" s="831">
        <v>343</v>
      </c>
      <c r="N263" s="831">
        <v>9</v>
      </c>
      <c r="O263" s="831">
        <v>3132</v>
      </c>
      <c r="P263" s="827">
        <v>2.2827988338192422</v>
      </c>
      <c r="Q263" s="832">
        <v>348</v>
      </c>
    </row>
    <row r="264" spans="1:17" ht="14.45" customHeight="1" x14ac:dyDescent="0.2">
      <c r="A264" s="821" t="s">
        <v>605</v>
      </c>
      <c r="B264" s="822" t="s">
        <v>4293</v>
      </c>
      <c r="C264" s="822" t="s">
        <v>4179</v>
      </c>
      <c r="D264" s="822" t="s">
        <v>4649</v>
      </c>
      <c r="E264" s="822" t="s">
        <v>4650</v>
      </c>
      <c r="F264" s="831">
        <v>1378</v>
      </c>
      <c r="G264" s="831">
        <v>5281856</v>
      </c>
      <c r="H264" s="831">
        <v>0.83309913282457482</v>
      </c>
      <c r="I264" s="831">
        <v>3832.986937590711</v>
      </c>
      <c r="J264" s="831">
        <v>1640</v>
      </c>
      <c r="K264" s="831">
        <v>6340009</v>
      </c>
      <c r="L264" s="831">
        <v>1</v>
      </c>
      <c r="M264" s="831">
        <v>3865.8591463414632</v>
      </c>
      <c r="N264" s="831">
        <v>1239</v>
      </c>
      <c r="O264" s="831">
        <v>4825644</v>
      </c>
      <c r="P264" s="827">
        <v>0.76114150626600052</v>
      </c>
      <c r="Q264" s="832">
        <v>3894.7893462469733</v>
      </c>
    </row>
    <row r="265" spans="1:17" ht="14.45" customHeight="1" x14ac:dyDescent="0.2">
      <c r="A265" s="821" t="s">
        <v>605</v>
      </c>
      <c r="B265" s="822" t="s">
        <v>4293</v>
      </c>
      <c r="C265" s="822" t="s">
        <v>4179</v>
      </c>
      <c r="D265" s="822" t="s">
        <v>4651</v>
      </c>
      <c r="E265" s="822" t="s">
        <v>4652</v>
      </c>
      <c r="F265" s="831">
        <v>623</v>
      </c>
      <c r="G265" s="831">
        <v>995550</v>
      </c>
      <c r="H265" s="831">
        <v>0.99676505660400028</v>
      </c>
      <c r="I265" s="831">
        <v>1597.9935794542537</v>
      </c>
      <c r="J265" s="831">
        <v>620</v>
      </c>
      <c r="K265" s="831">
        <v>998781</v>
      </c>
      <c r="L265" s="831">
        <v>1</v>
      </c>
      <c r="M265" s="831">
        <v>1610.9370967741936</v>
      </c>
      <c r="N265" s="831">
        <v>488</v>
      </c>
      <c r="O265" s="831">
        <v>792012</v>
      </c>
      <c r="P265" s="827">
        <v>0.79297864096333426</v>
      </c>
      <c r="Q265" s="832">
        <v>1622.9754098360656</v>
      </c>
    </row>
    <row r="266" spans="1:17" ht="14.45" customHeight="1" x14ac:dyDescent="0.2">
      <c r="A266" s="821" t="s">
        <v>605</v>
      </c>
      <c r="B266" s="822" t="s">
        <v>4293</v>
      </c>
      <c r="C266" s="822" t="s">
        <v>4179</v>
      </c>
      <c r="D266" s="822" t="s">
        <v>4653</v>
      </c>
      <c r="E266" s="822" t="s">
        <v>4654</v>
      </c>
      <c r="F266" s="831">
        <v>273</v>
      </c>
      <c r="G266" s="831">
        <v>784875</v>
      </c>
      <c r="H266" s="831">
        <v>0.94969447637485627</v>
      </c>
      <c r="I266" s="831">
        <v>2875</v>
      </c>
      <c r="J266" s="831">
        <v>285</v>
      </c>
      <c r="K266" s="831">
        <v>826450</v>
      </c>
      <c r="L266" s="831">
        <v>1</v>
      </c>
      <c r="M266" s="831">
        <v>2899.8245614035086</v>
      </c>
      <c r="N266" s="831">
        <v>194</v>
      </c>
      <c r="O266" s="831">
        <v>566653</v>
      </c>
      <c r="P266" s="827">
        <v>0.68564704458829939</v>
      </c>
      <c r="Q266" s="832">
        <v>2920.8917525773195</v>
      </c>
    </row>
    <row r="267" spans="1:17" ht="14.45" customHeight="1" x14ac:dyDescent="0.2">
      <c r="A267" s="821" t="s">
        <v>605</v>
      </c>
      <c r="B267" s="822" t="s">
        <v>4293</v>
      </c>
      <c r="C267" s="822" t="s">
        <v>4179</v>
      </c>
      <c r="D267" s="822" t="s">
        <v>4655</v>
      </c>
      <c r="E267" s="822" t="s">
        <v>4656</v>
      </c>
      <c r="F267" s="831">
        <v>267</v>
      </c>
      <c r="G267" s="831">
        <v>319065</v>
      </c>
      <c r="H267" s="831">
        <v>0.88346213377709726</v>
      </c>
      <c r="I267" s="831">
        <v>1195</v>
      </c>
      <c r="J267" s="831">
        <v>299</v>
      </c>
      <c r="K267" s="831">
        <v>361153</v>
      </c>
      <c r="L267" s="831">
        <v>1</v>
      </c>
      <c r="M267" s="831">
        <v>1207.8695652173913</v>
      </c>
      <c r="N267" s="831">
        <v>214</v>
      </c>
      <c r="O267" s="831">
        <v>261080</v>
      </c>
      <c r="P267" s="827">
        <v>0.72290691202897384</v>
      </c>
      <c r="Q267" s="832">
        <v>1220</v>
      </c>
    </row>
    <row r="268" spans="1:17" ht="14.45" customHeight="1" x14ac:dyDescent="0.2">
      <c r="A268" s="821" t="s">
        <v>605</v>
      </c>
      <c r="B268" s="822" t="s">
        <v>4293</v>
      </c>
      <c r="C268" s="822" t="s">
        <v>4179</v>
      </c>
      <c r="D268" s="822" t="s">
        <v>4657</v>
      </c>
      <c r="E268" s="822" t="s">
        <v>4658</v>
      </c>
      <c r="F268" s="831">
        <v>61</v>
      </c>
      <c r="G268" s="831">
        <v>392474</v>
      </c>
      <c r="H268" s="831">
        <v>0.85384658895604082</v>
      </c>
      <c r="I268" s="831">
        <v>6434</v>
      </c>
      <c r="J268" s="831">
        <v>71</v>
      </c>
      <c r="K268" s="831">
        <v>459654</v>
      </c>
      <c r="L268" s="831">
        <v>1</v>
      </c>
      <c r="M268" s="831">
        <v>6474</v>
      </c>
      <c r="N268" s="831">
        <v>64</v>
      </c>
      <c r="O268" s="831">
        <v>416604</v>
      </c>
      <c r="P268" s="827">
        <v>0.90634259682282758</v>
      </c>
      <c r="Q268" s="832">
        <v>6509.4375</v>
      </c>
    </row>
    <row r="269" spans="1:17" ht="14.45" customHeight="1" x14ac:dyDescent="0.2">
      <c r="A269" s="821" t="s">
        <v>605</v>
      </c>
      <c r="B269" s="822" t="s">
        <v>4293</v>
      </c>
      <c r="C269" s="822" t="s">
        <v>4179</v>
      </c>
      <c r="D269" s="822" t="s">
        <v>4659</v>
      </c>
      <c r="E269" s="822" t="s">
        <v>4660</v>
      </c>
      <c r="F269" s="831">
        <v>535</v>
      </c>
      <c r="G269" s="831">
        <v>2134634</v>
      </c>
      <c r="H269" s="831">
        <v>0.94220989856375525</v>
      </c>
      <c r="I269" s="831">
        <v>3989.9700934579441</v>
      </c>
      <c r="J269" s="831">
        <v>564</v>
      </c>
      <c r="K269" s="831">
        <v>2265561</v>
      </c>
      <c r="L269" s="831">
        <v>1</v>
      </c>
      <c r="M269" s="831">
        <v>4016.9521276595747</v>
      </c>
      <c r="N269" s="831">
        <v>474</v>
      </c>
      <c r="O269" s="831">
        <v>1915290</v>
      </c>
      <c r="P269" s="827">
        <v>0.84539326021237127</v>
      </c>
      <c r="Q269" s="832">
        <v>4040.6962025316457</v>
      </c>
    </row>
    <row r="270" spans="1:17" ht="14.45" customHeight="1" x14ac:dyDescent="0.2">
      <c r="A270" s="821" t="s">
        <v>605</v>
      </c>
      <c r="B270" s="822" t="s">
        <v>4293</v>
      </c>
      <c r="C270" s="822" t="s">
        <v>4179</v>
      </c>
      <c r="D270" s="822" t="s">
        <v>4661</v>
      </c>
      <c r="E270" s="822" t="s">
        <v>4662</v>
      </c>
      <c r="F270" s="831"/>
      <c r="G270" s="831"/>
      <c r="H270" s="831"/>
      <c r="I270" s="831"/>
      <c r="J270" s="831"/>
      <c r="K270" s="831"/>
      <c r="L270" s="831"/>
      <c r="M270" s="831"/>
      <c r="N270" s="831">
        <v>1</v>
      </c>
      <c r="O270" s="831">
        <v>4325</v>
      </c>
      <c r="P270" s="827"/>
      <c r="Q270" s="832">
        <v>4325</v>
      </c>
    </row>
    <row r="271" spans="1:17" ht="14.45" customHeight="1" x14ac:dyDescent="0.2">
      <c r="A271" s="821" t="s">
        <v>605</v>
      </c>
      <c r="B271" s="822" t="s">
        <v>4293</v>
      </c>
      <c r="C271" s="822" t="s">
        <v>4179</v>
      </c>
      <c r="D271" s="822" t="s">
        <v>4663</v>
      </c>
      <c r="E271" s="822" t="s">
        <v>4664</v>
      </c>
      <c r="F271" s="831">
        <v>2</v>
      </c>
      <c r="G271" s="831">
        <v>1864</v>
      </c>
      <c r="H271" s="831">
        <v>0.28418966305839305</v>
      </c>
      <c r="I271" s="831">
        <v>932</v>
      </c>
      <c r="J271" s="831">
        <v>7</v>
      </c>
      <c r="K271" s="831">
        <v>6559</v>
      </c>
      <c r="L271" s="831">
        <v>1</v>
      </c>
      <c r="M271" s="831">
        <v>937</v>
      </c>
      <c r="N271" s="831">
        <v>6</v>
      </c>
      <c r="O271" s="831">
        <v>5652</v>
      </c>
      <c r="P271" s="827">
        <v>0.8617167251105351</v>
      </c>
      <c r="Q271" s="832">
        <v>942</v>
      </c>
    </row>
    <row r="272" spans="1:17" ht="14.45" customHeight="1" x14ac:dyDescent="0.2">
      <c r="A272" s="821" t="s">
        <v>605</v>
      </c>
      <c r="B272" s="822" t="s">
        <v>4293</v>
      </c>
      <c r="C272" s="822" t="s">
        <v>4179</v>
      </c>
      <c r="D272" s="822" t="s">
        <v>4665</v>
      </c>
      <c r="E272" s="822" t="s">
        <v>4666</v>
      </c>
      <c r="F272" s="831">
        <v>1</v>
      </c>
      <c r="G272" s="831">
        <v>463</v>
      </c>
      <c r="H272" s="831"/>
      <c r="I272" s="831">
        <v>463</v>
      </c>
      <c r="J272" s="831"/>
      <c r="K272" s="831"/>
      <c r="L272" s="831"/>
      <c r="M272" s="831"/>
      <c r="N272" s="831"/>
      <c r="O272" s="831"/>
      <c r="P272" s="827"/>
      <c r="Q272" s="832"/>
    </row>
    <row r="273" spans="1:17" ht="14.45" customHeight="1" x14ac:dyDescent="0.2">
      <c r="A273" s="821" t="s">
        <v>605</v>
      </c>
      <c r="B273" s="822" t="s">
        <v>4293</v>
      </c>
      <c r="C273" s="822" t="s">
        <v>4179</v>
      </c>
      <c r="D273" s="822" t="s">
        <v>4667</v>
      </c>
      <c r="E273" s="822" t="s">
        <v>4668</v>
      </c>
      <c r="F273" s="831"/>
      <c r="G273" s="831"/>
      <c r="H273" s="831"/>
      <c r="I273" s="831"/>
      <c r="J273" s="831"/>
      <c r="K273" s="831"/>
      <c r="L273" s="831"/>
      <c r="M273" s="831"/>
      <c r="N273" s="831">
        <v>1</v>
      </c>
      <c r="O273" s="831">
        <v>255</v>
      </c>
      <c r="P273" s="827"/>
      <c r="Q273" s="832">
        <v>255</v>
      </c>
    </row>
    <row r="274" spans="1:17" ht="14.45" customHeight="1" x14ac:dyDescent="0.2">
      <c r="A274" s="821" t="s">
        <v>605</v>
      </c>
      <c r="B274" s="822" t="s">
        <v>4293</v>
      </c>
      <c r="C274" s="822" t="s">
        <v>4179</v>
      </c>
      <c r="D274" s="822" t="s">
        <v>4669</v>
      </c>
      <c r="E274" s="822" t="s">
        <v>4670</v>
      </c>
      <c r="F274" s="831"/>
      <c r="G274" s="831"/>
      <c r="H274" s="831"/>
      <c r="I274" s="831"/>
      <c r="J274" s="831"/>
      <c r="K274" s="831"/>
      <c r="L274" s="831"/>
      <c r="M274" s="831"/>
      <c r="N274" s="831">
        <v>3</v>
      </c>
      <c r="O274" s="831">
        <v>1323</v>
      </c>
      <c r="P274" s="827"/>
      <c r="Q274" s="832">
        <v>441</v>
      </c>
    </row>
    <row r="275" spans="1:17" ht="14.45" customHeight="1" x14ac:dyDescent="0.2">
      <c r="A275" s="821" t="s">
        <v>605</v>
      </c>
      <c r="B275" s="822" t="s">
        <v>4293</v>
      </c>
      <c r="C275" s="822" t="s">
        <v>4179</v>
      </c>
      <c r="D275" s="822" t="s">
        <v>4671</v>
      </c>
      <c r="E275" s="822" t="s">
        <v>4672</v>
      </c>
      <c r="F275" s="831"/>
      <c r="G275" s="831"/>
      <c r="H275" s="831"/>
      <c r="I275" s="831"/>
      <c r="J275" s="831"/>
      <c r="K275" s="831"/>
      <c r="L275" s="831"/>
      <c r="M275" s="831"/>
      <c r="N275" s="831">
        <v>1</v>
      </c>
      <c r="O275" s="831">
        <v>925</v>
      </c>
      <c r="P275" s="827"/>
      <c r="Q275" s="832">
        <v>925</v>
      </c>
    </row>
    <row r="276" spans="1:17" ht="14.45" customHeight="1" x14ac:dyDescent="0.2">
      <c r="A276" s="821" t="s">
        <v>605</v>
      </c>
      <c r="B276" s="822" t="s">
        <v>4293</v>
      </c>
      <c r="C276" s="822" t="s">
        <v>4179</v>
      </c>
      <c r="D276" s="822" t="s">
        <v>4673</v>
      </c>
      <c r="E276" s="822" t="s">
        <v>4674</v>
      </c>
      <c r="F276" s="831"/>
      <c r="G276" s="831"/>
      <c r="H276" s="831"/>
      <c r="I276" s="831"/>
      <c r="J276" s="831"/>
      <c r="K276" s="831"/>
      <c r="L276" s="831"/>
      <c r="M276" s="831"/>
      <c r="N276" s="831">
        <v>2</v>
      </c>
      <c r="O276" s="831">
        <v>3996</v>
      </c>
      <c r="P276" s="827"/>
      <c r="Q276" s="832">
        <v>1998</v>
      </c>
    </row>
    <row r="277" spans="1:17" ht="14.45" customHeight="1" x14ac:dyDescent="0.2">
      <c r="A277" s="821" t="s">
        <v>605</v>
      </c>
      <c r="B277" s="822" t="s">
        <v>4293</v>
      </c>
      <c r="C277" s="822" t="s">
        <v>4179</v>
      </c>
      <c r="D277" s="822" t="s">
        <v>4675</v>
      </c>
      <c r="E277" s="822" t="s">
        <v>4676</v>
      </c>
      <c r="F277" s="831"/>
      <c r="G277" s="831"/>
      <c r="H277" s="831"/>
      <c r="I277" s="831"/>
      <c r="J277" s="831"/>
      <c r="K277" s="831"/>
      <c r="L277" s="831"/>
      <c r="M277" s="831"/>
      <c r="N277" s="831">
        <v>3</v>
      </c>
      <c r="O277" s="831">
        <v>9942</v>
      </c>
      <c r="P277" s="827"/>
      <c r="Q277" s="832">
        <v>3314</v>
      </c>
    </row>
    <row r="278" spans="1:17" ht="14.45" customHeight="1" x14ac:dyDescent="0.2">
      <c r="A278" s="821" t="s">
        <v>605</v>
      </c>
      <c r="B278" s="822" t="s">
        <v>4293</v>
      </c>
      <c r="C278" s="822" t="s">
        <v>4179</v>
      </c>
      <c r="D278" s="822" t="s">
        <v>4677</v>
      </c>
      <c r="E278" s="822" t="s">
        <v>4678</v>
      </c>
      <c r="F278" s="831">
        <v>1</v>
      </c>
      <c r="G278" s="831">
        <v>839</v>
      </c>
      <c r="H278" s="831"/>
      <c r="I278" s="831">
        <v>839</v>
      </c>
      <c r="J278" s="831"/>
      <c r="K278" s="831"/>
      <c r="L278" s="831"/>
      <c r="M278" s="831"/>
      <c r="N278" s="831"/>
      <c r="O278" s="831"/>
      <c r="P278" s="827"/>
      <c r="Q278" s="832"/>
    </row>
    <row r="279" spans="1:17" ht="14.45" customHeight="1" x14ac:dyDescent="0.2">
      <c r="A279" s="821" t="s">
        <v>605</v>
      </c>
      <c r="B279" s="822" t="s">
        <v>4293</v>
      </c>
      <c r="C279" s="822" t="s">
        <v>4179</v>
      </c>
      <c r="D279" s="822" t="s">
        <v>4679</v>
      </c>
      <c r="E279" s="822" t="s">
        <v>4680</v>
      </c>
      <c r="F279" s="831">
        <v>2</v>
      </c>
      <c r="G279" s="831">
        <v>4184</v>
      </c>
      <c r="H279" s="831"/>
      <c r="I279" s="831">
        <v>2092</v>
      </c>
      <c r="J279" s="831"/>
      <c r="K279" s="831"/>
      <c r="L279" s="831"/>
      <c r="M279" s="831"/>
      <c r="N279" s="831">
        <v>2</v>
      </c>
      <c r="O279" s="831">
        <v>4220</v>
      </c>
      <c r="P279" s="827"/>
      <c r="Q279" s="832">
        <v>2110</v>
      </c>
    </row>
    <row r="280" spans="1:17" ht="14.45" customHeight="1" x14ac:dyDescent="0.2">
      <c r="A280" s="821" t="s">
        <v>605</v>
      </c>
      <c r="B280" s="822" t="s">
        <v>4293</v>
      </c>
      <c r="C280" s="822" t="s">
        <v>4179</v>
      </c>
      <c r="D280" s="822" t="s">
        <v>4681</v>
      </c>
      <c r="E280" s="822" t="s">
        <v>4682</v>
      </c>
      <c r="F280" s="831">
        <v>0</v>
      </c>
      <c r="G280" s="831">
        <v>0</v>
      </c>
      <c r="H280" s="831"/>
      <c r="I280" s="831"/>
      <c r="J280" s="831">
        <v>0</v>
      </c>
      <c r="K280" s="831">
        <v>0</v>
      </c>
      <c r="L280" s="831"/>
      <c r="M280" s="831"/>
      <c r="N280" s="831">
        <v>0</v>
      </c>
      <c r="O280" s="831">
        <v>0</v>
      </c>
      <c r="P280" s="827"/>
      <c r="Q280" s="832"/>
    </row>
    <row r="281" spans="1:17" ht="14.45" customHeight="1" x14ac:dyDescent="0.2">
      <c r="A281" s="821" t="s">
        <v>605</v>
      </c>
      <c r="B281" s="822" t="s">
        <v>4293</v>
      </c>
      <c r="C281" s="822" t="s">
        <v>4179</v>
      </c>
      <c r="D281" s="822" t="s">
        <v>4683</v>
      </c>
      <c r="E281" s="822" t="s">
        <v>4684</v>
      </c>
      <c r="F281" s="831">
        <v>1488</v>
      </c>
      <c r="G281" s="831">
        <v>0</v>
      </c>
      <c r="H281" s="831"/>
      <c r="I281" s="831">
        <v>0</v>
      </c>
      <c r="J281" s="831">
        <v>1310</v>
      </c>
      <c r="K281" s="831">
        <v>0</v>
      </c>
      <c r="L281" s="831"/>
      <c r="M281" s="831">
        <v>0</v>
      </c>
      <c r="N281" s="831">
        <v>1185</v>
      </c>
      <c r="O281" s="831">
        <v>0</v>
      </c>
      <c r="P281" s="827"/>
      <c r="Q281" s="832">
        <v>0</v>
      </c>
    </row>
    <row r="282" spans="1:17" ht="14.45" customHeight="1" x14ac:dyDescent="0.2">
      <c r="A282" s="821" t="s">
        <v>605</v>
      </c>
      <c r="B282" s="822" t="s">
        <v>4293</v>
      </c>
      <c r="C282" s="822" t="s">
        <v>4179</v>
      </c>
      <c r="D282" s="822" t="s">
        <v>4685</v>
      </c>
      <c r="E282" s="822" t="s">
        <v>4686</v>
      </c>
      <c r="F282" s="831">
        <v>59</v>
      </c>
      <c r="G282" s="831">
        <v>0</v>
      </c>
      <c r="H282" s="831"/>
      <c r="I282" s="831">
        <v>0</v>
      </c>
      <c r="J282" s="831">
        <v>60</v>
      </c>
      <c r="K282" s="831">
        <v>0</v>
      </c>
      <c r="L282" s="831"/>
      <c r="M282" s="831">
        <v>0</v>
      </c>
      <c r="N282" s="831">
        <v>77</v>
      </c>
      <c r="O282" s="831">
        <v>0</v>
      </c>
      <c r="P282" s="827"/>
      <c r="Q282" s="832">
        <v>0</v>
      </c>
    </row>
    <row r="283" spans="1:17" ht="14.45" customHeight="1" x14ac:dyDescent="0.2">
      <c r="A283" s="821" t="s">
        <v>605</v>
      </c>
      <c r="B283" s="822" t="s">
        <v>4293</v>
      </c>
      <c r="C283" s="822" t="s">
        <v>4179</v>
      </c>
      <c r="D283" s="822" t="s">
        <v>4221</v>
      </c>
      <c r="E283" s="822" t="s">
        <v>4222</v>
      </c>
      <c r="F283" s="831">
        <v>1294</v>
      </c>
      <c r="G283" s="831">
        <v>326088</v>
      </c>
      <c r="H283" s="831">
        <v>0.99289328973089497</v>
      </c>
      <c r="I283" s="831">
        <v>252</v>
      </c>
      <c r="J283" s="831">
        <v>1293</v>
      </c>
      <c r="K283" s="831">
        <v>328422</v>
      </c>
      <c r="L283" s="831">
        <v>1</v>
      </c>
      <c r="M283" s="831">
        <v>254</v>
      </c>
      <c r="N283" s="831">
        <v>1132</v>
      </c>
      <c r="O283" s="831">
        <v>288659</v>
      </c>
      <c r="P283" s="827">
        <v>0.87892711206922802</v>
      </c>
      <c r="Q283" s="832">
        <v>254.99911660777386</v>
      </c>
    </row>
    <row r="284" spans="1:17" ht="14.45" customHeight="1" x14ac:dyDescent="0.2">
      <c r="A284" s="821" t="s">
        <v>605</v>
      </c>
      <c r="B284" s="822" t="s">
        <v>4293</v>
      </c>
      <c r="C284" s="822" t="s">
        <v>4179</v>
      </c>
      <c r="D284" s="822" t="s">
        <v>4687</v>
      </c>
      <c r="E284" s="822" t="s">
        <v>4688</v>
      </c>
      <c r="F284" s="831">
        <v>186</v>
      </c>
      <c r="G284" s="831">
        <v>1034196</v>
      </c>
      <c r="H284" s="831">
        <v>0.95302671470829459</v>
      </c>
      <c r="I284" s="831">
        <v>5560.1935483870966</v>
      </c>
      <c r="J284" s="831">
        <v>194</v>
      </c>
      <c r="K284" s="831">
        <v>1085170</v>
      </c>
      <c r="L284" s="831">
        <v>1</v>
      </c>
      <c r="M284" s="831">
        <v>5593.6597938144332</v>
      </c>
      <c r="N284" s="831">
        <v>148</v>
      </c>
      <c r="O284" s="831">
        <v>832204</v>
      </c>
      <c r="P284" s="827">
        <v>0.76688813734253625</v>
      </c>
      <c r="Q284" s="832">
        <v>5623</v>
      </c>
    </row>
    <row r="285" spans="1:17" ht="14.45" customHeight="1" x14ac:dyDescent="0.2">
      <c r="A285" s="821" t="s">
        <v>605</v>
      </c>
      <c r="B285" s="822" t="s">
        <v>4293</v>
      </c>
      <c r="C285" s="822" t="s">
        <v>4179</v>
      </c>
      <c r="D285" s="822" t="s">
        <v>4689</v>
      </c>
      <c r="E285" s="822" t="s">
        <v>4690</v>
      </c>
      <c r="F285" s="831">
        <v>5579</v>
      </c>
      <c r="G285" s="831">
        <v>6153012</v>
      </c>
      <c r="H285" s="831">
        <v>1.0067657537344179</v>
      </c>
      <c r="I285" s="831">
        <v>1102.887972754974</v>
      </c>
      <c r="J285" s="831">
        <v>5460</v>
      </c>
      <c r="K285" s="831">
        <v>6111662</v>
      </c>
      <c r="L285" s="831">
        <v>1</v>
      </c>
      <c r="M285" s="831">
        <v>1119.3520146520148</v>
      </c>
      <c r="N285" s="831">
        <v>4547</v>
      </c>
      <c r="O285" s="831">
        <v>5127558</v>
      </c>
      <c r="P285" s="827">
        <v>0.838979315282815</v>
      </c>
      <c r="Q285" s="832">
        <v>1127.6793490213327</v>
      </c>
    </row>
    <row r="286" spans="1:17" ht="14.45" customHeight="1" x14ac:dyDescent="0.2">
      <c r="A286" s="821" t="s">
        <v>605</v>
      </c>
      <c r="B286" s="822" t="s">
        <v>4293</v>
      </c>
      <c r="C286" s="822" t="s">
        <v>4179</v>
      </c>
      <c r="D286" s="822" t="s">
        <v>4691</v>
      </c>
      <c r="E286" s="822" t="s">
        <v>4692</v>
      </c>
      <c r="F286" s="831">
        <v>1042</v>
      </c>
      <c r="G286" s="831">
        <v>1382722</v>
      </c>
      <c r="H286" s="831">
        <v>0.92109621162160182</v>
      </c>
      <c r="I286" s="831">
        <v>1326.9884836852207</v>
      </c>
      <c r="J286" s="831">
        <v>1122</v>
      </c>
      <c r="K286" s="831">
        <v>1501170</v>
      </c>
      <c r="L286" s="831">
        <v>1</v>
      </c>
      <c r="M286" s="831">
        <v>1337.9411764705883</v>
      </c>
      <c r="N286" s="831">
        <v>1004</v>
      </c>
      <c r="O286" s="831">
        <v>1352316</v>
      </c>
      <c r="P286" s="827">
        <v>0.90084134375187352</v>
      </c>
      <c r="Q286" s="832">
        <v>1346.9282868525897</v>
      </c>
    </row>
    <row r="287" spans="1:17" ht="14.45" customHeight="1" x14ac:dyDescent="0.2">
      <c r="A287" s="821" t="s">
        <v>605</v>
      </c>
      <c r="B287" s="822" t="s">
        <v>4293</v>
      </c>
      <c r="C287" s="822" t="s">
        <v>4179</v>
      </c>
      <c r="D287" s="822" t="s">
        <v>4693</v>
      </c>
      <c r="E287" s="822" t="s">
        <v>4694</v>
      </c>
      <c r="F287" s="831">
        <v>19</v>
      </c>
      <c r="G287" s="831">
        <v>0</v>
      </c>
      <c r="H287" s="831"/>
      <c r="I287" s="831">
        <v>0</v>
      </c>
      <c r="J287" s="831">
        <v>12</v>
      </c>
      <c r="K287" s="831">
        <v>0</v>
      </c>
      <c r="L287" s="831"/>
      <c r="M287" s="831">
        <v>0</v>
      </c>
      <c r="N287" s="831">
        <v>8</v>
      </c>
      <c r="O287" s="831">
        <v>0</v>
      </c>
      <c r="P287" s="827"/>
      <c r="Q287" s="832">
        <v>0</v>
      </c>
    </row>
    <row r="288" spans="1:17" ht="14.45" customHeight="1" x14ac:dyDescent="0.2">
      <c r="A288" s="821" t="s">
        <v>605</v>
      </c>
      <c r="B288" s="822" t="s">
        <v>4293</v>
      </c>
      <c r="C288" s="822" t="s">
        <v>4179</v>
      </c>
      <c r="D288" s="822" t="s">
        <v>4695</v>
      </c>
      <c r="E288" s="822" t="s">
        <v>4696</v>
      </c>
      <c r="F288" s="831"/>
      <c r="G288" s="831"/>
      <c r="H288" s="831"/>
      <c r="I288" s="831"/>
      <c r="J288" s="831"/>
      <c r="K288" s="831"/>
      <c r="L288" s="831"/>
      <c r="M288" s="831"/>
      <c r="N288" s="831">
        <v>1</v>
      </c>
      <c r="O288" s="831">
        <v>2999</v>
      </c>
      <c r="P288" s="827"/>
      <c r="Q288" s="832">
        <v>2999</v>
      </c>
    </row>
    <row r="289" spans="1:17" ht="14.45" customHeight="1" x14ac:dyDescent="0.2">
      <c r="A289" s="821" t="s">
        <v>605</v>
      </c>
      <c r="B289" s="822" t="s">
        <v>4293</v>
      </c>
      <c r="C289" s="822" t="s">
        <v>4179</v>
      </c>
      <c r="D289" s="822" t="s">
        <v>4697</v>
      </c>
      <c r="E289" s="822" t="s">
        <v>4698</v>
      </c>
      <c r="F289" s="831">
        <v>500</v>
      </c>
      <c r="G289" s="831">
        <v>238500</v>
      </c>
      <c r="H289" s="831">
        <v>0.89789925457420372</v>
      </c>
      <c r="I289" s="831">
        <v>477</v>
      </c>
      <c r="J289" s="831">
        <v>550</v>
      </c>
      <c r="K289" s="831">
        <v>265620</v>
      </c>
      <c r="L289" s="831">
        <v>1</v>
      </c>
      <c r="M289" s="831">
        <v>482.94545454545454</v>
      </c>
      <c r="N289" s="831">
        <v>420</v>
      </c>
      <c r="O289" s="831">
        <v>204960</v>
      </c>
      <c r="P289" s="827">
        <v>0.77162864242150442</v>
      </c>
      <c r="Q289" s="832">
        <v>488</v>
      </c>
    </row>
    <row r="290" spans="1:17" ht="14.45" customHeight="1" x14ac:dyDescent="0.2">
      <c r="A290" s="821" t="s">
        <v>605</v>
      </c>
      <c r="B290" s="822" t="s">
        <v>4293</v>
      </c>
      <c r="C290" s="822" t="s">
        <v>4179</v>
      </c>
      <c r="D290" s="822" t="s">
        <v>4699</v>
      </c>
      <c r="E290" s="822" t="s">
        <v>4700</v>
      </c>
      <c r="F290" s="831">
        <v>17</v>
      </c>
      <c r="G290" s="831">
        <v>78380</v>
      </c>
      <c r="H290" s="831">
        <v>0.7664776061020927</v>
      </c>
      <c r="I290" s="831">
        <v>4610.588235294118</v>
      </c>
      <c r="J290" s="831">
        <v>22</v>
      </c>
      <c r="K290" s="831">
        <v>102260</v>
      </c>
      <c r="L290" s="831">
        <v>1</v>
      </c>
      <c r="M290" s="831">
        <v>4648.181818181818</v>
      </c>
      <c r="N290" s="831">
        <v>15</v>
      </c>
      <c r="O290" s="831">
        <v>70290</v>
      </c>
      <c r="P290" s="827">
        <v>0.68736553882260909</v>
      </c>
      <c r="Q290" s="832">
        <v>4686</v>
      </c>
    </row>
    <row r="291" spans="1:17" ht="14.45" customHeight="1" x14ac:dyDescent="0.2">
      <c r="A291" s="821" t="s">
        <v>605</v>
      </c>
      <c r="B291" s="822" t="s">
        <v>4293</v>
      </c>
      <c r="C291" s="822" t="s">
        <v>4179</v>
      </c>
      <c r="D291" s="822" t="s">
        <v>4701</v>
      </c>
      <c r="E291" s="822" t="s">
        <v>4702</v>
      </c>
      <c r="F291" s="831">
        <v>109</v>
      </c>
      <c r="G291" s="831">
        <v>449074</v>
      </c>
      <c r="H291" s="831">
        <v>0.91112977706360221</v>
      </c>
      <c r="I291" s="831">
        <v>4119.9449541284403</v>
      </c>
      <c r="J291" s="831">
        <v>119</v>
      </c>
      <c r="K291" s="831">
        <v>492876</v>
      </c>
      <c r="L291" s="831">
        <v>1</v>
      </c>
      <c r="M291" s="831">
        <v>4141.8151260504201</v>
      </c>
      <c r="N291" s="831">
        <v>107</v>
      </c>
      <c r="O291" s="831">
        <v>445227</v>
      </c>
      <c r="P291" s="827">
        <v>0.90332456845129405</v>
      </c>
      <c r="Q291" s="832">
        <v>4161</v>
      </c>
    </row>
    <row r="292" spans="1:17" ht="14.45" customHeight="1" x14ac:dyDescent="0.2">
      <c r="A292" s="821" t="s">
        <v>605</v>
      </c>
      <c r="B292" s="822" t="s">
        <v>4293</v>
      </c>
      <c r="C292" s="822" t="s">
        <v>4179</v>
      </c>
      <c r="D292" s="822" t="s">
        <v>4703</v>
      </c>
      <c r="E292" s="822" t="s">
        <v>4704</v>
      </c>
      <c r="F292" s="831">
        <v>10</v>
      </c>
      <c r="G292" s="831">
        <v>103820</v>
      </c>
      <c r="H292" s="831">
        <v>1.1041979090222604</v>
      </c>
      <c r="I292" s="831">
        <v>10382</v>
      </c>
      <c r="J292" s="831">
        <v>9</v>
      </c>
      <c r="K292" s="831">
        <v>94023</v>
      </c>
      <c r="L292" s="831">
        <v>1</v>
      </c>
      <c r="M292" s="831">
        <v>10447</v>
      </c>
      <c r="N292" s="831">
        <v>13</v>
      </c>
      <c r="O292" s="831">
        <v>136552</v>
      </c>
      <c r="P292" s="827">
        <v>1.452325494825734</v>
      </c>
      <c r="Q292" s="832">
        <v>10504</v>
      </c>
    </row>
    <row r="293" spans="1:17" ht="14.45" customHeight="1" x14ac:dyDescent="0.2">
      <c r="A293" s="821" t="s">
        <v>605</v>
      </c>
      <c r="B293" s="822" t="s">
        <v>4293</v>
      </c>
      <c r="C293" s="822" t="s">
        <v>4179</v>
      </c>
      <c r="D293" s="822" t="s">
        <v>4705</v>
      </c>
      <c r="E293" s="822" t="s">
        <v>4706</v>
      </c>
      <c r="F293" s="831"/>
      <c r="G293" s="831"/>
      <c r="H293" s="831"/>
      <c r="I293" s="831"/>
      <c r="J293" s="831">
        <v>1</v>
      </c>
      <c r="K293" s="831">
        <v>722</v>
      </c>
      <c r="L293" s="831">
        <v>1</v>
      </c>
      <c r="M293" s="831">
        <v>722</v>
      </c>
      <c r="N293" s="831"/>
      <c r="O293" s="831"/>
      <c r="P293" s="827"/>
      <c r="Q293" s="832"/>
    </row>
    <row r="294" spans="1:17" ht="14.45" customHeight="1" x14ac:dyDescent="0.2">
      <c r="A294" s="821" t="s">
        <v>605</v>
      </c>
      <c r="B294" s="822" t="s">
        <v>4293</v>
      </c>
      <c r="C294" s="822" t="s">
        <v>4179</v>
      </c>
      <c r="D294" s="822" t="s">
        <v>4707</v>
      </c>
      <c r="E294" s="822" t="s">
        <v>4708</v>
      </c>
      <c r="F294" s="831">
        <v>867</v>
      </c>
      <c r="G294" s="831">
        <v>311245</v>
      </c>
      <c r="H294" s="831">
        <v>0.93301937414003455</v>
      </c>
      <c r="I294" s="831">
        <v>358.99077277970014</v>
      </c>
      <c r="J294" s="831">
        <v>919</v>
      </c>
      <c r="K294" s="831">
        <v>333589</v>
      </c>
      <c r="L294" s="831">
        <v>1</v>
      </c>
      <c r="M294" s="831">
        <v>362.99129488574539</v>
      </c>
      <c r="N294" s="831">
        <v>748</v>
      </c>
      <c r="O294" s="831">
        <v>273735</v>
      </c>
      <c r="P294" s="827">
        <v>0.82057561850061</v>
      </c>
      <c r="Q294" s="832">
        <v>365.95588235294116</v>
      </c>
    </row>
    <row r="295" spans="1:17" ht="14.45" customHeight="1" x14ac:dyDescent="0.2">
      <c r="A295" s="821" t="s">
        <v>605</v>
      </c>
      <c r="B295" s="822" t="s">
        <v>4293</v>
      </c>
      <c r="C295" s="822" t="s">
        <v>4179</v>
      </c>
      <c r="D295" s="822" t="s">
        <v>4239</v>
      </c>
      <c r="E295" s="822" t="s">
        <v>4240</v>
      </c>
      <c r="F295" s="831"/>
      <c r="G295" s="831"/>
      <c r="H295" s="831"/>
      <c r="I295" s="831"/>
      <c r="J295" s="831"/>
      <c r="K295" s="831"/>
      <c r="L295" s="831"/>
      <c r="M295" s="831"/>
      <c r="N295" s="831">
        <v>1</v>
      </c>
      <c r="O295" s="831">
        <v>377</v>
      </c>
      <c r="P295" s="827"/>
      <c r="Q295" s="832">
        <v>377</v>
      </c>
    </row>
    <row r="296" spans="1:17" ht="14.45" customHeight="1" x14ac:dyDescent="0.2">
      <c r="A296" s="821" t="s">
        <v>605</v>
      </c>
      <c r="B296" s="822" t="s">
        <v>4293</v>
      </c>
      <c r="C296" s="822" t="s">
        <v>4179</v>
      </c>
      <c r="D296" s="822" t="s">
        <v>4709</v>
      </c>
      <c r="E296" s="822" t="s">
        <v>4710</v>
      </c>
      <c r="F296" s="831">
        <v>12</v>
      </c>
      <c r="G296" s="831">
        <v>60756</v>
      </c>
      <c r="H296" s="831">
        <v>1.0840574538317425</v>
      </c>
      <c r="I296" s="831">
        <v>5063</v>
      </c>
      <c r="J296" s="831">
        <v>11</v>
      </c>
      <c r="K296" s="831">
        <v>56045</v>
      </c>
      <c r="L296" s="831">
        <v>1</v>
      </c>
      <c r="M296" s="831">
        <v>5095</v>
      </c>
      <c r="N296" s="831">
        <v>8</v>
      </c>
      <c r="O296" s="831">
        <v>40963</v>
      </c>
      <c r="P296" s="827">
        <v>0.73089481666517975</v>
      </c>
      <c r="Q296" s="832">
        <v>5120.375</v>
      </c>
    </row>
    <row r="297" spans="1:17" ht="14.45" customHeight="1" x14ac:dyDescent="0.2">
      <c r="A297" s="821" t="s">
        <v>605</v>
      </c>
      <c r="B297" s="822" t="s">
        <v>4293</v>
      </c>
      <c r="C297" s="822" t="s">
        <v>4179</v>
      </c>
      <c r="D297" s="822" t="s">
        <v>4241</v>
      </c>
      <c r="E297" s="822" t="s">
        <v>4242</v>
      </c>
      <c r="F297" s="831">
        <v>1057</v>
      </c>
      <c r="G297" s="831">
        <v>395317</v>
      </c>
      <c r="H297" s="831">
        <v>0.91505599355576439</v>
      </c>
      <c r="I297" s="831">
        <v>373.99905392620622</v>
      </c>
      <c r="J297" s="831">
        <v>1149</v>
      </c>
      <c r="K297" s="831">
        <v>432014</v>
      </c>
      <c r="L297" s="831">
        <v>1</v>
      </c>
      <c r="M297" s="831">
        <v>375.99129677980852</v>
      </c>
      <c r="N297" s="831">
        <v>995</v>
      </c>
      <c r="O297" s="831">
        <v>377090</v>
      </c>
      <c r="P297" s="827">
        <v>0.87286523121935866</v>
      </c>
      <c r="Q297" s="832">
        <v>378.9849246231156</v>
      </c>
    </row>
    <row r="298" spans="1:17" ht="14.45" customHeight="1" x14ac:dyDescent="0.2">
      <c r="A298" s="821" t="s">
        <v>605</v>
      </c>
      <c r="B298" s="822" t="s">
        <v>4293</v>
      </c>
      <c r="C298" s="822" t="s">
        <v>4179</v>
      </c>
      <c r="D298" s="822" t="s">
        <v>4711</v>
      </c>
      <c r="E298" s="822" t="s">
        <v>4712</v>
      </c>
      <c r="F298" s="831">
        <v>3</v>
      </c>
      <c r="G298" s="831">
        <v>5595</v>
      </c>
      <c r="H298" s="831">
        <v>0.99413646055437099</v>
      </c>
      <c r="I298" s="831">
        <v>1865</v>
      </c>
      <c r="J298" s="831">
        <v>3</v>
      </c>
      <c r="K298" s="831">
        <v>5628</v>
      </c>
      <c r="L298" s="831">
        <v>1</v>
      </c>
      <c r="M298" s="831">
        <v>1876</v>
      </c>
      <c r="N298" s="831">
        <v>4</v>
      </c>
      <c r="O298" s="831">
        <v>7544</v>
      </c>
      <c r="P298" s="827">
        <v>1.3404406538734897</v>
      </c>
      <c r="Q298" s="832">
        <v>1886</v>
      </c>
    </row>
    <row r="299" spans="1:17" ht="14.45" customHeight="1" x14ac:dyDescent="0.2">
      <c r="A299" s="821" t="s">
        <v>605</v>
      </c>
      <c r="B299" s="822" t="s">
        <v>4293</v>
      </c>
      <c r="C299" s="822" t="s">
        <v>4179</v>
      </c>
      <c r="D299" s="822" t="s">
        <v>4713</v>
      </c>
      <c r="E299" s="822" t="s">
        <v>4714</v>
      </c>
      <c r="F299" s="831">
        <v>341</v>
      </c>
      <c r="G299" s="831">
        <v>52514</v>
      </c>
      <c r="H299" s="831">
        <v>0.64413016546665525</v>
      </c>
      <c r="I299" s="831">
        <v>154</v>
      </c>
      <c r="J299" s="831">
        <v>526</v>
      </c>
      <c r="K299" s="831">
        <v>81527</v>
      </c>
      <c r="L299" s="831">
        <v>1</v>
      </c>
      <c r="M299" s="831">
        <v>154.99429657794676</v>
      </c>
      <c r="N299" s="831">
        <v>659</v>
      </c>
      <c r="O299" s="831">
        <v>102804</v>
      </c>
      <c r="P299" s="827">
        <v>1.2609810246912065</v>
      </c>
      <c r="Q299" s="832">
        <v>156</v>
      </c>
    </row>
    <row r="300" spans="1:17" ht="14.45" customHeight="1" x14ac:dyDescent="0.2">
      <c r="A300" s="821" t="s">
        <v>605</v>
      </c>
      <c r="B300" s="822" t="s">
        <v>4293</v>
      </c>
      <c r="C300" s="822" t="s">
        <v>4179</v>
      </c>
      <c r="D300" s="822" t="s">
        <v>4715</v>
      </c>
      <c r="E300" s="822" t="s">
        <v>4716</v>
      </c>
      <c r="F300" s="831">
        <v>12</v>
      </c>
      <c r="G300" s="831">
        <v>141252</v>
      </c>
      <c r="H300" s="831">
        <v>1.3251153889451761</v>
      </c>
      <c r="I300" s="831">
        <v>11771</v>
      </c>
      <c r="J300" s="831">
        <v>9</v>
      </c>
      <c r="K300" s="831">
        <v>106596</v>
      </c>
      <c r="L300" s="831">
        <v>1</v>
      </c>
      <c r="M300" s="831">
        <v>11844</v>
      </c>
      <c r="N300" s="831">
        <v>16</v>
      </c>
      <c r="O300" s="831">
        <v>190544</v>
      </c>
      <c r="P300" s="827">
        <v>1.7875342414349507</v>
      </c>
      <c r="Q300" s="832">
        <v>11909</v>
      </c>
    </row>
    <row r="301" spans="1:17" ht="14.45" customHeight="1" x14ac:dyDescent="0.2">
      <c r="A301" s="821" t="s">
        <v>605</v>
      </c>
      <c r="B301" s="822" t="s">
        <v>4293</v>
      </c>
      <c r="C301" s="822" t="s">
        <v>4179</v>
      </c>
      <c r="D301" s="822" t="s">
        <v>4717</v>
      </c>
      <c r="E301" s="822" t="s">
        <v>4718</v>
      </c>
      <c r="F301" s="831"/>
      <c r="G301" s="831"/>
      <c r="H301" s="831"/>
      <c r="I301" s="831"/>
      <c r="J301" s="831"/>
      <c r="K301" s="831"/>
      <c r="L301" s="831"/>
      <c r="M301" s="831"/>
      <c r="N301" s="831">
        <v>1</v>
      </c>
      <c r="O301" s="831">
        <v>356</v>
      </c>
      <c r="P301" s="827"/>
      <c r="Q301" s="832">
        <v>356</v>
      </c>
    </row>
    <row r="302" spans="1:17" ht="14.45" customHeight="1" x14ac:dyDescent="0.2">
      <c r="A302" s="821" t="s">
        <v>605</v>
      </c>
      <c r="B302" s="822" t="s">
        <v>4293</v>
      </c>
      <c r="C302" s="822" t="s">
        <v>4179</v>
      </c>
      <c r="D302" s="822" t="s">
        <v>4287</v>
      </c>
      <c r="E302" s="822" t="s">
        <v>4288</v>
      </c>
      <c r="F302" s="831">
        <v>5</v>
      </c>
      <c r="G302" s="831">
        <v>35055</v>
      </c>
      <c r="H302" s="831">
        <v>2.4882879045996593</v>
      </c>
      <c r="I302" s="831">
        <v>7011</v>
      </c>
      <c r="J302" s="831">
        <v>2</v>
      </c>
      <c r="K302" s="831">
        <v>14088</v>
      </c>
      <c r="L302" s="831">
        <v>1</v>
      </c>
      <c r="M302" s="831">
        <v>7044</v>
      </c>
      <c r="N302" s="831">
        <v>17</v>
      </c>
      <c r="O302" s="831">
        <v>120241</v>
      </c>
      <c r="P302" s="827">
        <v>8.5349943214082913</v>
      </c>
      <c r="Q302" s="832">
        <v>7073</v>
      </c>
    </row>
    <row r="303" spans="1:17" ht="14.45" customHeight="1" x14ac:dyDescent="0.2">
      <c r="A303" s="821" t="s">
        <v>605</v>
      </c>
      <c r="B303" s="822" t="s">
        <v>4293</v>
      </c>
      <c r="C303" s="822" t="s">
        <v>4179</v>
      </c>
      <c r="D303" s="822" t="s">
        <v>4719</v>
      </c>
      <c r="E303" s="822" t="s">
        <v>4720</v>
      </c>
      <c r="F303" s="831"/>
      <c r="G303" s="831"/>
      <c r="H303" s="831"/>
      <c r="I303" s="831"/>
      <c r="J303" s="831"/>
      <c r="K303" s="831"/>
      <c r="L303" s="831"/>
      <c r="M303" s="831"/>
      <c r="N303" s="831">
        <v>5</v>
      </c>
      <c r="O303" s="831">
        <v>225</v>
      </c>
      <c r="P303" s="827"/>
      <c r="Q303" s="832">
        <v>45</v>
      </c>
    </row>
    <row r="304" spans="1:17" ht="14.45" customHeight="1" x14ac:dyDescent="0.2">
      <c r="A304" s="821" t="s">
        <v>605</v>
      </c>
      <c r="B304" s="822" t="s">
        <v>4293</v>
      </c>
      <c r="C304" s="822" t="s">
        <v>4179</v>
      </c>
      <c r="D304" s="822" t="s">
        <v>4721</v>
      </c>
      <c r="E304" s="822" t="s">
        <v>4722</v>
      </c>
      <c r="F304" s="831">
        <v>15</v>
      </c>
      <c r="G304" s="831">
        <v>67425</v>
      </c>
      <c r="H304" s="831">
        <v>1.1454369393857027</v>
      </c>
      <c r="I304" s="831">
        <v>4495</v>
      </c>
      <c r="J304" s="831">
        <v>13</v>
      </c>
      <c r="K304" s="831">
        <v>58864</v>
      </c>
      <c r="L304" s="831">
        <v>1</v>
      </c>
      <c r="M304" s="831">
        <v>4528</v>
      </c>
      <c r="N304" s="831">
        <v>17</v>
      </c>
      <c r="O304" s="831">
        <v>77469</v>
      </c>
      <c r="P304" s="827">
        <v>1.3160675455286763</v>
      </c>
      <c r="Q304" s="832">
        <v>4557</v>
      </c>
    </row>
    <row r="305" spans="1:17" ht="14.45" customHeight="1" x14ac:dyDescent="0.2">
      <c r="A305" s="821" t="s">
        <v>605</v>
      </c>
      <c r="B305" s="822" t="s">
        <v>4293</v>
      </c>
      <c r="C305" s="822" t="s">
        <v>4179</v>
      </c>
      <c r="D305" s="822" t="s">
        <v>4723</v>
      </c>
      <c r="E305" s="822" t="s">
        <v>4724</v>
      </c>
      <c r="F305" s="831"/>
      <c r="G305" s="831"/>
      <c r="H305" s="831"/>
      <c r="I305" s="831"/>
      <c r="J305" s="831">
        <v>1</v>
      </c>
      <c r="K305" s="831">
        <v>2777</v>
      </c>
      <c r="L305" s="831">
        <v>1</v>
      </c>
      <c r="M305" s="831">
        <v>2777</v>
      </c>
      <c r="N305" s="831"/>
      <c r="O305" s="831"/>
      <c r="P305" s="827"/>
      <c r="Q305" s="832"/>
    </row>
    <row r="306" spans="1:17" ht="14.45" customHeight="1" x14ac:dyDescent="0.2">
      <c r="A306" s="821" t="s">
        <v>605</v>
      </c>
      <c r="B306" s="822" t="s">
        <v>4293</v>
      </c>
      <c r="C306" s="822" t="s">
        <v>4179</v>
      </c>
      <c r="D306" s="822" t="s">
        <v>4725</v>
      </c>
      <c r="E306" s="822" t="s">
        <v>4726</v>
      </c>
      <c r="F306" s="831">
        <v>129</v>
      </c>
      <c r="G306" s="831">
        <v>1667325</v>
      </c>
      <c r="H306" s="831">
        <v>1.0423015683987256</v>
      </c>
      <c r="I306" s="831">
        <v>12925</v>
      </c>
      <c r="J306" s="831">
        <v>123</v>
      </c>
      <c r="K306" s="831">
        <v>1599657</v>
      </c>
      <c r="L306" s="831">
        <v>1</v>
      </c>
      <c r="M306" s="831">
        <v>13005.341463414634</v>
      </c>
      <c r="N306" s="831">
        <v>130</v>
      </c>
      <c r="O306" s="831">
        <v>1700140</v>
      </c>
      <c r="P306" s="827">
        <v>1.0628153410387351</v>
      </c>
      <c r="Q306" s="832">
        <v>13078</v>
      </c>
    </row>
    <row r="307" spans="1:17" ht="14.45" customHeight="1" x14ac:dyDescent="0.2">
      <c r="A307" s="821" t="s">
        <v>605</v>
      </c>
      <c r="B307" s="822" t="s">
        <v>4293</v>
      </c>
      <c r="C307" s="822" t="s">
        <v>4179</v>
      </c>
      <c r="D307" s="822" t="s">
        <v>4727</v>
      </c>
      <c r="E307" s="822" t="s">
        <v>4728</v>
      </c>
      <c r="F307" s="831">
        <v>233</v>
      </c>
      <c r="G307" s="831">
        <v>582959</v>
      </c>
      <c r="H307" s="831">
        <v>0.74660036013514031</v>
      </c>
      <c r="I307" s="831">
        <v>2501.9699570815451</v>
      </c>
      <c r="J307" s="831">
        <v>309</v>
      </c>
      <c r="K307" s="831">
        <v>780818</v>
      </c>
      <c r="L307" s="831">
        <v>1</v>
      </c>
      <c r="M307" s="831">
        <v>2526.9190938511329</v>
      </c>
      <c r="N307" s="831">
        <v>190</v>
      </c>
      <c r="O307" s="831">
        <v>484078</v>
      </c>
      <c r="P307" s="827">
        <v>0.61996265454945965</v>
      </c>
      <c r="Q307" s="832">
        <v>2547.7789473684211</v>
      </c>
    </row>
    <row r="308" spans="1:17" ht="14.45" customHeight="1" x14ac:dyDescent="0.2">
      <c r="A308" s="821" t="s">
        <v>605</v>
      </c>
      <c r="B308" s="822" t="s">
        <v>4293</v>
      </c>
      <c r="C308" s="822" t="s">
        <v>4179</v>
      </c>
      <c r="D308" s="822" t="s">
        <v>4729</v>
      </c>
      <c r="E308" s="822" t="s">
        <v>4730</v>
      </c>
      <c r="F308" s="831"/>
      <c r="G308" s="831"/>
      <c r="H308" s="831"/>
      <c r="I308" s="831"/>
      <c r="J308" s="831"/>
      <c r="K308" s="831"/>
      <c r="L308" s="831"/>
      <c r="M308" s="831"/>
      <c r="N308" s="831">
        <v>2</v>
      </c>
      <c r="O308" s="831">
        <v>3066</v>
      </c>
      <c r="P308" s="827"/>
      <c r="Q308" s="832">
        <v>1533</v>
      </c>
    </row>
    <row r="309" spans="1:17" ht="14.45" customHeight="1" x14ac:dyDescent="0.2">
      <c r="A309" s="821" t="s">
        <v>605</v>
      </c>
      <c r="B309" s="822" t="s">
        <v>4293</v>
      </c>
      <c r="C309" s="822" t="s">
        <v>4179</v>
      </c>
      <c r="D309" s="822" t="s">
        <v>4731</v>
      </c>
      <c r="E309" s="822" t="s">
        <v>4732</v>
      </c>
      <c r="F309" s="831">
        <v>4</v>
      </c>
      <c r="G309" s="831">
        <v>23236</v>
      </c>
      <c r="H309" s="831">
        <v>0.792631758485417</v>
      </c>
      <c r="I309" s="831">
        <v>5809</v>
      </c>
      <c r="J309" s="831">
        <v>5</v>
      </c>
      <c r="K309" s="831">
        <v>29315</v>
      </c>
      <c r="L309" s="831">
        <v>1</v>
      </c>
      <c r="M309" s="831">
        <v>5863</v>
      </c>
      <c r="N309" s="831">
        <v>7</v>
      </c>
      <c r="O309" s="831">
        <v>41377</v>
      </c>
      <c r="P309" s="827">
        <v>1.4114617090226846</v>
      </c>
      <c r="Q309" s="832">
        <v>5911</v>
      </c>
    </row>
    <row r="310" spans="1:17" ht="14.45" customHeight="1" x14ac:dyDescent="0.2">
      <c r="A310" s="821" t="s">
        <v>605</v>
      </c>
      <c r="B310" s="822" t="s">
        <v>4293</v>
      </c>
      <c r="C310" s="822" t="s">
        <v>4179</v>
      </c>
      <c r="D310" s="822" t="s">
        <v>4733</v>
      </c>
      <c r="E310" s="822" t="s">
        <v>4734</v>
      </c>
      <c r="F310" s="831">
        <v>167</v>
      </c>
      <c r="G310" s="831">
        <v>119600</v>
      </c>
      <c r="H310" s="831">
        <v>1.0440855521606285</v>
      </c>
      <c r="I310" s="831">
        <v>716.16766467065872</v>
      </c>
      <c r="J310" s="831">
        <v>158</v>
      </c>
      <c r="K310" s="831">
        <v>114550</v>
      </c>
      <c r="L310" s="831">
        <v>1</v>
      </c>
      <c r="M310" s="831">
        <v>725</v>
      </c>
      <c r="N310" s="831">
        <v>158</v>
      </c>
      <c r="O310" s="831">
        <v>115642</v>
      </c>
      <c r="P310" s="827">
        <v>1.0095329550414667</v>
      </c>
      <c r="Q310" s="832">
        <v>731.91139240506334</v>
      </c>
    </row>
    <row r="311" spans="1:17" ht="14.45" customHeight="1" x14ac:dyDescent="0.2">
      <c r="A311" s="821" t="s">
        <v>605</v>
      </c>
      <c r="B311" s="822" t="s">
        <v>4293</v>
      </c>
      <c r="C311" s="822" t="s">
        <v>4179</v>
      </c>
      <c r="D311" s="822" t="s">
        <v>4735</v>
      </c>
      <c r="E311" s="822" t="s">
        <v>4736</v>
      </c>
      <c r="F311" s="831">
        <v>7</v>
      </c>
      <c r="G311" s="831">
        <v>0</v>
      </c>
      <c r="H311" s="831"/>
      <c r="I311" s="831">
        <v>0</v>
      </c>
      <c r="J311" s="831">
        <v>24</v>
      </c>
      <c r="K311" s="831">
        <v>0</v>
      </c>
      <c r="L311" s="831"/>
      <c r="M311" s="831">
        <v>0</v>
      </c>
      <c r="N311" s="831">
        <v>15</v>
      </c>
      <c r="O311" s="831">
        <v>0</v>
      </c>
      <c r="P311" s="827"/>
      <c r="Q311" s="832">
        <v>0</v>
      </c>
    </row>
    <row r="312" spans="1:17" ht="14.45" customHeight="1" x14ac:dyDescent="0.2">
      <c r="A312" s="821" t="s">
        <v>605</v>
      </c>
      <c r="B312" s="822" t="s">
        <v>4293</v>
      </c>
      <c r="C312" s="822" t="s">
        <v>4179</v>
      </c>
      <c r="D312" s="822" t="s">
        <v>4737</v>
      </c>
      <c r="E312" s="822" t="s">
        <v>4738</v>
      </c>
      <c r="F312" s="831">
        <v>372</v>
      </c>
      <c r="G312" s="831">
        <v>539028</v>
      </c>
      <c r="H312" s="831">
        <v>0.88750948795503082</v>
      </c>
      <c r="I312" s="831">
        <v>1449</v>
      </c>
      <c r="J312" s="831">
        <v>416</v>
      </c>
      <c r="K312" s="831">
        <v>607349</v>
      </c>
      <c r="L312" s="831">
        <v>1</v>
      </c>
      <c r="M312" s="831">
        <v>1459.9735576923076</v>
      </c>
      <c r="N312" s="831">
        <v>371</v>
      </c>
      <c r="O312" s="831">
        <v>545310</v>
      </c>
      <c r="P312" s="827">
        <v>0.89785279962591524</v>
      </c>
      <c r="Q312" s="832">
        <v>1469.8382749326145</v>
      </c>
    </row>
    <row r="313" spans="1:17" ht="14.45" customHeight="1" x14ac:dyDescent="0.2">
      <c r="A313" s="821" t="s">
        <v>605</v>
      </c>
      <c r="B313" s="822" t="s">
        <v>4293</v>
      </c>
      <c r="C313" s="822" t="s">
        <v>4179</v>
      </c>
      <c r="D313" s="822" t="s">
        <v>4739</v>
      </c>
      <c r="E313" s="822" t="s">
        <v>4740</v>
      </c>
      <c r="F313" s="831">
        <v>29</v>
      </c>
      <c r="G313" s="831">
        <v>161820</v>
      </c>
      <c r="H313" s="831">
        <v>1.2001601993592026</v>
      </c>
      <c r="I313" s="831">
        <v>5580</v>
      </c>
      <c r="J313" s="831">
        <v>24</v>
      </c>
      <c r="K313" s="831">
        <v>134832</v>
      </c>
      <c r="L313" s="831">
        <v>1</v>
      </c>
      <c r="M313" s="831">
        <v>5618</v>
      </c>
      <c r="N313" s="831">
        <v>26</v>
      </c>
      <c r="O313" s="831">
        <v>146952</v>
      </c>
      <c r="P313" s="827">
        <v>1.0898896404414382</v>
      </c>
      <c r="Q313" s="832">
        <v>5652</v>
      </c>
    </row>
    <row r="314" spans="1:17" ht="14.45" customHeight="1" x14ac:dyDescent="0.2">
      <c r="A314" s="821" t="s">
        <v>605</v>
      </c>
      <c r="B314" s="822" t="s">
        <v>4293</v>
      </c>
      <c r="C314" s="822" t="s">
        <v>4179</v>
      </c>
      <c r="D314" s="822" t="s">
        <v>4741</v>
      </c>
      <c r="E314" s="822" t="s">
        <v>4742</v>
      </c>
      <c r="F314" s="831">
        <v>18</v>
      </c>
      <c r="G314" s="831">
        <v>193482</v>
      </c>
      <c r="H314" s="831">
        <v>0.66265951544294432</v>
      </c>
      <c r="I314" s="831">
        <v>10749</v>
      </c>
      <c r="J314" s="831">
        <v>27</v>
      </c>
      <c r="K314" s="831">
        <v>291978</v>
      </c>
      <c r="L314" s="831">
        <v>1</v>
      </c>
      <c r="M314" s="831">
        <v>10814</v>
      </c>
      <c r="N314" s="831">
        <v>30</v>
      </c>
      <c r="O314" s="831">
        <v>326130</v>
      </c>
      <c r="P314" s="827">
        <v>1.1169677167457823</v>
      </c>
      <c r="Q314" s="832">
        <v>10871</v>
      </c>
    </row>
    <row r="315" spans="1:17" ht="14.45" customHeight="1" x14ac:dyDescent="0.2">
      <c r="A315" s="821" t="s">
        <v>605</v>
      </c>
      <c r="B315" s="822" t="s">
        <v>4293</v>
      </c>
      <c r="C315" s="822" t="s">
        <v>4179</v>
      </c>
      <c r="D315" s="822" t="s">
        <v>4743</v>
      </c>
      <c r="E315" s="822" t="s">
        <v>4744</v>
      </c>
      <c r="F315" s="831">
        <v>17</v>
      </c>
      <c r="G315" s="831">
        <v>57174</v>
      </c>
      <c r="H315" s="831">
        <v>1.0519208124816015</v>
      </c>
      <c r="I315" s="831">
        <v>3363.1764705882351</v>
      </c>
      <c r="J315" s="831">
        <v>16</v>
      </c>
      <c r="K315" s="831">
        <v>54352</v>
      </c>
      <c r="L315" s="831">
        <v>1</v>
      </c>
      <c r="M315" s="831">
        <v>3397</v>
      </c>
      <c r="N315" s="831">
        <v>15</v>
      </c>
      <c r="O315" s="831">
        <v>51390</v>
      </c>
      <c r="P315" s="827">
        <v>0.94550338534000589</v>
      </c>
      <c r="Q315" s="832">
        <v>3426</v>
      </c>
    </row>
    <row r="316" spans="1:17" ht="14.45" customHeight="1" x14ac:dyDescent="0.2">
      <c r="A316" s="821" t="s">
        <v>605</v>
      </c>
      <c r="B316" s="822" t="s">
        <v>4293</v>
      </c>
      <c r="C316" s="822" t="s">
        <v>4179</v>
      </c>
      <c r="D316" s="822" t="s">
        <v>4291</v>
      </c>
      <c r="E316" s="822" t="s">
        <v>4292</v>
      </c>
      <c r="F316" s="831">
        <v>2</v>
      </c>
      <c r="G316" s="831">
        <v>9344</v>
      </c>
      <c r="H316" s="831"/>
      <c r="I316" s="831">
        <v>4672</v>
      </c>
      <c r="J316" s="831"/>
      <c r="K316" s="831"/>
      <c r="L316" s="831"/>
      <c r="M316" s="831"/>
      <c r="N316" s="831">
        <v>2</v>
      </c>
      <c r="O316" s="831">
        <v>9404</v>
      </c>
      <c r="P316" s="827"/>
      <c r="Q316" s="832">
        <v>4702</v>
      </c>
    </row>
    <row r="317" spans="1:17" ht="14.45" customHeight="1" x14ac:dyDescent="0.2">
      <c r="A317" s="821" t="s">
        <v>605</v>
      </c>
      <c r="B317" s="822" t="s">
        <v>4293</v>
      </c>
      <c r="C317" s="822" t="s">
        <v>4179</v>
      </c>
      <c r="D317" s="822" t="s">
        <v>4745</v>
      </c>
      <c r="E317" s="822" t="s">
        <v>4746</v>
      </c>
      <c r="F317" s="831">
        <v>8</v>
      </c>
      <c r="G317" s="831">
        <v>65712</v>
      </c>
      <c r="H317" s="831">
        <v>0.56755916393159445</v>
      </c>
      <c r="I317" s="831">
        <v>8214</v>
      </c>
      <c r="J317" s="831">
        <v>14</v>
      </c>
      <c r="K317" s="831">
        <v>115780</v>
      </c>
      <c r="L317" s="831">
        <v>1</v>
      </c>
      <c r="M317" s="831">
        <v>8270</v>
      </c>
      <c r="N317" s="831">
        <v>15</v>
      </c>
      <c r="O317" s="831">
        <v>124815</v>
      </c>
      <c r="P317" s="827">
        <v>1.078035930212472</v>
      </c>
      <c r="Q317" s="832">
        <v>8321</v>
      </c>
    </row>
    <row r="318" spans="1:17" ht="14.45" customHeight="1" x14ac:dyDescent="0.2">
      <c r="A318" s="821" t="s">
        <v>605</v>
      </c>
      <c r="B318" s="822" t="s">
        <v>4293</v>
      </c>
      <c r="C318" s="822" t="s">
        <v>4179</v>
      </c>
      <c r="D318" s="822" t="s">
        <v>4747</v>
      </c>
      <c r="E318" s="822" t="s">
        <v>4748</v>
      </c>
      <c r="F318" s="831">
        <v>2</v>
      </c>
      <c r="G318" s="831">
        <v>19962</v>
      </c>
      <c r="H318" s="831">
        <v>0.33091306942510446</v>
      </c>
      <c r="I318" s="831">
        <v>9981</v>
      </c>
      <c r="J318" s="831">
        <v>6</v>
      </c>
      <c r="K318" s="831">
        <v>60324</v>
      </c>
      <c r="L318" s="831">
        <v>1</v>
      </c>
      <c r="M318" s="831">
        <v>10054</v>
      </c>
      <c r="N318" s="831">
        <v>3</v>
      </c>
      <c r="O318" s="831">
        <v>30292</v>
      </c>
      <c r="P318" s="827">
        <v>0.50215502950732716</v>
      </c>
      <c r="Q318" s="832">
        <v>10097.333333333334</v>
      </c>
    </row>
    <row r="319" spans="1:17" ht="14.45" customHeight="1" x14ac:dyDescent="0.2">
      <c r="A319" s="821" t="s">
        <v>605</v>
      </c>
      <c r="B319" s="822" t="s">
        <v>4293</v>
      </c>
      <c r="C319" s="822" t="s">
        <v>4179</v>
      </c>
      <c r="D319" s="822" t="s">
        <v>4749</v>
      </c>
      <c r="E319" s="822" t="s">
        <v>4750</v>
      </c>
      <c r="F319" s="831"/>
      <c r="G319" s="831"/>
      <c r="H319" s="831"/>
      <c r="I319" s="831"/>
      <c r="J319" s="831"/>
      <c r="K319" s="831"/>
      <c r="L319" s="831"/>
      <c r="M319" s="831"/>
      <c r="N319" s="831">
        <v>2</v>
      </c>
      <c r="O319" s="831">
        <v>1256</v>
      </c>
      <c r="P319" s="827"/>
      <c r="Q319" s="832">
        <v>628</v>
      </c>
    </row>
    <row r="320" spans="1:17" ht="14.45" customHeight="1" x14ac:dyDescent="0.2">
      <c r="A320" s="821" t="s">
        <v>605</v>
      </c>
      <c r="B320" s="822" t="s">
        <v>4293</v>
      </c>
      <c r="C320" s="822" t="s">
        <v>4179</v>
      </c>
      <c r="D320" s="822" t="s">
        <v>4751</v>
      </c>
      <c r="E320" s="822" t="s">
        <v>4752</v>
      </c>
      <c r="F320" s="831">
        <v>73</v>
      </c>
      <c r="G320" s="831">
        <v>337249</v>
      </c>
      <c r="H320" s="831">
        <v>1.1677758694718763</v>
      </c>
      <c r="I320" s="831">
        <v>4619.8493150684935</v>
      </c>
      <c r="J320" s="831">
        <v>62</v>
      </c>
      <c r="K320" s="831">
        <v>288796</v>
      </c>
      <c r="L320" s="831">
        <v>1</v>
      </c>
      <c r="M320" s="831">
        <v>4658</v>
      </c>
      <c r="N320" s="831">
        <v>76</v>
      </c>
      <c r="O320" s="831">
        <v>356483</v>
      </c>
      <c r="P320" s="827">
        <v>1.2343765149101789</v>
      </c>
      <c r="Q320" s="832">
        <v>4690.5657894736842</v>
      </c>
    </row>
    <row r="321" spans="1:17" ht="14.45" customHeight="1" x14ac:dyDescent="0.2">
      <c r="A321" s="821" t="s">
        <v>605</v>
      </c>
      <c r="B321" s="822" t="s">
        <v>4293</v>
      </c>
      <c r="C321" s="822" t="s">
        <v>4179</v>
      </c>
      <c r="D321" s="822" t="s">
        <v>4753</v>
      </c>
      <c r="E321" s="822" t="s">
        <v>4754</v>
      </c>
      <c r="F321" s="831">
        <v>7</v>
      </c>
      <c r="G321" s="831">
        <v>26831</v>
      </c>
      <c r="H321" s="831">
        <v>0.7711387020750704</v>
      </c>
      <c r="I321" s="831">
        <v>3833</v>
      </c>
      <c r="J321" s="831">
        <v>9</v>
      </c>
      <c r="K321" s="831">
        <v>34794</v>
      </c>
      <c r="L321" s="831">
        <v>1</v>
      </c>
      <c r="M321" s="831">
        <v>3866</v>
      </c>
      <c r="N321" s="831">
        <v>12</v>
      </c>
      <c r="O321" s="831">
        <v>46740</v>
      </c>
      <c r="P321" s="827">
        <v>1.3433350577685808</v>
      </c>
      <c r="Q321" s="832">
        <v>3895</v>
      </c>
    </row>
    <row r="322" spans="1:17" ht="14.45" customHeight="1" x14ac:dyDescent="0.2">
      <c r="A322" s="821" t="s">
        <v>605</v>
      </c>
      <c r="B322" s="822" t="s">
        <v>4293</v>
      </c>
      <c r="C322" s="822" t="s">
        <v>4179</v>
      </c>
      <c r="D322" s="822" t="s">
        <v>4755</v>
      </c>
      <c r="E322" s="822" t="s">
        <v>4756</v>
      </c>
      <c r="F322" s="831">
        <v>1</v>
      </c>
      <c r="G322" s="831">
        <v>2392</v>
      </c>
      <c r="H322" s="831">
        <v>0.99294312992943135</v>
      </c>
      <c r="I322" s="831">
        <v>2392</v>
      </c>
      <c r="J322" s="831">
        <v>1</v>
      </c>
      <c r="K322" s="831">
        <v>2409</v>
      </c>
      <c r="L322" s="831">
        <v>1</v>
      </c>
      <c r="M322" s="831">
        <v>2409</v>
      </c>
      <c r="N322" s="831"/>
      <c r="O322" s="831"/>
      <c r="P322" s="827"/>
      <c r="Q322" s="832"/>
    </row>
    <row r="323" spans="1:17" ht="14.45" customHeight="1" x14ac:dyDescent="0.2">
      <c r="A323" s="821" t="s">
        <v>605</v>
      </c>
      <c r="B323" s="822" t="s">
        <v>4293</v>
      </c>
      <c r="C323" s="822" t="s">
        <v>4179</v>
      </c>
      <c r="D323" s="822" t="s">
        <v>4757</v>
      </c>
      <c r="E323" s="822" t="s">
        <v>4758</v>
      </c>
      <c r="F323" s="831">
        <v>11</v>
      </c>
      <c r="G323" s="831">
        <v>26070</v>
      </c>
      <c r="H323" s="831">
        <v>0.99080267558528423</v>
      </c>
      <c r="I323" s="831">
        <v>2370</v>
      </c>
      <c r="J323" s="831">
        <v>11</v>
      </c>
      <c r="K323" s="831">
        <v>26312</v>
      </c>
      <c r="L323" s="831">
        <v>1</v>
      </c>
      <c r="M323" s="831">
        <v>2392</v>
      </c>
      <c r="N323" s="831">
        <v>5</v>
      </c>
      <c r="O323" s="831">
        <v>12055</v>
      </c>
      <c r="P323" s="827">
        <v>0.4581559744603223</v>
      </c>
      <c r="Q323" s="832">
        <v>2411</v>
      </c>
    </row>
    <row r="324" spans="1:17" ht="14.45" customHeight="1" x14ac:dyDescent="0.2">
      <c r="A324" s="821" t="s">
        <v>605</v>
      </c>
      <c r="B324" s="822" t="s">
        <v>4293</v>
      </c>
      <c r="C324" s="822" t="s">
        <v>4179</v>
      </c>
      <c r="D324" s="822" t="s">
        <v>4759</v>
      </c>
      <c r="E324" s="822" t="s">
        <v>4760</v>
      </c>
      <c r="F324" s="831">
        <v>1</v>
      </c>
      <c r="G324" s="831">
        <v>1268</v>
      </c>
      <c r="H324" s="831"/>
      <c r="I324" s="831">
        <v>1268</v>
      </c>
      <c r="J324" s="831"/>
      <c r="K324" s="831"/>
      <c r="L324" s="831"/>
      <c r="M324" s="831"/>
      <c r="N324" s="831"/>
      <c r="O324" s="831"/>
      <c r="P324" s="827"/>
      <c r="Q324" s="832"/>
    </row>
    <row r="325" spans="1:17" ht="14.45" customHeight="1" x14ac:dyDescent="0.2">
      <c r="A325" s="821" t="s">
        <v>605</v>
      </c>
      <c r="B325" s="822" t="s">
        <v>4293</v>
      </c>
      <c r="C325" s="822" t="s">
        <v>4179</v>
      </c>
      <c r="D325" s="822" t="s">
        <v>4761</v>
      </c>
      <c r="E325" s="822" t="s">
        <v>4762</v>
      </c>
      <c r="F325" s="831">
        <v>15</v>
      </c>
      <c r="G325" s="831">
        <v>23985</v>
      </c>
      <c r="H325" s="831">
        <v>1.4925326695706285</v>
      </c>
      <c r="I325" s="831">
        <v>1599</v>
      </c>
      <c r="J325" s="831">
        <v>10</v>
      </c>
      <c r="K325" s="831">
        <v>16070</v>
      </c>
      <c r="L325" s="831">
        <v>1</v>
      </c>
      <c r="M325" s="831">
        <v>1607</v>
      </c>
      <c r="N325" s="831">
        <v>13</v>
      </c>
      <c r="O325" s="831">
        <v>20982</v>
      </c>
      <c r="P325" s="827">
        <v>1.3056627255756068</v>
      </c>
      <c r="Q325" s="832">
        <v>1614</v>
      </c>
    </row>
    <row r="326" spans="1:17" ht="14.45" customHeight="1" x14ac:dyDescent="0.2">
      <c r="A326" s="821" t="s">
        <v>605</v>
      </c>
      <c r="B326" s="822" t="s">
        <v>4293</v>
      </c>
      <c r="C326" s="822" t="s">
        <v>4179</v>
      </c>
      <c r="D326" s="822" t="s">
        <v>4763</v>
      </c>
      <c r="E326" s="822" t="s">
        <v>4764</v>
      </c>
      <c r="F326" s="831">
        <v>3</v>
      </c>
      <c r="G326" s="831">
        <v>30634</v>
      </c>
      <c r="H326" s="831">
        <v>0.49728904905684879</v>
      </c>
      <c r="I326" s="831">
        <v>10211.333333333334</v>
      </c>
      <c r="J326" s="831">
        <v>6</v>
      </c>
      <c r="K326" s="831">
        <v>61602</v>
      </c>
      <c r="L326" s="831">
        <v>1</v>
      </c>
      <c r="M326" s="831">
        <v>10267</v>
      </c>
      <c r="N326" s="831">
        <v>6</v>
      </c>
      <c r="O326" s="831">
        <v>61908</v>
      </c>
      <c r="P326" s="827">
        <v>1.0049673711892471</v>
      </c>
      <c r="Q326" s="832">
        <v>10318</v>
      </c>
    </row>
    <row r="327" spans="1:17" ht="14.45" customHeight="1" x14ac:dyDescent="0.2">
      <c r="A327" s="821" t="s">
        <v>605</v>
      </c>
      <c r="B327" s="822" t="s">
        <v>4293</v>
      </c>
      <c r="C327" s="822" t="s">
        <v>4179</v>
      </c>
      <c r="D327" s="822" t="s">
        <v>4765</v>
      </c>
      <c r="E327" s="822" t="s">
        <v>4766</v>
      </c>
      <c r="F327" s="831">
        <v>15</v>
      </c>
      <c r="G327" s="831">
        <v>69390</v>
      </c>
      <c r="H327" s="831">
        <v>0.99291693496458466</v>
      </c>
      <c r="I327" s="831">
        <v>4626</v>
      </c>
      <c r="J327" s="831">
        <v>15</v>
      </c>
      <c r="K327" s="831">
        <v>69885</v>
      </c>
      <c r="L327" s="831">
        <v>1</v>
      </c>
      <c r="M327" s="831">
        <v>4659</v>
      </c>
      <c r="N327" s="831">
        <v>19</v>
      </c>
      <c r="O327" s="831">
        <v>89072</v>
      </c>
      <c r="P327" s="827">
        <v>1.2745510481505331</v>
      </c>
      <c r="Q327" s="832">
        <v>4688</v>
      </c>
    </row>
    <row r="328" spans="1:17" ht="14.45" customHeight="1" x14ac:dyDescent="0.2">
      <c r="A328" s="821" t="s">
        <v>605</v>
      </c>
      <c r="B328" s="822" t="s">
        <v>4293</v>
      </c>
      <c r="C328" s="822" t="s">
        <v>4179</v>
      </c>
      <c r="D328" s="822" t="s">
        <v>4767</v>
      </c>
      <c r="E328" s="822" t="s">
        <v>4768</v>
      </c>
      <c r="F328" s="831">
        <v>6</v>
      </c>
      <c r="G328" s="831">
        <v>43071</v>
      </c>
      <c r="H328" s="831">
        <v>2.9765722183828611</v>
      </c>
      <c r="I328" s="831">
        <v>7178.5</v>
      </c>
      <c r="J328" s="831">
        <v>2</v>
      </c>
      <c r="K328" s="831">
        <v>14470</v>
      </c>
      <c r="L328" s="831">
        <v>1</v>
      </c>
      <c r="M328" s="831">
        <v>7235</v>
      </c>
      <c r="N328" s="831">
        <v>5</v>
      </c>
      <c r="O328" s="831">
        <v>36415</v>
      </c>
      <c r="P328" s="827">
        <v>2.5165860400829301</v>
      </c>
      <c r="Q328" s="832">
        <v>7283</v>
      </c>
    </row>
    <row r="329" spans="1:17" ht="14.45" customHeight="1" x14ac:dyDescent="0.2">
      <c r="A329" s="821" t="s">
        <v>605</v>
      </c>
      <c r="B329" s="822" t="s">
        <v>4293</v>
      </c>
      <c r="C329" s="822" t="s">
        <v>4179</v>
      </c>
      <c r="D329" s="822" t="s">
        <v>4769</v>
      </c>
      <c r="E329" s="822" t="s">
        <v>4770</v>
      </c>
      <c r="F329" s="831">
        <v>8</v>
      </c>
      <c r="G329" s="831">
        <v>14248</v>
      </c>
      <c r="H329" s="831">
        <v>2.6592011944755507</v>
      </c>
      <c r="I329" s="831">
        <v>1781</v>
      </c>
      <c r="J329" s="831">
        <v>3</v>
      </c>
      <c r="K329" s="831">
        <v>5358</v>
      </c>
      <c r="L329" s="831">
        <v>1</v>
      </c>
      <c r="M329" s="831">
        <v>1786</v>
      </c>
      <c r="N329" s="831">
        <v>5</v>
      </c>
      <c r="O329" s="831">
        <v>8955</v>
      </c>
      <c r="P329" s="827">
        <v>1.6713325867861142</v>
      </c>
      <c r="Q329" s="832">
        <v>1791</v>
      </c>
    </row>
    <row r="330" spans="1:17" ht="14.45" customHeight="1" x14ac:dyDescent="0.2">
      <c r="A330" s="821" t="s">
        <v>605</v>
      </c>
      <c r="B330" s="822" t="s">
        <v>4293</v>
      </c>
      <c r="C330" s="822" t="s">
        <v>4179</v>
      </c>
      <c r="D330" s="822" t="s">
        <v>4771</v>
      </c>
      <c r="E330" s="822" t="s">
        <v>4772</v>
      </c>
      <c r="F330" s="831">
        <v>2</v>
      </c>
      <c r="G330" s="831">
        <v>4662</v>
      </c>
      <c r="H330" s="831">
        <v>1.9906063193851409</v>
      </c>
      <c r="I330" s="831">
        <v>2331</v>
      </c>
      <c r="J330" s="831">
        <v>1</v>
      </c>
      <c r="K330" s="831">
        <v>2342</v>
      </c>
      <c r="L330" s="831">
        <v>1</v>
      </c>
      <c r="M330" s="831">
        <v>2342</v>
      </c>
      <c r="N330" s="831">
        <v>2</v>
      </c>
      <c r="O330" s="831">
        <v>4704</v>
      </c>
      <c r="P330" s="827">
        <v>2.0085397096498721</v>
      </c>
      <c r="Q330" s="832">
        <v>2352</v>
      </c>
    </row>
    <row r="331" spans="1:17" ht="14.45" customHeight="1" x14ac:dyDescent="0.2">
      <c r="A331" s="821" t="s">
        <v>605</v>
      </c>
      <c r="B331" s="822" t="s">
        <v>4293</v>
      </c>
      <c r="C331" s="822" t="s">
        <v>4179</v>
      </c>
      <c r="D331" s="822" t="s">
        <v>4773</v>
      </c>
      <c r="E331" s="822" t="s">
        <v>4774</v>
      </c>
      <c r="F331" s="831">
        <v>4</v>
      </c>
      <c r="G331" s="831">
        <v>22174</v>
      </c>
      <c r="H331" s="831">
        <v>3.9653075822603721</v>
      </c>
      <c r="I331" s="831">
        <v>5543.5</v>
      </c>
      <c r="J331" s="831">
        <v>1</v>
      </c>
      <c r="K331" s="831">
        <v>5592</v>
      </c>
      <c r="L331" s="831">
        <v>1</v>
      </c>
      <c r="M331" s="831">
        <v>5592</v>
      </c>
      <c r="N331" s="831"/>
      <c r="O331" s="831"/>
      <c r="P331" s="827"/>
      <c r="Q331" s="832"/>
    </row>
    <row r="332" spans="1:17" ht="14.45" customHeight="1" x14ac:dyDescent="0.2">
      <c r="A332" s="821" t="s">
        <v>605</v>
      </c>
      <c r="B332" s="822" t="s">
        <v>4293</v>
      </c>
      <c r="C332" s="822" t="s">
        <v>4179</v>
      </c>
      <c r="D332" s="822" t="s">
        <v>4775</v>
      </c>
      <c r="E332" s="822" t="s">
        <v>4776</v>
      </c>
      <c r="F332" s="831">
        <v>237</v>
      </c>
      <c r="G332" s="831">
        <v>26781</v>
      </c>
      <c r="H332" s="831">
        <v>0.67516260777492054</v>
      </c>
      <c r="I332" s="831">
        <v>113</v>
      </c>
      <c r="J332" s="831">
        <v>348</v>
      </c>
      <c r="K332" s="831">
        <v>39666</v>
      </c>
      <c r="L332" s="831">
        <v>1</v>
      </c>
      <c r="M332" s="831">
        <v>113.98275862068965</v>
      </c>
      <c r="N332" s="831">
        <v>680</v>
      </c>
      <c r="O332" s="831">
        <v>78200</v>
      </c>
      <c r="P332" s="827">
        <v>1.9714617052387435</v>
      </c>
      <c r="Q332" s="832">
        <v>115</v>
      </c>
    </row>
    <row r="333" spans="1:17" ht="14.45" customHeight="1" x14ac:dyDescent="0.2">
      <c r="A333" s="821" t="s">
        <v>605</v>
      </c>
      <c r="B333" s="822" t="s">
        <v>4293</v>
      </c>
      <c r="C333" s="822" t="s">
        <v>4179</v>
      </c>
      <c r="D333" s="822" t="s">
        <v>4777</v>
      </c>
      <c r="E333" s="822" t="s">
        <v>4778</v>
      </c>
      <c r="F333" s="831"/>
      <c r="G333" s="831"/>
      <c r="H333" s="831"/>
      <c r="I333" s="831"/>
      <c r="J333" s="831">
        <v>1</v>
      </c>
      <c r="K333" s="831">
        <v>3067</v>
      </c>
      <c r="L333" s="831">
        <v>1</v>
      </c>
      <c r="M333" s="831">
        <v>3067</v>
      </c>
      <c r="N333" s="831"/>
      <c r="O333" s="831"/>
      <c r="P333" s="827"/>
      <c r="Q333" s="832"/>
    </row>
    <row r="334" spans="1:17" ht="14.45" customHeight="1" x14ac:dyDescent="0.2">
      <c r="A334" s="821" t="s">
        <v>605</v>
      </c>
      <c r="B334" s="822" t="s">
        <v>4293</v>
      </c>
      <c r="C334" s="822" t="s">
        <v>4179</v>
      </c>
      <c r="D334" s="822" t="s">
        <v>4779</v>
      </c>
      <c r="E334" s="822" t="s">
        <v>4780</v>
      </c>
      <c r="F334" s="831">
        <v>245</v>
      </c>
      <c r="G334" s="831">
        <v>79135</v>
      </c>
      <c r="H334" s="831">
        <v>0.2752808988764045</v>
      </c>
      <c r="I334" s="831">
        <v>323</v>
      </c>
      <c r="J334" s="831">
        <v>890</v>
      </c>
      <c r="K334" s="831">
        <v>287470</v>
      </c>
      <c r="L334" s="831">
        <v>1</v>
      </c>
      <c r="M334" s="831">
        <v>323</v>
      </c>
      <c r="N334" s="831">
        <v>1187</v>
      </c>
      <c r="O334" s="831">
        <v>384576</v>
      </c>
      <c r="P334" s="827">
        <v>1.3377952481998121</v>
      </c>
      <c r="Q334" s="832">
        <v>323.98989048020218</v>
      </c>
    </row>
    <row r="335" spans="1:17" ht="14.45" customHeight="1" x14ac:dyDescent="0.2">
      <c r="A335" s="821" t="s">
        <v>605</v>
      </c>
      <c r="B335" s="822" t="s">
        <v>4293</v>
      </c>
      <c r="C335" s="822" t="s">
        <v>4179</v>
      </c>
      <c r="D335" s="822" t="s">
        <v>4781</v>
      </c>
      <c r="E335" s="822" t="s">
        <v>4782</v>
      </c>
      <c r="F335" s="831">
        <v>1</v>
      </c>
      <c r="G335" s="831">
        <v>9995</v>
      </c>
      <c r="H335" s="831">
        <v>0.49637465236392531</v>
      </c>
      <c r="I335" s="831">
        <v>9995</v>
      </c>
      <c r="J335" s="831">
        <v>2</v>
      </c>
      <c r="K335" s="831">
        <v>20136</v>
      </c>
      <c r="L335" s="831">
        <v>1</v>
      </c>
      <c r="M335" s="831">
        <v>10068</v>
      </c>
      <c r="N335" s="831"/>
      <c r="O335" s="831"/>
      <c r="P335" s="827"/>
      <c r="Q335" s="832"/>
    </row>
    <row r="336" spans="1:17" ht="14.45" customHeight="1" x14ac:dyDescent="0.2">
      <c r="A336" s="821" t="s">
        <v>605</v>
      </c>
      <c r="B336" s="822" t="s">
        <v>4293</v>
      </c>
      <c r="C336" s="822" t="s">
        <v>4179</v>
      </c>
      <c r="D336" s="822" t="s">
        <v>4783</v>
      </c>
      <c r="E336" s="822" t="s">
        <v>4784</v>
      </c>
      <c r="F336" s="831">
        <v>1</v>
      </c>
      <c r="G336" s="831">
        <v>11438</v>
      </c>
      <c r="H336" s="831"/>
      <c r="I336" s="831">
        <v>11438</v>
      </c>
      <c r="J336" s="831"/>
      <c r="K336" s="831"/>
      <c r="L336" s="831"/>
      <c r="M336" s="831"/>
      <c r="N336" s="831"/>
      <c r="O336" s="831"/>
      <c r="P336" s="827"/>
      <c r="Q336" s="832"/>
    </row>
    <row r="337" spans="1:17" ht="14.45" customHeight="1" x14ac:dyDescent="0.2">
      <c r="A337" s="821" t="s">
        <v>605</v>
      </c>
      <c r="B337" s="822" t="s">
        <v>4293</v>
      </c>
      <c r="C337" s="822" t="s">
        <v>4179</v>
      </c>
      <c r="D337" s="822" t="s">
        <v>4785</v>
      </c>
      <c r="E337" s="822" t="s">
        <v>4786</v>
      </c>
      <c r="F337" s="831"/>
      <c r="G337" s="831"/>
      <c r="H337" s="831"/>
      <c r="I337" s="831"/>
      <c r="J337" s="831">
        <v>1</v>
      </c>
      <c r="K337" s="831">
        <v>0</v>
      </c>
      <c r="L337" s="831"/>
      <c r="M337" s="831">
        <v>0</v>
      </c>
      <c r="N337" s="831"/>
      <c r="O337" s="831"/>
      <c r="P337" s="827"/>
      <c r="Q337" s="832"/>
    </row>
    <row r="338" spans="1:17" ht="14.45" customHeight="1" x14ac:dyDescent="0.2">
      <c r="A338" s="821" t="s">
        <v>605</v>
      </c>
      <c r="B338" s="822" t="s">
        <v>4293</v>
      </c>
      <c r="C338" s="822" t="s">
        <v>4179</v>
      </c>
      <c r="D338" s="822" t="s">
        <v>4787</v>
      </c>
      <c r="E338" s="822" t="s">
        <v>4788</v>
      </c>
      <c r="F338" s="831"/>
      <c r="G338" s="831"/>
      <c r="H338" s="831"/>
      <c r="I338" s="831"/>
      <c r="J338" s="831">
        <v>1</v>
      </c>
      <c r="K338" s="831">
        <v>0</v>
      </c>
      <c r="L338" s="831"/>
      <c r="M338" s="831">
        <v>0</v>
      </c>
      <c r="N338" s="831"/>
      <c r="O338" s="831"/>
      <c r="P338" s="827"/>
      <c r="Q338" s="832"/>
    </row>
    <row r="339" spans="1:17" ht="14.45" customHeight="1" x14ac:dyDescent="0.2">
      <c r="A339" s="821" t="s">
        <v>605</v>
      </c>
      <c r="B339" s="822" t="s">
        <v>4293</v>
      </c>
      <c r="C339" s="822" t="s">
        <v>4179</v>
      </c>
      <c r="D339" s="822" t="s">
        <v>4789</v>
      </c>
      <c r="E339" s="822" t="s">
        <v>4790</v>
      </c>
      <c r="F339" s="831"/>
      <c r="G339" s="831"/>
      <c r="H339" s="831"/>
      <c r="I339" s="831"/>
      <c r="J339" s="831">
        <v>4</v>
      </c>
      <c r="K339" s="831">
        <v>0</v>
      </c>
      <c r="L339" s="831"/>
      <c r="M339" s="831">
        <v>0</v>
      </c>
      <c r="N339" s="831"/>
      <c r="O339" s="831"/>
      <c r="P339" s="827"/>
      <c r="Q339" s="832"/>
    </row>
    <row r="340" spans="1:17" ht="14.45" customHeight="1" x14ac:dyDescent="0.2">
      <c r="A340" s="821" t="s">
        <v>605</v>
      </c>
      <c r="B340" s="822" t="s">
        <v>4293</v>
      </c>
      <c r="C340" s="822" t="s">
        <v>4179</v>
      </c>
      <c r="D340" s="822" t="s">
        <v>4791</v>
      </c>
      <c r="E340" s="822" t="s">
        <v>4792</v>
      </c>
      <c r="F340" s="831"/>
      <c r="G340" s="831"/>
      <c r="H340" s="831"/>
      <c r="I340" s="831"/>
      <c r="J340" s="831">
        <v>1</v>
      </c>
      <c r="K340" s="831">
        <v>0</v>
      </c>
      <c r="L340" s="831"/>
      <c r="M340" s="831">
        <v>0</v>
      </c>
      <c r="N340" s="831"/>
      <c r="O340" s="831"/>
      <c r="P340" s="827"/>
      <c r="Q340" s="832"/>
    </row>
    <row r="341" spans="1:17" ht="14.45" customHeight="1" x14ac:dyDescent="0.2">
      <c r="A341" s="821" t="s">
        <v>605</v>
      </c>
      <c r="B341" s="822" t="s">
        <v>4293</v>
      </c>
      <c r="C341" s="822" t="s">
        <v>4179</v>
      </c>
      <c r="D341" s="822" t="s">
        <v>4793</v>
      </c>
      <c r="E341" s="822" t="s">
        <v>4794</v>
      </c>
      <c r="F341" s="831"/>
      <c r="G341" s="831"/>
      <c r="H341" s="831"/>
      <c r="I341" s="831"/>
      <c r="J341" s="831">
        <v>4</v>
      </c>
      <c r="K341" s="831">
        <v>0</v>
      </c>
      <c r="L341" s="831"/>
      <c r="M341" s="831">
        <v>0</v>
      </c>
      <c r="N341" s="831"/>
      <c r="O341" s="831"/>
      <c r="P341" s="827"/>
      <c r="Q341" s="832"/>
    </row>
    <row r="342" spans="1:17" ht="14.45" customHeight="1" x14ac:dyDescent="0.2">
      <c r="A342" s="821" t="s">
        <v>605</v>
      </c>
      <c r="B342" s="822" t="s">
        <v>4293</v>
      </c>
      <c r="C342" s="822" t="s">
        <v>4179</v>
      </c>
      <c r="D342" s="822" t="s">
        <v>4795</v>
      </c>
      <c r="E342" s="822" t="s">
        <v>4796</v>
      </c>
      <c r="F342" s="831"/>
      <c r="G342" s="831"/>
      <c r="H342" s="831"/>
      <c r="I342" s="831"/>
      <c r="J342" s="831">
        <v>1</v>
      </c>
      <c r="K342" s="831">
        <v>0</v>
      </c>
      <c r="L342" s="831"/>
      <c r="M342" s="831">
        <v>0</v>
      </c>
      <c r="N342" s="831"/>
      <c r="O342" s="831"/>
      <c r="P342" s="827"/>
      <c r="Q342" s="832"/>
    </row>
    <row r="343" spans="1:17" ht="14.45" customHeight="1" x14ac:dyDescent="0.2">
      <c r="A343" s="821" t="s">
        <v>605</v>
      </c>
      <c r="B343" s="822" t="s">
        <v>4293</v>
      </c>
      <c r="C343" s="822" t="s">
        <v>4179</v>
      </c>
      <c r="D343" s="822" t="s">
        <v>4797</v>
      </c>
      <c r="E343" s="822" t="s">
        <v>4798</v>
      </c>
      <c r="F343" s="831"/>
      <c r="G343" s="831"/>
      <c r="H343" s="831"/>
      <c r="I343" s="831"/>
      <c r="J343" s="831">
        <v>6</v>
      </c>
      <c r="K343" s="831">
        <v>0</v>
      </c>
      <c r="L343" s="831"/>
      <c r="M343" s="831">
        <v>0</v>
      </c>
      <c r="N343" s="831">
        <v>6</v>
      </c>
      <c r="O343" s="831">
        <v>0</v>
      </c>
      <c r="P343" s="827"/>
      <c r="Q343" s="832">
        <v>0</v>
      </c>
    </row>
    <row r="344" spans="1:17" ht="14.45" customHeight="1" x14ac:dyDescent="0.2">
      <c r="A344" s="821" t="s">
        <v>605</v>
      </c>
      <c r="B344" s="822" t="s">
        <v>4293</v>
      </c>
      <c r="C344" s="822" t="s">
        <v>4179</v>
      </c>
      <c r="D344" s="822" t="s">
        <v>4799</v>
      </c>
      <c r="E344" s="822" t="s">
        <v>4800</v>
      </c>
      <c r="F344" s="831">
        <v>1</v>
      </c>
      <c r="G344" s="831">
        <v>11139</v>
      </c>
      <c r="H344" s="831"/>
      <c r="I344" s="831">
        <v>11139</v>
      </c>
      <c r="J344" s="831"/>
      <c r="K344" s="831"/>
      <c r="L344" s="831"/>
      <c r="M344" s="831"/>
      <c r="N344" s="831"/>
      <c r="O344" s="831"/>
      <c r="P344" s="827"/>
      <c r="Q344" s="832"/>
    </row>
    <row r="345" spans="1:17" ht="14.45" customHeight="1" x14ac:dyDescent="0.2">
      <c r="A345" s="821" t="s">
        <v>605</v>
      </c>
      <c r="B345" s="822" t="s">
        <v>4293</v>
      </c>
      <c r="C345" s="822" t="s">
        <v>4179</v>
      </c>
      <c r="D345" s="822" t="s">
        <v>4801</v>
      </c>
      <c r="E345" s="822" t="s">
        <v>4802</v>
      </c>
      <c r="F345" s="831"/>
      <c r="G345" s="831"/>
      <c r="H345" s="831"/>
      <c r="I345" s="831"/>
      <c r="J345" s="831">
        <v>2</v>
      </c>
      <c r="K345" s="831">
        <v>3132</v>
      </c>
      <c r="L345" s="831">
        <v>1</v>
      </c>
      <c r="M345" s="831">
        <v>1566</v>
      </c>
      <c r="N345" s="831"/>
      <c r="O345" s="831"/>
      <c r="P345" s="827"/>
      <c r="Q345" s="832"/>
    </row>
    <row r="346" spans="1:17" ht="14.45" customHeight="1" x14ac:dyDescent="0.2">
      <c r="A346" s="821" t="s">
        <v>605</v>
      </c>
      <c r="B346" s="822" t="s">
        <v>4293</v>
      </c>
      <c r="C346" s="822" t="s">
        <v>4179</v>
      </c>
      <c r="D346" s="822" t="s">
        <v>4803</v>
      </c>
      <c r="E346" s="822" t="s">
        <v>4804</v>
      </c>
      <c r="F346" s="831"/>
      <c r="G346" s="831"/>
      <c r="H346" s="831"/>
      <c r="I346" s="831"/>
      <c r="J346" s="831"/>
      <c r="K346" s="831"/>
      <c r="L346" s="831"/>
      <c r="M346" s="831"/>
      <c r="N346" s="831">
        <v>2</v>
      </c>
      <c r="O346" s="831">
        <v>26418</v>
      </c>
      <c r="P346" s="827"/>
      <c r="Q346" s="832">
        <v>13209</v>
      </c>
    </row>
    <row r="347" spans="1:17" ht="14.45" customHeight="1" x14ac:dyDescent="0.2">
      <c r="A347" s="821" t="s">
        <v>605</v>
      </c>
      <c r="B347" s="822" t="s">
        <v>4293</v>
      </c>
      <c r="C347" s="822" t="s">
        <v>4179</v>
      </c>
      <c r="D347" s="822" t="s">
        <v>4805</v>
      </c>
      <c r="E347" s="822" t="s">
        <v>4806</v>
      </c>
      <c r="F347" s="831"/>
      <c r="G347" s="831"/>
      <c r="H347" s="831"/>
      <c r="I347" s="831"/>
      <c r="J347" s="831"/>
      <c r="K347" s="831"/>
      <c r="L347" s="831"/>
      <c r="M347" s="831"/>
      <c r="N347" s="831">
        <v>1</v>
      </c>
      <c r="O347" s="831">
        <v>13209</v>
      </c>
      <c r="P347" s="827"/>
      <c r="Q347" s="832">
        <v>13209</v>
      </c>
    </row>
    <row r="348" spans="1:17" ht="14.45" customHeight="1" x14ac:dyDescent="0.2">
      <c r="A348" s="821" t="s">
        <v>605</v>
      </c>
      <c r="B348" s="822" t="s">
        <v>4293</v>
      </c>
      <c r="C348" s="822" t="s">
        <v>4179</v>
      </c>
      <c r="D348" s="822" t="s">
        <v>4807</v>
      </c>
      <c r="E348" s="822" t="s">
        <v>4808</v>
      </c>
      <c r="F348" s="831"/>
      <c r="G348" s="831"/>
      <c r="H348" s="831"/>
      <c r="I348" s="831"/>
      <c r="J348" s="831"/>
      <c r="K348" s="831"/>
      <c r="L348" s="831"/>
      <c r="M348" s="831"/>
      <c r="N348" s="831">
        <v>1</v>
      </c>
      <c r="O348" s="831">
        <v>11002</v>
      </c>
      <c r="P348" s="827"/>
      <c r="Q348" s="832">
        <v>11002</v>
      </c>
    </row>
    <row r="349" spans="1:17" ht="14.45" customHeight="1" x14ac:dyDescent="0.2">
      <c r="A349" s="821" t="s">
        <v>605</v>
      </c>
      <c r="B349" s="822" t="s">
        <v>4293</v>
      </c>
      <c r="C349" s="822" t="s">
        <v>4179</v>
      </c>
      <c r="D349" s="822" t="s">
        <v>4809</v>
      </c>
      <c r="E349" s="822" t="s">
        <v>4810</v>
      </c>
      <c r="F349" s="831"/>
      <c r="G349" s="831"/>
      <c r="H349" s="831"/>
      <c r="I349" s="831"/>
      <c r="J349" s="831"/>
      <c r="K349" s="831"/>
      <c r="L349" s="831"/>
      <c r="M349" s="831"/>
      <c r="N349" s="831">
        <v>1</v>
      </c>
      <c r="O349" s="831">
        <v>200</v>
      </c>
      <c r="P349" s="827"/>
      <c r="Q349" s="832">
        <v>200</v>
      </c>
    </row>
    <row r="350" spans="1:17" ht="14.45" customHeight="1" x14ac:dyDescent="0.2">
      <c r="A350" s="821" t="s">
        <v>605</v>
      </c>
      <c r="B350" s="822" t="s">
        <v>4293</v>
      </c>
      <c r="C350" s="822" t="s">
        <v>4179</v>
      </c>
      <c r="D350" s="822" t="s">
        <v>4811</v>
      </c>
      <c r="E350" s="822" t="s">
        <v>4812</v>
      </c>
      <c r="F350" s="831"/>
      <c r="G350" s="831"/>
      <c r="H350" s="831"/>
      <c r="I350" s="831"/>
      <c r="J350" s="831"/>
      <c r="K350" s="831"/>
      <c r="L350" s="831"/>
      <c r="M350" s="831"/>
      <c r="N350" s="831">
        <v>1</v>
      </c>
      <c r="O350" s="831">
        <v>19816</v>
      </c>
      <c r="P350" s="827"/>
      <c r="Q350" s="832">
        <v>19816</v>
      </c>
    </row>
    <row r="351" spans="1:17" ht="14.45" customHeight="1" x14ac:dyDescent="0.2">
      <c r="A351" s="821" t="s">
        <v>605</v>
      </c>
      <c r="B351" s="822" t="s">
        <v>4178</v>
      </c>
      <c r="C351" s="822" t="s">
        <v>4185</v>
      </c>
      <c r="D351" s="822" t="s">
        <v>4813</v>
      </c>
      <c r="E351" s="822" t="s">
        <v>1657</v>
      </c>
      <c r="F351" s="831"/>
      <c r="G351" s="831"/>
      <c r="H351" s="831"/>
      <c r="I351" s="831"/>
      <c r="J351" s="831">
        <v>1.2000000000000002</v>
      </c>
      <c r="K351" s="831">
        <v>1349.48</v>
      </c>
      <c r="L351" s="831">
        <v>1</v>
      </c>
      <c r="M351" s="831">
        <v>1124.5666666666666</v>
      </c>
      <c r="N351" s="831">
        <v>1.1000000000000001</v>
      </c>
      <c r="O351" s="831">
        <v>1248.3899999999999</v>
      </c>
      <c r="P351" s="827">
        <v>0.92508966416693827</v>
      </c>
      <c r="Q351" s="832">
        <v>1134.8999999999999</v>
      </c>
    </row>
    <row r="352" spans="1:17" ht="14.45" customHeight="1" x14ac:dyDescent="0.2">
      <c r="A352" s="821" t="s">
        <v>605</v>
      </c>
      <c r="B352" s="822" t="s">
        <v>4178</v>
      </c>
      <c r="C352" s="822" t="s">
        <v>4185</v>
      </c>
      <c r="D352" s="822" t="s">
        <v>4295</v>
      </c>
      <c r="E352" s="822" t="s">
        <v>966</v>
      </c>
      <c r="F352" s="831">
        <v>19</v>
      </c>
      <c r="G352" s="831">
        <v>101295.54999999999</v>
      </c>
      <c r="H352" s="831">
        <v>1.2443394196037889</v>
      </c>
      <c r="I352" s="831">
        <v>5331.3447368421048</v>
      </c>
      <c r="J352" s="831">
        <v>19</v>
      </c>
      <c r="K352" s="831">
        <v>81405.079999999987</v>
      </c>
      <c r="L352" s="831">
        <v>1</v>
      </c>
      <c r="M352" s="831">
        <v>4284.4778947368413</v>
      </c>
      <c r="N352" s="831"/>
      <c r="O352" s="831"/>
      <c r="P352" s="827"/>
      <c r="Q352" s="832"/>
    </row>
    <row r="353" spans="1:17" ht="14.45" customHeight="1" x14ac:dyDescent="0.2">
      <c r="A353" s="821" t="s">
        <v>605</v>
      </c>
      <c r="B353" s="822" t="s">
        <v>4178</v>
      </c>
      <c r="C353" s="822" t="s">
        <v>4185</v>
      </c>
      <c r="D353" s="822" t="s">
        <v>4296</v>
      </c>
      <c r="E353" s="822" t="s">
        <v>2407</v>
      </c>
      <c r="F353" s="831">
        <v>23</v>
      </c>
      <c r="G353" s="831">
        <v>1901.24</v>
      </c>
      <c r="H353" s="831"/>
      <c r="I353" s="831">
        <v>82.662608695652168</v>
      </c>
      <c r="J353" s="831"/>
      <c r="K353" s="831"/>
      <c r="L353" s="831"/>
      <c r="M353" s="831"/>
      <c r="N353" s="831"/>
      <c r="O353" s="831"/>
      <c r="P353" s="827"/>
      <c r="Q353" s="832"/>
    </row>
    <row r="354" spans="1:17" ht="14.45" customHeight="1" x14ac:dyDescent="0.2">
      <c r="A354" s="821" t="s">
        <v>605</v>
      </c>
      <c r="B354" s="822" t="s">
        <v>4178</v>
      </c>
      <c r="C354" s="822" t="s">
        <v>4185</v>
      </c>
      <c r="D354" s="822" t="s">
        <v>4298</v>
      </c>
      <c r="E354" s="822" t="s">
        <v>4299</v>
      </c>
      <c r="F354" s="831">
        <v>15.899999999999999</v>
      </c>
      <c r="G354" s="831">
        <v>6105.4800000000005</v>
      </c>
      <c r="H354" s="831">
        <v>1.0599129221090349</v>
      </c>
      <c r="I354" s="831">
        <v>383.99245283018877</v>
      </c>
      <c r="J354" s="831">
        <v>15.5</v>
      </c>
      <c r="K354" s="831">
        <v>5760.3600000000006</v>
      </c>
      <c r="L354" s="831">
        <v>1</v>
      </c>
      <c r="M354" s="831">
        <v>371.63612903225811</v>
      </c>
      <c r="N354" s="831"/>
      <c r="O354" s="831"/>
      <c r="P354" s="827"/>
      <c r="Q354" s="832"/>
    </row>
    <row r="355" spans="1:17" ht="14.45" customHeight="1" x14ac:dyDescent="0.2">
      <c r="A355" s="821" t="s">
        <v>605</v>
      </c>
      <c r="B355" s="822" t="s">
        <v>4178</v>
      </c>
      <c r="C355" s="822" t="s">
        <v>4185</v>
      </c>
      <c r="D355" s="822" t="s">
        <v>4300</v>
      </c>
      <c r="E355" s="822" t="s">
        <v>1264</v>
      </c>
      <c r="F355" s="831">
        <v>321.5</v>
      </c>
      <c r="G355" s="831">
        <v>11437.5</v>
      </c>
      <c r="H355" s="831">
        <v>0.41729222495653767</v>
      </c>
      <c r="I355" s="831">
        <v>35.575427682737171</v>
      </c>
      <c r="J355" s="831">
        <v>770</v>
      </c>
      <c r="K355" s="831">
        <v>27408.850000000006</v>
      </c>
      <c r="L355" s="831">
        <v>1</v>
      </c>
      <c r="M355" s="831">
        <v>35.595909090909096</v>
      </c>
      <c r="N355" s="831"/>
      <c r="O355" s="831"/>
      <c r="P355" s="827"/>
      <c r="Q355" s="832"/>
    </row>
    <row r="356" spans="1:17" ht="14.45" customHeight="1" x14ac:dyDescent="0.2">
      <c r="A356" s="821" t="s">
        <v>605</v>
      </c>
      <c r="B356" s="822" t="s">
        <v>4178</v>
      </c>
      <c r="C356" s="822" t="s">
        <v>4185</v>
      </c>
      <c r="D356" s="822" t="s">
        <v>4814</v>
      </c>
      <c r="E356" s="822"/>
      <c r="F356" s="831">
        <v>3</v>
      </c>
      <c r="G356" s="831">
        <v>2076.87</v>
      </c>
      <c r="H356" s="831"/>
      <c r="I356" s="831">
        <v>692.29</v>
      </c>
      <c r="J356" s="831"/>
      <c r="K356" s="831"/>
      <c r="L356" s="831"/>
      <c r="M356" s="831"/>
      <c r="N356" s="831"/>
      <c r="O356" s="831"/>
      <c r="P356" s="827"/>
      <c r="Q356" s="832"/>
    </row>
    <row r="357" spans="1:17" ht="14.45" customHeight="1" x14ac:dyDescent="0.2">
      <c r="A357" s="821" t="s">
        <v>605</v>
      </c>
      <c r="B357" s="822" t="s">
        <v>4178</v>
      </c>
      <c r="C357" s="822" t="s">
        <v>4185</v>
      </c>
      <c r="D357" s="822" t="s">
        <v>4814</v>
      </c>
      <c r="E357" s="822" t="s">
        <v>4815</v>
      </c>
      <c r="F357" s="831">
        <v>39.5</v>
      </c>
      <c r="G357" s="831">
        <v>27345.439999999999</v>
      </c>
      <c r="H357" s="831"/>
      <c r="I357" s="831">
        <v>692.28962025316457</v>
      </c>
      <c r="J357" s="831"/>
      <c r="K357" s="831"/>
      <c r="L357" s="831"/>
      <c r="M357" s="831"/>
      <c r="N357" s="831"/>
      <c r="O357" s="831"/>
      <c r="P357" s="827"/>
      <c r="Q357" s="832"/>
    </row>
    <row r="358" spans="1:17" ht="14.45" customHeight="1" x14ac:dyDescent="0.2">
      <c r="A358" s="821" t="s">
        <v>605</v>
      </c>
      <c r="B358" s="822" t="s">
        <v>4178</v>
      </c>
      <c r="C358" s="822" t="s">
        <v>4185</v>
      </c>
      <c r="D358" s="822" t="s">
        <v>4816</v>
      </c>
      <c r="E358" s="822" t="s">
        <v>1856</v>
      </c>
      <c r="F358" s="831"/>
      <c r="G358" s="831"/>
      <c r="H358" s="831"/>
      <c r="I358" s="831"/>
      <c r="J358" s="831"/>
      <c r="K358" s="831"/>
      <c r="L358" s="831"/>
      <c r="M358" s="831"/>
      <c r="N358" s="831">
        <v>3.3</v>
      </c>
      <c r="O358" s="831">
        <v>7384.4900000000007</v>
      </c>
      <c r="P358" s="827"/>
      <c r="Q358" s="832">
        <v>2237.7242424242427</v>
      </c>
    </row>
    <row r="359" spans="1:17" ht="14.45" customHeight="1" x14ac:dyDescent="0.2">
      <c r="A359" s="821" t="s">
        <v>605</v>
      </c>
      <c r="B359" s="822" t="s">
        <v>4178</v>
      </c>
      <c r="C359" s="822" t="s">
        <v>4185</v>
      </c>
      <c r="D359" s="822" t="s">
        <v>4817</v>
      </c>
      <c r="E359" s="822" t="s">
        <v>1631</v>
      </c>
      <c r="F359" s="831"/>
      <c r="G359" s="831"/>
      <c r="H359" s="831"/>
      <c r="I359" s="831"/>
      <c r="J359" s="831"/>
      <c r="K359" s="831"/>
      <c r="L359" s="831"/>
      <c r="M359" s="831"/>
      <c r="N359" s="831">
        <v>8</v>
      </c>
      <c r="O359" s="831">
        <v>91366.96</v>
      </c>
      <c r="P359" s="827"/>
      <c r="Q359" s="832">
        <v>11420.87</v>
      </c>
    </row>
    <row r="360" spans="1:17" ht="14.45" customHeight="1" x14ac:dyDescent="0.2">
      <c r="A360" s="821" t="s">
        <v>605</v>
      </c>
      <c r="B360" s="822" t="s">
        <v>4178</v>
      </c>
      <c r="C360" s="822" t="s">
        <v>4185</v>
      </c>
      <c r="D360" s="822" t="s">
        <v>4301</v>
      </c>
      <c r="E360" s="822"/>
      <c r="F360" s="831">
        <v>331.90000000000003</v>
      </c>
      <c r="G360" s="831">
        <v>51503.69000000001</v>
      </c>
      <c r="H360" s="831">
        <v>1.0124898881131394</v>
      </c>
      <c r="I360" s="831">
        <v>155.17833684844834</v>
      </c>
      <c r="J360" s="831">
        <v>330.2</v>
      </c>
      <c r="K360" s="831">
        <v>50868.349999999991</v>
      </c>
      <c r="L360" s="831">
        <v>1</v>
      </c>
      <c r="M360" s="831">
        <v>154.0531496062992</v>
      </c>
      <c r="N360" s="831">
        <v>318.95000000000005</v>
      </c>
      <c r="O360" s="831">
        <v>49624.78</v>
      </c>
      <c r="P360" s="827">
        <v>0.97555316812910198</v>
      </c>
      <c r="Q360" s="832">
        <v>155.58796049537543</v>
      </c>
    </row>
    <row r="361" spans="1:17" ht="14.45" customHeight="1" x14ac:dyDescent="0.2">
      <c r="A361" s="821" t="s">
        <v>605</v>
      </c>
      <c r="B361" s="822" t="s">
        <v>4178</v>
      </c>
      <c r="C361" s="822" t="s">
        <v>4185</v>
      </c>
      <c r="D361" s="822" t="s">
        <v>4302</v>
      </c>
      <c r="E361" s="822" t="s">
        <v>1633</v>
      </c>
      <c r="F361" s="831">
        <v>3</v>
      </c>
      <c r="G361" s="831">
        <v>27474.81</v>
      </c>
      <c r="H361" s="831">
        <v>0.75</v>
      </c>
      <c r="I361" s="831">
        <v>9158.27</v>
      </c>
      <c r="J361" s="831">
        <v>4</v>
      </c>
      <c r="K361" s="831">
        <v>36633.08</v>
      </c>
      <c r="L361" s="831">
        <v>1</v>
      </c>
      <c r="M361" s="831">
        <v>9158.27</v>
      </c>
      <c r="N361" s="831">
        <v>19</v>
      </c>
      <c r="O361" s="831">
        <v>174007.13</v>
      </c>
      <c r="P361" s="827">
        <v>4.75</v>
      </c>
      <c r="Q361" s="832">
        <v>9158.27</v>
      </c>
    </row>
    <row r="362" spans="1:17" ht="14.45" customHeight="1" x14ac:dyDescent="0.2">
      <c r="A362" s="821" t="s">
        <v>605</v>
      </c>
      <c r="B362" s="822" t="s">
        <v>4178</v>
      </c>
      <c r="C362" s="822" t="s">
        <v>4185</v>
      </c>
      <c r="D362" s="822" t="s">
        <v>4304</v>
      </c>
      <c r="E362" s="822" t="s">
        <v>1870</v>
      </c>
      <c r="F362" s="831">
        <v>7.4</v>
      </c>
      <c r="G362" s="831">
        <v>4014.24</v>
      </c>
      <c r="H362" s="831">
        <v>3.4802028696519134</v>
      </c>
      <c r="I362" s="831">
        <v>542.46486486486481</v>
      </c>
      <c r="J362" s="831">
        <v>5.8</v>
      </c>
      <c r="K362" s="831">
        <v>1153.45</v>
      </c>
      <c r="L362" s="831">
        <v>1</v>
      </c>
      <c r="M362" s="831">
        <v>198.87068965517244</v>
      </c>
      <c r="N362" s="831">
        <v>0.4</v>
      </c>
      <c r="O362" s="831">
        <v>87.68</v>
      </c>
      <c r="P362" s="827">
        <v>7.601543196497465E-2</v>
      </c>
      <c r="Q362" s="832">
        <v>219.20000000000002</v>
      </c>
    </row>
    <row r="363" spans="1:17" ht="14.45" customHeight="1" x14ac:dyDescent="0.2">
      <c r="A363" s="821" t="s">
        <v>605</v>
      </c>
      <c r="B363" s="822" t="s">
        <v>4178</v>
      </c>
      <c r="C363" s="822" t="s">
        <v>4185</v>
      </c>
      <c r="D363" s="822" t="s">
        <v>4305</v>
      </c>
      <c r="E363" s="822"/>
      <c r="F363" s="831">
        <v>5</v>
      </c>
      <c r="G363" s="831">
        <v>214.4</v>
      </c>
      <c r="H363" s="831"/>
      <c r="I363" s="831">
        <v>42.88</v>
      </c>
      <c r="J363" s="831"/>
      <c r="K363" s="831"/>
      <c r="L363" s="831"/>
      <c r="M363" s="831"/>
      <c r="N363" s="831"/>
      <c r="O363" s="831"/>
      <c r="P363" s="827"/>
      <c r="Q363" s="832"/>
    </row>
    <row r="364" spans="1:17" ht="14.45" customHeight="1" x14ac:dyDescent="0.2">
      <c r="A364" s="821" t="s">
        <v>605</v>
      </c>
      <c r="B364" s="822" t="s">
        <v>4178</v>
      </c>
      <c r="C364" s="822" t="s">
        <v>4185</v>
      </c>
      <c r="D364" s="822" t="s">
        <v>4305</v>
      </c>
      <c r="E364" s="822" t="s">
        <v>4306</v>
      </c>
      <c r="F364" s="831">
        <v>43</v>
      </c>
      <c r="G364" s="831">
        <v>1843.84</v>
      </c>
      <c r="H364" s="831">
        <v>21.499999999999996</v>
      </c>
      <c r="I364" s="831">
        <v>42.879999999999995</v>
      </c>
      <c r="J364" s="831">
        <v>2</v>
      </c>
      <c r="K364" s="831">
        <v>85.76</v>
      </c>
      <c r="L364" s="831">
        <v>1</v>
      </c>
      <c r="M364" s="831">
        <v>42.88</v>
      </c>
      <c r="N364" s="831"/>
      <c r="O364" s="831"/>
      <c r="P364" s="827"/>
      <c r="Q364" s="832"/>
    </row>
    <row r="365" spans="1:17" ht="14.45" customHeight="1" x14ac:dyDescent="0.2">
      <c r="A365" s="821" t="s">
        <v>605</v>
      </c>
      <c r="B365" s="822" t="s">
        <v>4178</v>
      </c>
      <c r="C365" s="822" t="s">
        <v>4185</v>
      </c>
      <c r="D365" s="822" t="s">
        <v>4307</v>
      </c>
      <c r="E365" s="822"/>
      <c r="F365" s="831">
        <v>0</v>
      </c>
      <c r="G365" s="831">
        <v>0</v>
      </c>
      <c r="H365" s="831"/>
      <c r="I365" s="831"/>
      <c r="J365" s="831"/>
      <c r="K365" s="831"/>
      <c r="L365" s="831"/>
      <c r="M365" s="831"/>
      <c r="N365" s="831"/>
      <c r="O365" s="831"/>
      <c r="P365" s="827"/>
      <c r="Q365" s="832"/>
    </row>
    <row r="366" spans="1:17" ht="14.45" customHeight="1" x14ac:dyDescent="0.2">
      <c r="A366" s="821" t="s">
        <v>605</v>
      </c>
      <c r="B366" s="822" t="s">
        <v>4178</v>
      </c>
      <c r="C366" s="822" t="s">
        <v>4185</v>
      </c>
      <c r="D366" s="822" t="s">
        <v>4307</v>
      </c>
      <c r="E366" s="822" t="s">
        <v>4308</v>
      </c>
      <c r="F366" s="831">
        <v>48</v>
      </c>
      <c r="G366" s="831">
        <v>3706.5600000000004</v>
      </c>
      <c r="H366" s="831">
        <v>1.2704183932629329</v>
      </c>
      <c r="I366" s="831">
        <v>77.220000000000013</v>
      </c>
      <c r="J366" s="831">
        <v>39</v>
      </c>
      <c r="K366" s="831">
        <v>2917.59</v>
      </c>
      <c r="L366" s="831">
        <v>1</v>
      </c>
      <c r="M366" s="831">
        <v>74.81</v>
      </c>
      <c r="N366" s="831"/>
      <c r="O366" s="831"/>
      <c r="P366" s="827"/>
      <c r="Q366" s="832"/>
    </row>
    <row r="367" spans="1:17" ht="14.45" customHeight="1" x14ac:dyDescent="0.2">
      <c r="A367" s="821" t="s">
        <v>605</v>
      </c>
      <c r="B367" s="822" t="s">
        <v>4178</v>
      </c>
      <c r="C367" s="822" t="s">
        <v>4185</v>
      </c>
      <c r="D367" s="822" t="s">
        <v>4309</v>
      </c>
      <c r="E367" s="822" t="s">
        <v>4310</v>
      </c>
      <c r="F367" s="831">
        <v>152.34</v>
      </c>
      <c r="G367" s="831">
        <v>35040.129999999997</v>
      </c>
      <c r="H367" s="831">
        <v>1.1163155733409287</v>
      </c>
      <c r="I367" s="831">
        <v>230.01266902980174</v>
      </c>
      <c r="J367" s="831">
        <v>172</v>
      </c>
      <c r="K367" s="831">
        <v>31389.089999999989</v>
      </c>
      <c r="L367" s="831">
        <v>1</v>
      </c>
      <c r="M367" s="831">
        <v>182.49470930232553</v>
      </c>
      <c r="N367" s="831">
        <v>128.70000000000002</v>
      </c>
      <c r="O367" s="831">
        <v>26277.269999999997</v>
      </c>
      <c r="P367" s="827">
        <v>0.83714660093682247</v>
      </c>
      <c r="Q367" s="832">
        <v>204.17459207459203</v>
      </c>
    </row>
    <row r="368" spans="1:17" ht="14.45" customHeight="1" x14ac:dyDescent="0.2">
      <c r="A368" s="821" t="s">
        <v>605</v>
      </c>
      <c r="B368" s="822" t="s">
        <v>4178</v>
      </c>
      <c r="C368" s="822" t="s">
        <v>4185</v>
      </c>
      <c r="D368" s="822" t="s">
        <v>4311</v>
      </c>
      <c r="E368" s="822" t="s">
        <v>4312</v>
      </c>
      <c r="F368" s="831">
        <v>10</v>
      </c>
      <c r="G368" s="831">
        <v>799.8</v>
      </c>
      <c r="H368" s="831"/>
      <c r="I368" s="831">
        <v>79.97999999999999</v>
      </c>
      <c r="J368" s="831"/>
      <c r="K368" s="831"/>
      <c r="L368" s="831"/>
      <c r="M368" s="831"/>
      <c r="N368" s="831"/>
      <c r="O368" s="831"/>
      <c r="P368" s="827"/>
      <c r="Q368" s="832"/>
    </row>
    <row r="369" spans="1:17" ht="14.45" customHeight="1" x14ac:dyDescent="0.2">
      <c r="A369" s="821" t="s">
        <v>605</v>
      </c>
      <c r="B369" s="822" t="s">
        <v>4178</v>
      </c>
      <c r="C369" s="822" t="s">
        <v>4185</v>
      </c>
      <c r="D369" s="822" t="s">
        <v>4818</v>
      </c>
      <c r="E369" s="822" t="s">
        <v>4819</v>
      </c>
      <c r="F369" s="831">
        <v>0.1</v>
      </c>
      <c r="G369" s="831">
        <v>326.37</v>
      </c>
      <c r="H369" s="831">
        <v>0.16666411336652623</v>
      </c>
      <c r="I369" s="831">
        <v>3263.7</v>
      </c>
      <c r="J369" s="831">
        <v>0.6</v>
      </c>
      <c r="K369" s="831">
        <v>1958.25</v>
      </c>
      <c r="L369" s="831">
        <v>1</v>
      </c>
      <c r="M369" s="831">
        <v>3263.75</v>
      </c>
      <c r="N369" s="831"/>
      <c r="O369" s="831"/>
      <c r="P369" s="827"/>
      <c r="Q369" s="832"/>
    </row>
    <row r="370" spans="1:17" ht="14.45" customHeight="1" x14ac:dyDescent="0.2">
      <c r="A370" s="821" t="s">
        <v>605</v>
      </c>
      <c r="B370" s="822" t="s">
        <v>4178</v>
      </c>
      <c r="C370" s="822" t="s">
        <v>4185</v>
      </c>
      <c r="D370" s="822" t="s">
        <v>4820</v>
      </c>
      <c r="E370" s="822" t="s">
        <v>4821</v>
      </c>
      <c r="F370" s="831"/>
      <c r="G370" s="831"/>
      <c r="H370" s="831"/>
      <c r="I370" s="831"/>
      <c r="J370" s="831">
        <v>0.2</v>
      </c>
      <c r="K370" s="831">
        <v>64.099999999999994</v>
      </c>
      <c r="L370" s="831">
        <v>1</v>
      </c>
      <c r="M370" s="831">
        <v>320.49999999999994</v>
      </c>
      <c r="N370" s="831"/>
      <c r="O370" s="831"/>
      <c r="P370" s="827"/>
      <c r="Q370" s="832"/>
    </row>
    <row r="371" spans="1:17" ht="14.45" customHeight="1" x14ac:dyDescent="0.2">
      <c r="A371" s="821" t="s">
        <v>605</v>
      </c>
      <c r="B371" s="822" t="s">
        <v>4178</v>
      </c>
      <c r="C371" s="822" t="s">
        <v>4185</v>
      </c>
      <c r="D371" s="822" t="s">
        <v>4822</v>
      </c>
      <c r="E371" s="822"/>
      <c r="F371" s="831">
        <v>13</v>
      </c>
      <c r="G371" s="831">
        <v>854.75</v>
      </c>
      <c r="H371" s="831"/>
      <c r="I371" s="831">
        <v>65.75</v>
      </c>
      <c r="J371" s="831"/>
      <c r="K371" s="831"/>
      <c r="L371" s="831"/>
      <c r="M371" s="831"/>
      <c r="N371" s="831"/>
      <c r="O371" s="831"/>
      <c r="P371" s="827"/>
      <c r="Q371" s="832"/>
    </row>
    <row r="372" spans="1:17" ht="14.45" customHeight="1" x14ac:dyDescent="0.2">
      <c r="A372" s="821" t="s">
        <v>605</v>
      </c>
      <c r="B372" s="822" t="s">
        <v>4178</v>
      </c>
      <c r="C372" s="822" t="s">
        <v>4185</v>
      </c>
      <c r="D372" s="822" t="s">
        <v>4313</v>
      </c>
      <c r="E372" s="822" t="s">
        <v>4314</v>
      </c>
      <c r="F372" s="831">
        <v>43.4</v>
      </c>
      <c r="G372" s="831">
        <v>2894.62</v>
      </c>
      <c r="H372" s="831">
        <v>3.7108134093968341</v>
      </c>
      <c r="I372" s="831">
        <v>66.6963133640553</v>
      </c>
      <c r="J372" s="831">
        <v>13.200000000000001</v>
      </c>
      <c r="K372" s="831">
        <v>780.04999999999984</v>
      </c>
      <c r="L372" s="831">
        <v>1</v>
      </c>
      <c r="M372" s="831">
        <v>59.094696969696955</v>
      </c>
      <c r="N372" s="831">
        <v>1.8000000000000003</v>
      </c>
      <c r="O372" s="831">
        <v>106</v>
      </c>
      <c r="P372" s="827">
        <v>0.13588872508172556</v>
      </c>
      <c r="Q372" s="832">
        <v>58.888888888888879</v>
      </c>
    </row>
    <row r="373" spans="1:17" ht="14.45" customHeight="1" x14ac:dyDescent="0.2">
      <c r="A373" s="821" t="s">
        <v>605</v>
      </c>
      <c r="B373" s="822" t="s">
        <v>4178</v>
      </c>
      <c r="C373" s="822" t="s">
        <v>4185</v>
      </c>
      <c r="D373" s="822" t="s">
        <v>4315</v>
      </c>
      <c r="E373" s="822" t="s">
        <v>4316</v>
      </c>
      <c r="F373" s="831">
        <v>64</v>
      </c>
      <c r="G373" s="831">
        <v>2824.32</v>
      </c>
      <c r="H373" s="831"/>
      <c r="I373" s="831">
        <v>44.13</v>
      </c>
      <c r="J373" s="831"/>
      <c r="K373" s="831"/>
      <c r="L373" s="831"/>
      <c r="M373" s="831"/>
      <c r="N373" s="831"/>
      <c r="O373" s="831"/>
      <c r="P373" s="827"/>
      <c r="Q373" s="832"/>
    </row>
    <row r="374" spans="1:17" ht="14.45" customHeight="1" x14ac:dyDescent="0.2">
      <c r="A374" s="821" t="s">
        <v>605</v>
      </c>
      <c r="B374" s="822" t="s">
        <v>4178</v>
      </c>
      <c r="C374" s="822" t="s">
        <v>4185</v>
      </c>
      <c r="D374" s="822" t="s">
        <v>4317</v>
      </c>
      <c r="E374" s="822" t="s">
        <v>4318</v>
      </c>
      <c r="F374" s="831">
        <v>0.75</v>
      </c>
      <c r="G374" s="831">
        <v>506.38</v>
      </c>
      <c r="H374" s="831">
        <v>0.17736416079690931</v>
      </c>
      <c r="I374" s="831">
        <v>675.17333333333329</v>
      </c>
      <c r="J374" s="831">
        <v>4.1499999999999995</v>
      </c>
      <c r="K374" s="831">
        <v>2855.03</v>
      </c>
      <c r="L374" s="831">
        <v>1</v>
      </c>
      <c r="M374" s="831">
        <v>687.95903614457848</v>
      </c>
      <c r="N374" s="831">
        <v>5.2499999999999991</v>
      </c>
      <c r="O374" s="831">
        <v>3749.7500000000009</v>
      </c>
      <c r="P374" s="827">
        <v>1.3133837472811145</v>
      </c>
      <c r="Q374" s="832">
        <v>714.23809523809553</v>
      </c>
    </row>
    <row r="375" spans="1:17" ht="14.45" customHeight="1" x14ac:dyDescent="0.2">
      <c r="A375" s="821" t="s">
        <v>605</v>
      </c>
      <c r="B375" s="822" t="s">
        <v>4178</v>
      </c>
      <c r="C375" s="822" t="s">
        <v>4185</v>
      </c>
      <c r="D375" s="822" t="s">
        <v>4319</v>
      </c>
      <c r="E375" s="822" t="s">
        <v>4318</v>
      </c>
      <c r="F375" s="831">
        <v>0.25</v>
      </c>
      <c r="G375" s="831">
        <v>77.95</v>
      </c>
      <c r="H375" s="831">
        <v>0.70825004542976555</v>
      </c>
      <c r="I375" s="831">
        <v>311.8</v>
      </c>
      <c r="J375" s="831">
        <v>0.3</v>
      </c>
      <c r="K375" s="831">
        <v>110.06</v>
      </c>
      <c r="L375" s="831">
        <v>1</v>
      </c>
      <c r="M375" s="831">
        <v>366.86666666666667</v>
      </c>
      <c r="N375" s="831">
        <v>0.1</v>
      </c>
      <c r="O375" s="831">
        <v>36.68</v>
      </c>
      <c r="P375" s="827">
        <v>0.33327276031255676</v>
      </c>
      <c r="Q375" s="832">
        <v>366.79999999999995</v>
      </c>
    </row>
    <row r="376" spans="1:17" ht="14.45" customHeight="1" x14ac:dyDescent="0.2">
      <c r="A376" s="821" t="s">
        <v>605</v>
      </c>
      <c r="B376" s="822" t="s">
        <v>4178</v>
      </c>
      <c r="C376" s="822" t="s">
        <v>4185</v>
      </c>
      <c r="D376" s="822" t="s">
        <v>4823</v>
      </c>
      <c r="E376" s="822" t="s">
        <v>4824</v>
      </c>
      <c r="F376" s="831"/>
      <c r="G376" s="831"/>
      <c r="H376" s="831"/>
      <c r="I376" s="831"/>
      <c r="J376" s="831">
        <v>0.6</v>
      </c>
      <c r="K376" s="831">
        <v>530.37</v>
      </c>
      <c r="L376" s="831">
        <v>1</v>
      </c>
      <c r="M376" s="831">
        <v>883.95</v>
      </c>
      <c r="N376" s="831"/>
      <c r="O376" s="831"/>
      <c r="P376" s="827"/>
      <c r="Q376" s="832"/>
    </row>
    <row r="377" spans="1:17" ht="14.45" customHeight="1" x14ac:dyDescent="0.2">
      <c r="A377" s="821" t="s">
        <v>605</v>
      </c>
      <c r="B377" s="822" t="s">
        <v>4178</v>
      </c>
      <c r="C377" s="822" t="s">
        <v>4185</v>
      </c>
      <c r="D377" s="822" t="s">
        <v>4825</v>
      </c>
      <c r="E377" s="822" t="s">
        <v>4826</v>
      </c>
      <c r="F377" s="831">
        <v>8.5</v>
      </c>
      <c r="G377" s="831">
        <v>5098.43</v>
      </c>
      <c r="H377" s="831"/>
      <c r="I377" s="831">
        <v>599.81529411764711</v>
      </c>
      <c r="J377" s="831"/>
      <c r="K377" s="831"/>
      <c r="L377" s="831"/>
      <c r="M377" s="831"/>
      <c r="N377" s="831"/>
      <c r="O377" s="831"/>
      <c r="P377" s="827"/>
      <c r="Q377" s="832"/>
    </row>
    <row r="378" spans="1:17" ht="14.45" customHeight="1" x14ac:dyDescent="0.2">
      <c r="A378" s="821" t="s">
        <v>605</v>
      </c>
      <c r="B378" s="822" t="s">
        <v>4178</v>
      </c>
      <c r="C378" s="822" t="s">
        <v>4185</v>
      </c>
      <c r="D378" s="822" t="s">
        <v>4827</v>
      </c>
      <c r="E378" s="822" t="s">
        <v>4826</v>
      </c>
      <c r="F378" s="831">
        <v>3.3</v>
      </c>
      <c r="G378" s="831">
        <v>2639.19</v>
      </c>
      <c r="H378" s="831"/>
      <c r="I378" s="831">
        <v>799.75454545454556</v>
      </c>
      <c r="J378" s="831"/>
      <c r="K378" s="831"/>
      <c r="L378" s="831"/>
      <c r="M378" s="831"/>
      <c r="N378" s="831"/>
      <c r="O378" s="831"/>
      <c r="P378" s="827"/>
      <c r="Q378" s="832"/>
    </row>
    <row r="379" spans="1:17" ht="14.45" customHeight="1" x14ac:dyDescent="0.2">
      <c r="A379" s="821" t="s">
        <v>605</v>
      </c>
      <c r="B379" s="822" t="s">
        <v>4178</v>
      </c>
      <c r="C379" s="822" t="s">
        <v>4185</v>
      </c>
      <c r="D379" s="822" t="s">
        <v>4828</v>
      </c>
      <c r="E379" s="822"/>
      <c r="F379" s="831">
        <v>51</v>
      </c>
      <c r="G379" s="831">
        <v>4716.99</v>
      </c>
      <c r="H379" s="831"/>
      <c r="I379" s="831">
        <v>92.49</v>
      </c>
      <c r="J379" s="831"/>
      <c r="K379" s="831"/>
      <c r="L379" s="831"/>
      <c r="M379" s="831"/>
      <c r="N379" s="831"/>
      <c r="O379" s="831"/>
      <c r="P379" s="827"/>
      <c r="Q379" s="832"/>
    </row>
    <row r="380" spans="1:17" ht="14.45" customHeight="1" x14ac:dyDescent="0.2">
      <c r="A380" s="821" t="s">
        <v>605</v>
      </c>
      <c r="B380" s="822" t="s">
        <v>4178</v>
      </c>
      <c r="C380" s="822" t="s">
        <v>4185</v>
      </c>
      <c r="D380" s="822" t="s">
        <v>4829</v>
      </c>
      <c r="E380" s="822" t="s">
        <v>4830</v>
      </c>
      <c r="F380" s="831">
        <v>3.8</v>
      </c>
      <c r="G380" s="831">
        <v>6201.09</v>
      </c>
      <c r="H380" s="831"/>
      <c r="I380" s="831">
        <v>1631.8657894736843</v>
      </c>
      <c r="J380" s="831"/>
      <c r="K380" s="831"/>
      <c r="L380" s="831"/>
      <c r="M380" s="831"/>
      <c r="N380" s="831"/>
      <c r="O380" s="831"/>
      <c r="P380" s="827"/>
      <c r="Q380" s="832"/>
    </row>
    <row r="381" spans="1:17" ht="14.45" customHeight="1" x14ac:dyDescent="0.2">
      <c r="A381" s="821" t="s">
        <v>605</v>
      </c>
      <c r="B381" s="822" t="s">
        <v>4178</v>
      </c>
      <c r="C381" s="822" t="s">
        <v>4185</v>
      </c>
      <c r="D381" s="822" t="s">
        <v>4320</v>
      </c>
      <c r="E381" s="822" t="s">
        <v>4321</v>
      </c>
      <c r="F381" s="831">
        <v>3.4000000000000004</v>
      </c>
      <c r="G381" s="831">
        <v>1332.12</v>
      </c>
      <c r="H381" s="831"/>
      <c r="I381" s="831">
        <v>391.79999999999995</v>
      </c>
      <c r="J381" s="831"/>
      <c r="K381" s="831"/>
      <c r="L381" s="831"/>
      <c r="M381" s="831"/>
      <c r="N381" s="831"/>
      <c r="O381" s="831"/>
      <c r="P381" s="827"/>
      <c r="Q381" s="832"/>
    </row>
    <row r="382" spans="1:17" ht="14.45" customHeight="1" x14ac:dyDescent="0.2">
      <c r="A382" s="821" t="s">
        <v>605</v>
      </c>
      <c r="B382" s="822" t="s">
        <v>4178</v>
      </c>
      <c r="C382" s="822" t="s">
        <v>4185</v>
      </c>
      <c r="D382" s="822" t="s">
        <v>4322</v>
      </c>
      <c r="E382" s="822" t="s">
        <v>4323</v>
      </c>
      <c r="F382" s="831"/>
      <c r="G382" s="831"/>
      <c r="H382" s="831"/>
      <c r="I382" s="831"/>
      <c r="J382" s="831">
        <v>5</v>
      </c>
      <c r="K382" s="831">
        <v>1096</v>
      </c>
      <c r="L382" s="831">
        <v>1</v>
      </c>
      <c r="M382" s="831">
        <v>219.2</v>
      </c>
      <c r="N382" s="831"/>
      <c r="O382" s="831"/>
      <c r="P382" s="827"/>
      <c r="Q382" s="832"/>
    </row>
    <row r="383" spans="1:17" ht="14.45" customHeight="1" x14ac:dyDescent="0.2">
      <c r="A383" s="821" t="s">
        <v>605</v>
      </c>
      <c r="B383" s="822" t="s">
        <v>4178</v>
      </c>
      <c r="C383" s="822" t="s">
        <v>4185</v>
      </c>
      <c r="D383" s="822" t="s">
        <v>4326</v>
      </c>
      <c r="E383" s="822" t="s">
        <v>4325</v>
      </c>
      <c r="F383" s="831">
        <v>2.2000000000000002</v>
      </c>
      <c r="G383" s="831">
        <v>1698.74</v>
      </c>
      <c r="H383" s="831">
        <v>0.96429463454508302</v>
      </c>
      <c r="I383" s="831">
        <v>772.15454545454543</v>
      </c>
      <c r="J383" s="831">
        <v>5.1000000000000005</v>
      </c>
      <c r="K383" s="831">
        <v>1761.6399999999999</v>
      </c>
      <c r="L383" s="831">
        <v>1</v>
      </c>
      <c r="M383" s="831">
        <v>345.41960784313721</v>
      </c>
      <c r="N383" s="831">
        <v>11.95</v>
      </c>
      <c r="O383" s="831">
        <v>8086.130000000001</v>
      </c>
      <c r="P383" s="827">
        <v>4.5901148929406697</v>
      </c>
      <c r="Q383" s="832">
        <v>676.66359832635999</v>
      </c>
    </row>
    <row r="384" spans="1:17" ht="14.45" customHeight="1" x14ac:dyDescent="0.2">
      <c r="A384" s="821" t="s">
        <v>605</v>
      </c>
      <c r="B384" s="822" t="s">
        <v>4178</v>
      </c>
      <c r="C384" s="822" t="s">
        <v>4185</v>
      </c>
      <c r="D384" s="822" t="s">
        <v>4327</v>
      </c>
      <c r="E384" s="822" t="s">
        <v>2021</v>
      </c>
      <c r="F384" s="831">
        <v>2.5999999999999996</v>
      </c>
      <c r="G384" s="831">
        <v>624.80999999999995</v>
      </c>
      <c r="H384" s="831">
        <v>0.26298930886438249</v>
      </c>
      <c r="I384" s="831">
        <v>240.31153846153848</v>
      </c>
      <c r="J384" s="831">
        <v>9.8000000000000007</v>
      </c>
      <c r="K384" s="831">
        <v>2375.8000000000002</v>
      </c>
      <c r="L384" s="831">
        <v>1</v>
      </c>
      <c r="M384" s="831">
        <v>242.42857142857142</v>
      </c>
      <c r="N384" s="831">
        <v>21.299999999999994</v>
      </c>
      <c r="O384" s="831">
        <v>6985.8500000000013</v>
      </c>
      <c r="P384" s="827">
        <v>2.94042006902938</v>
      </c>
      <c r="Q384" s="832">
        <v>327.97417840375601</v>
      </c>
    </row>
    <row r="385" spans="1:17" ht="14.45" customHeight="1" x14ac:dyDescent="0.2">
      <c r="A385" s="821" t="s">
        <v>605</v>
      </c>
      <c r="B385" s="822" t="s">
        <v>4178</v>
      </c>
      <c r="C385" s="822" t="s">
        <v>4185</v>
      </c>
      <c r="D385" s="822" t="s">
        <v>4328</v>
      </c>
      <c r="E385" s="822" t="s">
        <v>1889</v>
      </c>
      <c r="F385" s="831">
        <v>1</v>
      </c>
      <c r="G385" s="831">
        <v>219.2</v>
      </c>
      <c r="H385" s="831">
        <v>0.1062880639280034</v>
      </c>
      <c r="I385" s="831">
        <v>219.2</v>
      </c>
      <c r="J385" s="831">
        <v>39</v>
      </c>
      <c r="K385" s="831">
        <v>2062.3200000000002</v>
      </c>
      <c r="L385" s="831">
        <v>1</v>
      </c>
      <c r="M385" s="831">
        <v>52.88</v>
      </c>
      <c r="N385" s="831">
        <v>33</v>
      </c>
      <c r="O385" s="831">
        <v>1747.1999999999998</v>
      </c>
      <c r="P385" s="827">
        <v>0.84720121028744311</v>
      </c>
      <c r="Q385" s="832">
        <v>52.945454545454538</v>
      </c>
    </row>
    <row r="386" spans="1:17" ht="14.45" customHeight="1" x14ac:dyDescent="0.2">
      <c r="A386" s="821" t="s">
        <v>605</v>
      </c>
      <c r="B386" s="822" t="s">
        <v>4178</v>
      </c>
      <c r="C386" s="822" t="s">
        <v>4185</v>
      </c>
      <c r="D386" s="822" t="s">
        <v>4329</v>
      </c>
      <c r="E386" s="822" t="s">
        <v>2021</v>
      </c>
      <c r="F386" s="831">
        <v>7.6</v>
      </c>
      <c r="G386" s="831">
        <v>3989.31</v>
      </c>
      <c r="H386" s="831">
        <v>16.514778936910083</v>
      </c>
      <c r="I386" s="831">
        <v>524.90921052631586</v>
      </c>
      <c r="J386" s="831">
        <v>0.79999999999999993</v>
      </c>
      <c r="K386" s="831">
        <v>241.56</v>
      </c>
      <c r="L386" s="831">
        <v>1</v>
      </c>
      <c r="M386" s="831">
        <v>301.95000000000005</v>
      </c>
      <c r="N386" s="831"/>
      <c r="O386" s="831"/>
      <c r="P386" s="827"/>
      <c r="Q386" s="832"/>
    </row>
    <row r="387" spans="1:17" ht="14.45" customHeight="1" x14ac:dyDescent="0.2">
      <c r="A387" s="821" t="s">
        <v>605</v>
      </c>
      <c r="B387" s="822" t="s">
        <v>4178</v>
      </c>
      <c r="C387" s="822" t="s">
        <v>4185</v>
      </c>
      <c r="D387" s="822" t="s">
        <v>4330</v>
      </c>
      <c r="E387" s="822" t="s">
        <v>4331</v>
      </c>
      <c r="F387" s="831"/>
      <c r="G387" s="831"/>
      <c r="H387" s="831"/>
      <c r="I387" s="831"/>
      <c r="J387" s="831">
        <v>2.8</v>
      </c>
      <c r="K387" s="831">
        <v>96.57</v>
      </c>
      <c r="L387" s="831">
        <v>1</v>
      </c>
      <c r="M387" s="831">
        <v>34.489285714285714</v>
      </c>
      <c r="N387" s="831"/>
      <c r="O387" s="831"/>
      <c r="P387" s="827"/>
      <c r="Q387" s="832"/>
    </row>
    <row r="388" spans="1:17" ht="14.45" customHeight="1" x14ac:dyDescent="0.2">
      <c r="A388" s="821" t="s">
        <v>605</v>
      </c>
      <c r="B388" s="822" t="s">
        <v>4178</v>
      </c>
      <c r="C388" s="822" t="s">
        <v>4185</v>
      </c>
      <c r="D388" s="822" t="s">
        <v>4332</v>
      </c>
      <c r="E388" s="822" t="s">
        <v>4333</v>
      </c>
      <c r="F388" s="831"/>
      <c r="G388" s="831"/>
      <c r="H388" s="831"/>
      <c r="I388" s="831"/>
      <c r="J388" s="831">
        <v>1.6</v>
      </c>
      <c r="K388" s="831">
        <v>655.66</v>
      </c>
      <c r="L388" s="831">
        <v>1</v>
      </c>
      <c r="M388" s="831">
        <v>409.78749999999997</v>
      </c>
      <c r="N388" s="831">
        <v>67.799999999999983</v>
      </c>
      <c r="O388" s="831">
        <v>32965.850000000006</v>
      </c>
      <c r="P388" s="827">
        <v>50.278879297196731</v>
      </c>
      <c r="Q388" s="832">
        <v>486.22197640118014</v>
      </c>
    </row>
    <row r="389" spans="1:17" ht="14.45" customHeight="1" x14ac:dyDescent="0.2">
      <c r="A389" s="821" t="s">
        <v>605</v>
      </c>
      <c r="B389" s="822" t="s">
        <v>4178</v>
      </c>
      <c r="C389" s="822" t="s">
        <v>4185</v>
      </c>
      <c r="D389" s="822" t="s">
        <v>4334</v>
      </c>
      <c r="E389" s="822" t="s">
        <v>2015</v>
      </c>
      <c r="F389" s="831">
        <v>458.1</v>
      </c>
      <c r="G389" s="831">
        <v>17798.170000000002</v>
      </c>
      <c r="H389" s="831">
        <v>3.1782446428571434</v>
      </c>
      <c r="I389" s="831">
        <v>38.852150185549007</v>
      </c>
      <c r="J389" s="831">
        <v>174</v>
      </c>
      <c r="K389" s="831">
        <v>5600</v>
      </c>
      <c r="L389" s="831">
        <v>1</v>
      </c>
      <c r="M389" s="831">
        <v>32.183908045977013</v>
      </c>
      <c r="N389" s="831">
        <v>834</v>
      </c>
      <c r="O389" s="831">
        <v>24577.98</v>
      </c>
      <c r="P389" s="827">
        <v>4.3889249999999995</v>
      </c>
      <c r="Q389" s="832">
        <v>29.47</v>
      </c>
    </row>
    <row r="390" spans="1:17" ht="14.45" customHeight="1" x14ac:dyDescent="0.2">
      <c r="A390" s="821" t="s">
        <v>605</v>
      </c>
      <c r="B390" s="822" t="s">
        <v>4178</v>
      </c>
      <c r="C390" s="822" t="s">
        <v>4185</v>
      </c>
      <c r="D390" s="822" t="s">
        <v>4831</v>
      </c>
      <c r="E390" s="822" t="s">
        <v>2012</v>
      </c>
      <c r="F390" s="831"/>
      <c r="G390" s="831"/>
      <c r="H390" s="831"/>
      <c r="I390" s="831"/>
      <c r="J390" s="831"/>
      <c r="K390" s="831"/>
      <c r="L390" s="831"/>
      <c r="M390" s="831"/>
      <c r="N390" s="831">
        <v>3.4</v>
      </c>
      <c r="O390" s="831">
        <v>1417.01</v>
      </c>
      <c r="P390" s="827"/>
      <c r="Q390" s="832">
        <v>416.76764705882351</v>
      </c>
    </row>
    <row r="391" spans="1:17" ht="14.45" customHeight="1" x14ac:dyDescent="0.2">
      <c r="A391" s="821" t="s">
        <v>605</v>
      </c>
      <c r="B391" s="822" t="s">
        <v>4178</v>
      </c>
      <c r="C391" s="822" t="s">
        <v>4185</v>
      </c>
      <c r="D391" s="822" t="s">
        <v>4336</v>
      </c>
      <c r="E391" s="822" t="s">
        <v>2113</v>
      </c>
      <c r="F391" s="831">
        <v>7.5</v>
      </c>
      <c r="G391" s="831">
        <v>10441.23</v>
      </c>
      <c r="H391" s="831">
        <v>3.6601091593607484</v>
      </c>
      <c r="I391" s="831">
        <v>1392.164</v>
      </c>
      <c r="J391" s="831">
        <v>6.1999999999999993</v>
      </c>
      <c r="K391" s="831">
        <v>2852.7099999999996</v>
      </c>
      <c r="L391" s="831">
        <v>1</v>
      </c>
      <c r="M391" s="831">
        <v>460.11451612903227</v>
      </c>
      <c r="N391" s="831">
        <v>3.4</v>
      </c>
      <c r="O391" s="831">
        <v>7224.12</v>
      </c>
      <c r="P391" s="827">
        <v>2.5323709735654871</v>
      </c>
      <c r="Q391" s="832">
        <v>2124.7411764705885</v>
      </c>
    </row>
    <row r="392" spans="1:17" ht="14.45" customHeight="1" x14ac:dyDescent="0.2">
      <c r="A392" s="821" t="s">
        <v>605</v>
      </c>
      <c r="B392" s="822" t="s">
        <v>4178</v>
      </c>
      <c r="C392" s="822" t="s">
        <v>4185</v>
      </c>
      <c r="D392" s="822" t="s">
        <v>4337</v>
      </c>
      <c r="E392" s="822" t="s">
        <v>1876</v>
      </c>
      <c r="F392" s="831">
        <v>0.3</v>
      </c>
      <c r="G392" s="831">
        <v>979.12</v>
      </c>
      <c r="H392" s="831"/>
      <c r="I392" s="831">
        <v>3263.7333333333336</v>
      </c>
      <c r="J392" s="831"/>
      <c r="K392" s="831"/>
      <c r="L392" s="831"/>
      <c r="M392" s="831"/>
      <c r="N392" s="831">
        <v>7</v>
      </c>
      <c r="O392" s="831">
        <v>5005</v>
      </c>
      <c r="P392" s="827"/>
      <c r="Q392" s="832">
        <v>715</v>
      </c>
    </row>
    <row r="393" spans="1:17" ht="14.45" customHeight="1" x14ac:dyDescent="0.2">
      <c r="A393" s="821" t="s">
        <v>605</v>
      </c>
      <c r="B393" s="822" t="s">
        <v>4178</v>
      </c>
      <c r="C393" s="822" t="s">
        <v>4185</v>
      </c>
      <c r="D393" s="822" t="s">
        <v>4338</v>
      </c>
      <c r="E393" s="822" t="s">
        <v>1880</v>
      </c>
      <c r="F393" s="831">
        <v>10.199999999999999</v>
      </c>
      <c r="G393" s="831">
        <v>4084.08</v>
      </c>
      <c r="H393" s="831"/>
      <c r="I393" s="831">
        <v>400.40000000000003</v>
      </c>
      <c r="J393" s="831"/>
      <c r="K393" s="831"/>
      <c r="L393" s="831"/>
      <c r="M393" s="831"/>
      <c r="N393" s="831"/>
      <c r="O393" s="831"/>
      <c r="P393" s="827"/>
      <c r="Q393" s="832"/>
    </row>
    <row r="394" spans="1:17" ht="14.45" customHeight="1" x14ac:dyDescent="0.2">
      <c r="A394" s="821" t="s">
        <v>605</v>
      </c>
      <c r="B394" s="822" t="s">
        <v>4178</v>
      </c>
      <c r="C394" s="822" t="s">
        <v>4185</v>
      </c>
      <c r="D394" s="822" t="s">
        <v>4339</v>
      </c>
      <c r="E394" s="822" t="s">
        <v>1880</v>
      </c>
      <c r="F394" s="831">
        <v>7.75</v>
      </c>
      <c r="G394" s="831">
        <v>4556.08</v>
      </c>
      <c r="H394" s="831">
        <v>0.57796563727330852</v>
      </c>
      <c r="I394" s="831">
        <v>587.88129032258064</v>
      </c>
      <c r="J394" s="831">
        <v>29.9</v>
      </c>
      <c r="K394" s="831">
        <v>7882.9599999999991</v>
      </c>
      <c r="L394" s="831">
        <v>1</v>
      </c>
      <c r="M394" s="831">
        <v>263.64414715719062</v>
      </c>
      <c r="N394" s="831">
        <v>26.450000000000003</v>
      </c>
      <c r="O394" s="831">
        <v>7385.4</v>
      </c>
      <c r="P394" s="827">
        <v>0.93688157747851064</v>
      </c>
      <c r="Q394" s="832">
        <v>279.22117202268424</v>
      </c>
    </row>
    <row r="395" spans="1:17" ht="14.45" customHeight="1" x14ac:dyDescent="0.2">
      <c r="A395" s="821" t="s">
        <v>605</v>
      </c>
      <c r="B395" s="822" t="s">
        <v>4178</v>
      </c>
      <c r="C395" s="822" t="s">
        <v>4185</v>
      </c>
      <c r="D395" s="822" t="s">
        <v>4340</v>
      </c>
      <c r="E395" s="822" t="s">
        <v>2118</v>
      </c>
      <c r="F395" s="831"/>
      <c r="G395" s="831"/>
      <c r="H395" s="831"/>
      <c r="I395" s="831"/>
      <c r="J395" s="831">
        <v>9</v>
      </c>
      <c r="K395" s="831">
        <v>1314.4200000000003</v>
      </c>
      <c r="L395" s="831">
        <v>1</v>
      </c>
      <c r="M395" s="831">
        <v>146.04666666666671</v>
      </c>
      <c r="N395" s="831"/>
      <c r="O395" s="831"/>
      <c r="P395" s="827"/>
      <c r="Q395" s="832"/>
    </row>
    <row r="396" spans="1:17" ht="14.45" customHeight="1" x14ac:dyDescent="0.2">
      <c r="A396" s="821" t="s">
        <v>605</v>
      </c>
      <c r="B396" s="822" t="s">
        <v>4178</v>
      </c>
      <c r="C396" s="822" t="s">
        <v>4185</v>
      </c>
      <c r="D396" s="822" t="s">
        <v>4832</v>
      </c>
      <c r="E396" s="822" t="s">
        <v>1889</v>
      </c>
      <c r="F396" s="831">
        <v>10</v>
      </c>
      <c r="G396" s="831">
        <v>1096</v>
      </c>
      <c r="H396" s="831"/>
      <c r="I396" s="831">
        <v>109.6</v>
      </c>
      <c r="J396" s="831"/>
      <c r="K396" s="831"/>
      <c r="L396" s="831"/>
      <c r="M396" s="831"/>
      <c r="N396" s="831">
        <v>41</v>
      </c>
      <c r="O396" s="831">
        <v>1368.63</v>
      </c>
      <c r="P396" s="827"/>
      <c r="Q396" s="832">
        <v>33.381219512195123</v>
      </c>
    </row>
    <row r="397" spans="1:17" ht="14.45" customHeight="1" x14ac:dyDescent="0.2">
      <c r="A397" s="821" t="s">
        <v>605</v>
      </c>
      <c r="B397" s="822" t="s">
        <v>4178</v>
      </c>
      <c r="C397" s="822" t="s">
        <v>4185</v>
      </c>
      <c r="D397" s="822" t="s">
        <v>4833</v>
      </c>
      <c r="E397" s="822" t="s">
        <v>4834</v>
      </c>
      <c r="F397" s="831">
        <v>5.5</v>
      </c>
      <c r="G397" s="831">
        <v>11690.8</v>
      </c>
      <c r="H397" s="831"/>
      <c r="I397" s="831">
        <v>2125.6</v>
      </c>
      <c r="J397" s="831"/>
      <c r="K397" s="831"/>
      <c r="L397" s="831"/>
      <c r="M397" s="831"/>
      <c r="N397" s="831">
        <v>3.6</v>
      </c>
      <c r="O397" s="831">
        <v>7652.16</v>
      </c>
      <c r="P397" s="827"/>
      <c r="Q397" s="832">
        <v>2125.6</v>
      </c>
    </row>
    <row r="398" spans="1:17" ht="14.45" customHeight="1" x14ac:dyDescent="0.2">
      <c r="A398" s="821" t="s">
        <v>605</v>
      </c>
      <c r="B398" s="822" t="s">
        <v>4178</v>
      </c>
      <c r="C398" s="822" t="s">
        <v>4185</v>
      </c>
      <c r="D398" s="822" t="s">
        <v>4343</v>
      </c>
      <c r="E398" s="822" t="s">
        <v>1652</v>
      </c>
      <c r="F398" s="831">
        <v>24</v>
      </c>
      <c r="G398" s="831">
        <v>3877.68</v>
      </c>
      <c r="H398" s="831">
        <v>0.22788099610666274</v>
      </c>
      <c r="I398" s="831">
        <v>161.57</v>
      </c>
      <c r="J398" s="831">
        <v>105.3</v>
      </c>
      <c r="K398" s="831">
        <v>17016.25</v>
      </c>
      <c r="L398" s="831">
        <v>1</v>
      </c>
      <c r="M398" s="831">
        <v>161.59781576448245</v>
      </c>
      <c r="N398" s="831">
        <v>124</v>
      </c>
      <c r="O398" s="831">
        <v>17922.550000000003</v>
      </c>
      <c r="P398" s="827">
        <v>1.0532608535958277</v>
      </c>
      <c r="Q398" s="832">
        <v>144.53669354838712</v>
      </c>
    </row>
    <row r="399" spans="1:17" ht="14.45" customHeight="1" x14ac:dyDescent="0.2">
      <c r="A399" s="821" t="s">
        <v>605</v>
      </c>
      <c r="B399" s="822" t="s">
        <v>4178</v>
      </c>
      <c r="C399" s="822" t="s">
        <v>4185</v>
      </c>
      <c r="D399" s="822" t="s">
        <v>4835</v>
      </c>
      <c r="E399" s="822" t="s">
        <v>2121</v>
      </c>
      <c r="F399" s="831">
        <v>3.6999999999999997</v>
      </c>
      <c r="G399" s="831">
        <v>2922.42</v>
      </c>
      <c r="H399" s="831">
        <v>3.7002025829323881</v>
      </c>
      <c r="I399" s="831">
        <v>789.84324324324336</v>
      </c>
      <c r="J399" s="831">
        <v>1</v>
      </c>
      <c r="K399" s="831">
        <v>789.8</v>
      </c>
      <c r="L399" s="831">
        <v>1</v>
      </c>
      <c r="M399" s="831">
        <v>789.8</v>
      </c>
      <c r="N399" s="831">
        <v>0.7</v>
      </c>
      <c r="O399" s="831">
        <v>431.20000000000005</v>
      </c>
      <c r="P399" s="827">
        <v>0.5459610027855154</v>
      </c>
      <c r="Q399" s="832">
        <v>616.00000000000011</v>
      </c>
    </row>
    <row r="400" spans="1:17" ht="14.45" customHeight="1" x14ac:dyDescent="0.2">
      <c r="A400" s="821" t="s">
        <v>605</v>
      </c>
      <c r="B400" s="822" t="s">
        <v>4178</v>
      </c>
      <c r="C400" s="822" t="s">
        <v>4185</v>
      </c>
      <c r="D400" s="822" t="s">
        <v>4344</v>
      </c>
      <c r="E400" s="822" t="s">
        <v>4345</v>
      </c>
      <c r="F400" s="831">
        <v>23.000000000000004</v>
      </c>
      <c r="G400" s="831">
        <v>55835.09</v>
      </c>
      <c r="H400" s="831">
        <v>3.2243940158669844</v>
      </c>
      <c r="I400" s="831">
        <v>2427.6126086956515</v>
      </c>
      <c r="J400" s="831">
        <v>12.8</v>
      </c>
      <c r="K400" s="831">
        <v>17316.46</v>
      </c>
      <c r="L400" s="831">
        <v>1</v>
      </c>
      <c r="M400" s="831">
        <v>1352.8484374999998</v>
      </c>
      <c r="N400" s="831"/>
      <c r="O400" s="831"/>
      <c r="P400" s="827"/>
      <c r="Q400" s="832"/>
    </row>
    <row r="401" spans="1:17" ht="14.45" customHeight="1" x14ac:dyDescent="0.2">
      <c r="A401" s="821" t="s">
        <v>605</v>
      </c>
      <c r="B401" s="822" t="s">
        <v>4178</v>
      </c>
      <c r="C401" s="822" t="s">
        <v>4185</v>
      </c>
      <c r="D401" s="822" t="s">
        <v>4346</v>
      </c>
      <c r="E401" s="822"/>
      <c r="F401" s="831">
        <v>3.4000000000000004</v>
      </c>
      <c r="G401" s="831">
        <v>2011.78</v>
      </c>
      <c r="H401" s="831"/>
      <c r="I401" s="831">
        <v>591.69999999999993</v>
      </c>
      <c r="J401" s="831"/>
      <c r="K401" s="831"/>
      <c r="L401" s="831"/>
      <c r="M401" s="831"/>
      <c r="N401" s="831"/>
      <c r="O401" s="831"/>
      <c r="P401" s="827"/>
      <c r="Q401" s="832"/>
    </row>
    <row r="402" spans="1:17" ht="14.45" customHeight="1" x14ac:dyDescent="0.2">
      <c r="A402" s="821" t="s">
        <v>605</v>
      </c>
      <c r="B402" s="822" t="s">
        <v>4178</v>
      </c>
      <c r="C402" s="822" t="s">
        <v>4185</v>
      </c>
      <c r="D402" s="822" t="s">
        <v>4836</v>
      </c>
      <c r="E402" s="822" t="s">
        <v>4837</v>
      </c>
      <c r="F402" s="831"/>
      <c r="G402" s="831"/>
      <c r="H402" s="831"/>
      <c r="I402" s="831"/>
      <c r="J402" s="831"/>
      <c r="K402" s="831"/>
      <c r="L402" s="831"/>
      <c r="M402" s="831"/>
      <c r="N402" s="831">
        <v>10</v>
      </c>
      <c r="O402" s="831">
        <v>7358.7</v>
      </c>
      <c r="P402" s="827"/>
      <c r="Q402" s="832">
        <v>735.87</v>
      </c>
    </row>
    <row r="403" spans="1:17" ht="14.45" customHeight="1" x14ac:dyDescent="0.2">
      <c r="A403" s="821" t="s">
        <v>605</v>
      </c>
      <c r="B403" s="822" t="s">
        <v>4178</v>
      </c>
      <c r="C403" s="822" t="s">
        <v>4185</v>
      </c>
      <c r="D403" s="822" t="s">
        <v>4347</v>
      </c>
      <c r="E403" s="822" t="s">
        <v>4348</v>
      </c>
      <c r="F403" s="831">
        <v>1</v>
      </c>
      <c r="G403" s="831">
        <v>26143.46</v>
      </c>
      <c r="H403" s="831">
        <v>0.88382516506140985</v>
      </c>
      <c r="I403" s="831">
        <v>26143.46</v>
      </c>
      <c r="J403" s="831">
        <v>1</v>
      </c>
      <c r="K403" s="831">
        <v>29579.9</v>
      </c>
      <c r="L403" s="831">
        <v>1</v>
      </c>
      <c r="M403" s="831">
        <v>29579.9</v>
      </c>
      <c r="N403" s="831"/>
      <c r="O403" s="831"/>
      <c r="P403" s="827"/>
      <c r="Q403" s="832"/>
    </row>
    <row r="404" spans="1:17" ht="14.45" customHeight="1" x14ac:dyDescent="0.2">
      <c r="A404" s="821" t="s">
        <v>605</v>
      </c>
      <c r="B404" s="822" t="s">
        <v>4178</v>
      </c>
      <c r="C404" s="822" t="s">
        <v>4185</v>
      </c>
      <c r="D404" s="822" t="s">
        <v>4838</v>
      </c>
      <c r="E404" s="822" t="s">
        <v>966</v>
      </c>
      <c r="F404" s="831">
        <v>5</v>
      </c>
      <c r="G404" s="831">
        <v>49620</v>
      </c>
      <c r="H404" s="831">
        <v>2.6745404447434122</v>
      </c>
      <c r="I404" s="831">
        <v>9924</v>
      </c>
      <c r="J404" s="831">
        <v>2</v>
      </c>
      <c r="K404" s="831">
        <v>18552.72</v>
      </c>
      <c r="L404" s="831">
        <v>1</v>
      </c>
      <c r="M404" s="831">
        <v>9276.36</v>
      </c>
      <c r="N404" s="831"/>
      <c r="O404" s="831"/>
      <c r="P404" s="827"/>
      <c r="Q404" s="832"/>
    </row>
    <row r="405" spans="1:17" ht="14.45" customHeight="1" x14ac:dyDescent="0.2">
      <c r="A405" s="821" t="s">
        <v>605</v>
      </c>
      <c r="B405" s="822" t="s">
        <v>4178</v>
      </c>
      <c r="C405" s="822" t="s">
        <v>4185</v>
      </c>
      <c r="D405" s="822" t="s">
        <v>4839</v>
      </c>
      <c r="E405" s="822" t="s">
        <v>1012</v>
      </c>
      <c r="F405" s="831"/>
      <c r="G405" s="831"/>
      <c r="H405" s="831"/>
      <c r="I405" s="831"/>
      <c r="J405" s="831">
        <v>0.2</v>
      </c>
      <c r="K405" s="831">
        <v>1353.85</v>
      </c>
      <c r="L405" s="831">
        <v>1</v>
      </c>
      <c r="M405" s="831">
        <v>6769.2499999999991</v>
      </c>
      <c r="N405" s="831"/>
      <c r="O405" s="831"/>
      <c r="P405" s="827"/>
      <c r="Q405" s="832"/>
    </row>
    <row r="406" spans="1:17" ht="14.45" customHeight="1" x14ac:dyDescent="0.2">
      <c r="A406" s="821" t="s">
        <v>605</v>
      </c>
      <c r="B406" s="822" t="s">
        <v>4178</v>
      </c>
      <c r="C406" s="822" t="s">
        <v>4185</v>
      </c>
      <c r="D406" s="822" t="s">
        <v>4351</v>
      </c>
      <c r="E406" s="822" t="s">
        <v>966</v>
      </c>
      <c r="F406" s="831"/>
      <c r="G406" s="831"/>
      <c r="H406" s="831"/>
      <c r="I406" s="831"/>
      <c r="J406" s="831">
        <v>7</v>
      </c>
      <c r="K406" s="831">
        <v>66229.8</v>
      </c>
      <c r="L406" s="831">
        <v>1</v>
      </c>
      <c r="M406" s="831">
        <v>9461.4</v>
      </c>
      <c r="N406" s="831">
        <v>8</v>
      </c>
      <c r="O406" s="831">
        <v>75506.16</v>
      </c>
      <c r="P406" s="827">
        <v>1.1400632343748585</v>
      </c>
      <c r="Q406" s="832">
        <v>9438.27</v>
      </c>
    </row>
    <row r="407" spans="1:17" ht="14.45" customHeight="1" x14ac:dyDescent="0.2">
      <c r="A407" s="821" t="s">
        <v>605</v>
      </c>
      <c r="B407" s="822" t="s">
        <v>4178</v>
      </c>
      <c r="C407" s="822" t="s">
        <v>4185</v>
      </c>
      <c r="D407" s="822" t="s">
        <v>4840</v>
      </c>
      <c r="E407" s="822" t="s">
        <v>4841</v>
      </c>
      <c r="F407" s="831"/>
      <c r="G407" s="831"/>
      <c r="H407" s="831"/>
      <c r="I407" s="831"/>
      <c r="J407" s="831">
        <v>6</v>
      </c>
      <c r="K407" s="831">
        <v>4048.62</v>
      </c>
      <c r="L407" s="831">
        <v>1</v>
      </c>
      <c r="M407" s="831">
        <v>674.77</v>
      </c>
      <c r="N407" s="831"/>
      <c r="O407" s="831"/>
      <c r="P407" s="827"/>
      <c r="Q407" s="832"/>
    </row>
    <row r="408" spans="1:17" ht="14.45" customHeight="1" x14ac:dyDescent="0.2">
      <c r="A408" s="821" t="s">
        <v>605</v>
      </c>
      <c r="B408" s="822" t="s">
        <v>4178</v>
      </c>
      <c r="C408" s="822" t="s">
        <v>4185</v>
      </c>
      <c r="D408" s="822" t="s">
        <v>4352</v>
      </c>
      <c r="E408" s="822" t="s">
        <v>966</v>
      </c>
      <c r="F408" s="831"/>
      <c r="G408" s="831"/>
      <c r="H408" s="831"/>
      <c r="I408" s="831"/>
      <c r="J408" s="831">
        <v>24</v>
      </c>
      <c r="K408" s="831">
        <v>114815.41999999998</v>
      </c>
      <c r="L408" s="831">
        <v>1</v>
      </c>
      <c r="M408" s="831">
        <v>4783.975833333333</v>
      </c>
      <c r="N408" s="831">
        <v>43</v>
      </c>
      <c r="O408" s="831">
        <v>206439.94</v>
      </c>
      <c r="P408" s="827">
        <v>1.7980158065876519</v>
      </c>
      <c r="Q408" s="832">
        <v>4800.9288372093024</v>
      </c>
    </row>
    <row r="409" spans="1:17" ht="14.45" customHeight="1" x14ac:dyDescent="0.2">
      <c r="A409" s="821" t="s">
        <v>605</v>
      </c>
      <c r="B409" s="822" t="s">
        <v>4178</v>
      </c>
      <c r="C409" s="822" t="s">
        <v>4185</v>
      </c>
      <c r="D409" s="822" t="s">
        <v>4842</v>
      </c>
      <c r="E409" s="822" t="s">
        <v>1643</v>
      </c>
      <c r="F409" s="831"/>
      <c r="G409" s="831"/>
      <c r="H409" s="831"/>
      <c r="I409" s="831"/>
      <c r="J409" s="831"/>
      <c r="K409" s="831"/>
      <c r="L409" s="831"/>
      <c r="M409" s="831"/>
      <c r="N409" s="831">
        <v>25</v>
      </c>
      <c r="O409" s="831">
        <v>2312.25</v>
      </c>
      <c r="P409" s="827"/>
      <c r="Q409" s="832">
        <v>92.49</v>
      </c>
    </row>
    <row r="410" spans="1:17" ht="14.45" customHeight="1" x14ac:dyDescent="0.2">
      <c r="A410" s="821" t="s">
        <v>605</v>
      </c>
      <c r="B410" s="822" t="s">
        <v>4178</v>
      </c>
      <c r="C410" s="822" t="s">
        <v>4185</v>
      </c>
      <c r="D410" s="822" t="s">
        <v>4843</v>
      </c>
      <c r="E410" s="822" t="s">
        <v>1020</v>
      </c>
      <c r="F410" s="831"/>
      <c r="G410" s="831"/>
      <c r="H410" s="831"/>
      <c r="I410" s="831"/>
      <c r="J410" s="831"/>
      <c r="K410" s="831"/>
      <c r="L410" s="831"/>
      <c r="M410" s="831"/>
      <c r="N410" s="831">
        <v>0.85</v>
      </c>
      <c r="O410" s="831">
        <v>320.39</v>
      </c>
      <c r="P410" s="827"/>
      <c r="Q410" s="832">
        <v>376.92941176470589</v>
      </c>
    </row>
    <row r="411" spans="1:17" ht="14.45" customHeight="1" x14ac:dyDescent="0.2">
      <c r="A411" s="821" t="s">
        <v>605</v>
      </c>
      <c r="B411" s="822" t="s">
        <v>4178</v>
      </c>
      <c r="C411" s="822" t="s">
        <v>4185</v>
      </c>
      <c r="D411" s="822" t="s">
        <v>4353</v>
      </c>
      <c r="E411" s="822" t="s">
        <v>1016</v>
      </c>
      <c r="F411" s="831"/>
      <c r="G411" s="831"/>
      <c r="H411" s="831"/>
      <c r="I411" s="831"/>
      <c r="J411" s="831"/>
      <c r="K411" s="831"/>
      <c r="L411" s="831"/>
      <c r="M411" s="831"/>
      <c r="N411" s="831">
        <v>34</v>
      </c>
      <c r="O411" s="831">
        <v>29426.760000000002</v>
      </c>
      <c r="P411" s="827"/>
      <c r="Q411" s="832">
        <v>865.49294117647059</v>
      </c>
    </row>
    <row r="412" spans="1:17" ht="14.45" customHeight="1" x14ac:dyDescent="0.2">
      <c r="A412" s="821" t="s">
        <v>605</v>
      </c>
      <c r="B412" s="822" t="s">
        <v>4178</v>
      </c>
      <c r="C412" s="822" t="s">
        <v>4185</v>
      </c>
      <c r="D412" s="822" t="s">
        <v>4354</v>
      </c>
      <c r="E412" s="822" t="s">
        <v>1020</v>
      </c>
      <c r="F412" s="831"/>
      <c r="G412" s="831"/>
      <c r="H412" s="831"/>
      <c r="I412" s="831"/>
      <c r="J412" s="831"/>
      <c r="K412" s="831"/>
      <c r="L412" s="831"/>
      <c r="M412" s="831"/>
      <c r="N412" s="831">
        <v>26.300000000000004</v>
      </c>
      <c r="O412" s="831">
        <v>5999.5000000000009</v>
      </c>
      <c r="P412" s="827"/>
      <c r="Q412" s="832">
        <v>228.11787072243345</v>
      </c>
    </row>
    <row r="413" spans="1:17" ht="14.45" customHeight="1" x14ac:dyDescent="0.2">
      <c r="A413" s="821" t="s">
        <v>605</v>
      </c>
      <c r="B413" s="822" t="s">
        <v>4178</v>
      </c>
      <c r="C413" s="822" t="s">
        <v>4185</v>
      </c>
      <c r="D413" s="822" t="s">
        <v>4355</v>
      </c>
      <c r="E413" s="822" t="s">
        <v>1023</v>
      </c>
      <c r="F413" s="831"/>
      <c r="G413" s="831"/>
      <c r="H413" s="831"/>
      <c r="I413" s="831"/>
      <c r="J413" s="831"/>
      <c r="K413" s="831"/>
      <c r="L413" s="831"/>
      <c r="M413" s="831"/>
      <c r="N413" s="831">
        <v>167</v>
      </c>
      <c r="O413" s="831">
        <v>3263.12</v>
      </c>
      <c r="P413" s="827"/>
      <c r="Q413" s="832">
        <v>19.539640718562875</v>
      </c>
    </row>
    <row r="414" spans="1:17" ht="14.45" customHeight="1" x14ac:dyDescent="0.2">
      <c r="A414" s="821" t="s">
        <v>605</v>
      </c>
      <c r="B414" s="822" t="s">
        <v>4178</v>
      </c>
      <c r="C414" s="822" t="s">
        <v>4356</v>
      </c>
      <c r="D414" s="822" t="s">
        <v>4357</v>
      </c>
      <c r="E414" s="822" t="s">
        <v>4358</v>
      </c>
      <c r="F414" s="831">
        <v>123</v>
      </c>
      <c r="G414" s="831">
        <v>266338.07999999996</v>
      </c>
      <c r="H414" s="831">
        <v>1.6958220613052306</v>
      </c>
      <c r="I414" s="831">
        <v>2165.3502439024387</v>
      </c>
      <c r="J414" s="831">
        <v>72</v>
      </c>
      <c r="K414" s="831">
        <v>157055.44</v>
      </c>
      <c r="L414" s="831">
        <v>1</v>
      </c>
      <c r="M414" s="831">
        <v>2181.3255555555556</v>
      </c>
      <c r="N414" s="831">
        <v>89</v>
      </c>
      <c r="O414" s="831">
        <v>197111.97</v>
      </c>
      <c r="P414" s="827">
        <v>1.2550470712762321</v>
      </c>
      <c r="Q414" s="832">
        <v>2214.7412359550563</v>
      </c>
    </row>
    <row r="415" spans="1:17" ht="14.45" customHeight="1" x14ac:dyDescent="0.2">
      <c r="A415" s="821" t="s">
        <v>605</v>
      </c>
      <c r="B415" s="822" t="s">
        <v>4178</v>
      </c>
      <c r="C415" s="822" t="s">
        <v>4356</v>
      </c>
      <c r="D415" s="822" t="s">
        <v>4359</v>
      </c>
      <c r="E415" s="822" t="s">
        <v>4360</v>
      </c>
      <c r="F415" s="831">
        <v>68</v>
      </c>
      <c r="G415" s="831">
        <v>180082.34999999998</v>
      </c>
      <c r="H415" s="831">
        <v>0.64927952113736354</v>
      </c>
      <c r="I415" s="831">
        <v>2648.2698529411759</v>
      </c>
      <c r="J415" s="831">
        <v>104</v>
      </c>
      <c r="K415" s="831">
        <v>277357.2</v>
      </c>
      <c r="L415" s="831">
        <v>1</v>
      </c>
      <c r="M415" s="831">
        <v>2666.896153846154</v>
      </c>
      <c r="N415" s="831">
        <v>122</v>
      </c>
      <c r="O415" s="831">
        <v>329418.01</v>
      </c>
      <c r="P415" s="827">
        <v>1.1877031135301337</v>
      </c>
      <c r="Q415" s="832">
        <v>2700.1476229508198</v>
      </c>
    </row>
    <row r="416" spans="1:17" ht="14.45" customHeight="1" x14ac:dyDescent="0.2">
      <c r="A416" s="821" t="s">
        <v>605</v>
      </c>
      <c r="B416" s="822" t="s">
        <v>4178</v>
      </c>
      <c r="C416" s="822" t="s">
        <v>4356</v>
      </c>
      <c r="D416" s="822" t="s">
        <v>4844</v>
      </c>
      <c r="E416" s="822" t="s">
        <v>4845</v>
      </c>
      <c r="F416" s="831">
        <v>3</v>
      </c>
      <c r="G416" s="831">
        <v>6515.17</v>
      </c>
      <c r="H416" s="831"/>
      <c r="I416" s="831">
        <v>2171.7233333333334</v>
      </c>
      <c r="J416" s="831"/>
      <c r="K416" s="831"/>
      <c r="L416" s="831"/>
      <c r="M416" s="831"/>
      <c r="N416" s="831"/>
      <c r="O416" s="831"/>
      <c r="P416" s="827"/>
      <c r="Q416" s="832"/>
    </row>
    <row r="417" spans="1:17" ht="14.45" customHeight="1" x14ac:dyDescent="0.2">
      <c r="A417" s="821" t="s">
        <v>605</v>
      </c>
      <c r="B417" s="822" t="s">
        <v>4178</v>
      </c>
      <c r="C417" s="822" t="s">
        <v>4356</v>
      </c>
      <c r="D417" s="822" t="s">
        <v>4361</v>
      </c>
      <c r="E417" s="822" t="s">
        <v>4362</v>
      </c>
      <c r="F417" s="831">
        <v>5</v>
      </c>
      <c r="G417" s="831">
        <v>44511.8</v>
      </c>
      <c r="H417" s="831">
        <v>0.99230753111118353</v>
      </c>
      <c r="I417" s="831">
        <v>8902.36</v>
      </c>
      <c r="J417" s="831">
        <v>5</v>
      </c>
      <c r="K417" s="831">
        <v>44856.86</v>
      </c>
      <c r="L417" s="831">
        <v>1</v>
      </c>
      <c r="M417" s="831">
        <v>8971.3719999999994</v>
      </c>
      <c r="N417" s="831">
        <v>6</v>
      </c>
      <c r="O417" s="831">
        <v>54351.700000000004</v>
      </c>
      <c r="P417" s="827">
        <v>1.2116697423760825</v>
      </c>
      <c r="Q417" s="832">
        <v>9058.6166666666668</v>
      </c>
    </row>
    <row r="418" spans="1:17" ht="14.45" customHeight="1" x14ac:dyDescent="0.2">
      <c r="A418" s="821" t="s">
        <v>605</v>
      </c>
      <c r="B418" s="822" t="s">
        <v>4178</v>
      </c>
      <c r="C418" s="822" t="s">
        <v>4356</v>
      </c>
      <c r="D418" s="822" t="s">
        <v>4363</v>
      </c>
      <c r="E418" s="822" t="s">
        <v>4364</v>
      </c>
      <c r="F418" s="831">
        <v>6</v>
      </c>
      <c r="G418" s="831">
        <v>61996.899999999994</v>
      </c>
      <c r="H418" s="831">
        <v>0.59923614835045225</v>
      </c>
      <c r="I418" s="831">
        <v>10332.816666666666</v>
      </c>
      <c r="J418" s="831">
        <v>10</v>
      </c>
      <c r="K418" s="831">
        <v>103459.88</v>
      </c>
      <c r="L418" s="831">
        <v>1</v>
      </c>
      <c r="M418" s="831">
        <v>10345.988000000001</v>
      </c>
      <c r="N418" s="831">
        <v>24</v>
      </c>
      <c r="O418" s="831">
        <v>248978.85</v>
      </c>
      <c r="P418" s="827">
        <v>2.4065256020014716</v>
      </c>
      <c r="Q418" s="832">
        <v>10374.11875</v>
      </c>
    </row>
    <row r="419" spans="1:17" ht="14.45" customHeight="1" x14ac:dyDescent="0.2">
      <c r="A419" s="821" t="s">
        <v>605</v>
      </c>
      <c r="B419" s="822" t="s">
        <v>4178</v>
      </c>
      <c r="C419" s="822" t="s">
        <v>4356</v>
      </c>
      <c r="D419" s="822" t="s">
        <v>4365</v>
      </c>
      <c r="E419" s="822" t="s">
        <v>4366</v>
      </c>
      <c r="F419" s="831">
        <v>94</v>
      </c>
      <c r="G419" s="831">
        <v>114299.02</v>
      </c>
      <c r="H419" s="831">
        <v>0.99143146061918952</v>
      </c>
      <c r="I419" s="831">
        <v>1215.9470212765957</v>
      </c>
      <c r="J419" s="831">
        <v>94</v>
      </c>
      <c r="K419" s="831">
        <v>115286.85999999999</v>
      </c>
      <c r="L419" s="831">
        <v>1</v>
      </c>
      <c r="M419" s="831">
        <v>1226.4559574468083</v>
      </c>
      <c r="N419" s="831">
        <v>124</v>
      </c>
      <c r="O419" s="831">
        <v>154325.77000000002</v>
      </c>
      <c r="P419" s="827">
        <v>1.3386241068583187</v>
      </c>
      <c r="Q419" s="832">
        <v>1244.5626612903227</v>
      </c>
    </row>
    <row r="420" spans="1:17" ht="14.45" customHeight="1" x14ac:dyDescent="0.2">
      <c r="A420" s="821" t="s">
        <v>605</v>
      </c>
      <c r="B420" s="822" t="s">
        <v>4178</v>
      </c>
      <c r="C420" s="822" t="s">
        <v>4356</v>
      </c>
      <c r="D420" s="822" t="s">
        <v>4846</v>
      </c>
      <c r="E420" s="822" t="s">
        <v>4847</v>
      </c>
      <c r="F420" s="831">
        <v>2</v>
      </c>
      <c r="G420" s="831">
        <v>491.22</v>
      </c>
      <c r="H420" s="831">
        <v>0.65506481036965913</v>
      </c>
      <c r="I420" s="831">
        <v>245.61</v>
      </c>
      <c r="J420" s="831">
        <v>3</v>
      </c>
      <c r="K420" s="831">
        <v>749.88</v>
      </c>
      <c r="L420" s="831">
        <v>1</v>
      </c>
      <c r="M420" s="831">
        <v>249.96</v>
      </c>
      <c r="N420" s="831"/>
      <c r="O420" s="831"/>
      <c r="P420" s="827"/>
      <c r="Q420" s="832"/>
    </row>
    <row r="421" spans="1:17" ht="14.45" customHeight="1" x14ac:dyDescent="0.2">
      <c r="A421" s="821" t="s">
        <v>605</v>
      </c>
      <c r="B421" s="822" t="s">
        <v>4178</v>
      </c>
      <c r="C421" s="822" t="s">
        <v>4367</v>
      </c>
      <c r="D421" s="822" t="s">
        <v>4848</v>
      </c>
      <c r="E421" s="822" t="s">
        <v>4849</v>
      </c>
      <c r="F421" s="831"/>
      <c r="G421" s="831"/>
      <c r="H421" s="831"/>
      <c r="I421" s="831"/>
      <c r="J421" s="831"/>
      <c r="K421" s="831"/>
      <c r="L421" s="831"/>
      <c r="M421" s="831"/>
      <c r="N421" s="831">
        <v>12</v>
      </c>
      <c r="O421" s="831">
        <v>3380.28</v>
      </c>
      <c r="P421" s="827"/>
      <c r="Q421" s="832">
        <v>281.69</v>
      </c>
    </row>
    <row r="422" spans="1:17" ht="14.45" customHeight="1" x14ac:dyDescent="0.2">
      <c r="A422" s="821" t="s">
        <v>605</v>
      </c>
      <c r="B422" s="822" t="s">
        <v>4178</v>
      </c>
      <c r="C422" s="822" t="s">
        <v>4367</v>
      </c>
      <c r="D422" s="822" t="s">
        <v>4850</v>
      </c>
      <c r="E422" s="822" t="s">
        <v>4851</v>
      </c>
      <c r="F422" s="831"/>
      <c r="G422" s="831"/>
      <c r="H422" s="831"/>
      <c r="I422" s="831"/>
      <c r="J422" s="831"/>
      <c r="K422" s="831"/>
      <c r="L422" s="831"/>
      <c r="M422" s="831"/>
      <c r="N422" s="831">
        <v>1</v>
      </c>
      <c r="O422" s="831">
        <v>1435.36</v>
      </c>
      <c r="P422" s="827"/>
      <c r="Q422" s="832">
        <v>1435.36</v>
      </c>
    </row>
    <row r="423" spans="1:17" ht="14.45" customHeight="1" x14ac:dyDescent="0.2">
      <c r="A423" s="821" t="s">
        <v>605</v>
      </c>
      <c r="B423" s="822" t="s">
        <v>4178</v>
      </c>
      <c r="C423" s="822" t="s">
        <v>4367</v>
      </c>
      <c r="D423" s="822" t="s">
        <v>4852</v>
      </c>
      <c r="E423" s="822" t="s">
        <v>4853</v>
      </c>
      <c r="F423" s="831"/>
      <c r="G423" s="831"/>
      <c r="H423" s="831"/>
      <c r="I423" s="831"/>
      <c r="J423" s="831"/>
      <c r="K423" s="831"/>
      <c r="L423" s="831"/>
      <c r="M423" s="831"/>
      <c r="N423" s="831">
        <v>0.1</v>
      </c>
      <c r="O423" s="831">
        <v>107.27</v>
      </c>
      <c r="P423" s="827"/>
      <c r="Q423" s="832">
        <v>1072.6999999999998</v>
      </c>
    </row>
    <row r="424" spans="1:17" ht="14.45" customHeight="1" x14ac:dyDescent="0.2">
      <c r="A424" s="821" t="s">
        <v>605</v>
      </c>
      <c r="B424" s="822" t="s">
        <v>4178</v>
      </c>
      <c r="C424" s="822" t="s">
        <v>4367</v>
      </c>
      <c r="D424" s="822" t="s">
        <v>4854</v>
      </c>
      <c r="E424" s="822" t="s">
        <v>4855</v>
      </c>
      <c r="F424" s="831"/>
      <c r="G424" s="831"/>
      <c r="H424" s="831"/>
      <c r="I424" s="831"/>
      <c r="J424" s="831"/>
      <c r="K424" s="831"/>
      <c r="L424" s="831"/>
      <c r="M424" s="831"/>
      <c r="N424" s="831">
        <v>1.2</v>
      </c>
      <c r="O424" s="831">
        <v>755.5</v>
      </c>
      <c r="P424" s="827"/>
      <c r="Q424" s="832">
        <v>629.58333333333337</v>
      </c>
    </row>
    <row r="425" spans="1:17" ht="14.45" customHeight="1" x14ac:dyDescent="0.2">
      <c r="A425" s="821" t="s">
        <v>605</v>
      </c>
      <c r="B425" s="822" t="s">
        <v>4178</v>
      </c>
      <c r="C425" s="822" t="s">
        <v>4367</v>
      </c>
      <c r="D425" s="822" t="s">
        <v>4368</v>
      </c>
      <c r="E425" s="822" t="s">
        <v>4369</v>
      </c>
      <c r="F425" s="831">
        <v>67</v>
      </c>
      <c r="G425" s="831">
        <v>46029</v>
      </c>
      <c r="H425" s="831">
        <v>0.83750000000000002</v>
      </c>
      <c r="I425" s="831">
        <v>687</v>
      </c>
      <c r="J425" s="831">
        <v>80</v>
      </c>
      <c r="K425" s="831">
        <v>54960</v>
      </c>
      <c r="L425" s="831">
        <v>1</v>
      </c>
      <c r="M425" s="831">
        <v>687</v>
      </c>
      <c r="N425" s="831">
        <v>61</v>
      </c>
      <c r="O425" s="831">
        <v>41907</v>
      </c>
      <c r="P425" s="827">
        <v>0.76249999999999996</v>
      </c>
      <c r="Q425" s="832">
        <v>687</v>
      </c>
    </row>
    <row r="426" spans="1:17" ht="14.45" customHeight="1" x14ac:dyDescent="0.2">
      <c r="A426" s="821" t="s">
        <v>605</v>
      </c>
      <c r="B426" s="822" t="s">
        <v>4178</v>
      </c>
      <c r="C426" s="822" t="s">
        <v>4367</v>
      </c>
      <c r="D426" s="822" t="s">
        <v>4856</v>
      </c>
      <c r="E426" s="822" t="s">
        <v>4857</v>
      </c>
      <c r="F426" s="831"/>
      <c r="G426" s="831"/>
      <c r="H426" s="831"/>
      <c r="I426" s="831"/>
      <c r="J426" s="831"/>
      <c r="K426" s="831"/>
      <c r="L426" s="831"/>
      <c r="M426" s="831"/>
      <c r="N426" s="831">
        <v>5</v>
      </c>
      <c r="O426" s="831">
        <v>424.9</v>
      </c>
      <c r="P426" s="827"/>
      <c r="Q426" s="832">
        <v>84.97999999999999</v>
      </c>
    </row>
    <row r="427" spans="1:17" ht="14.45" customHeight="1" x14ac:dyDescent="0.2">
      <c r="A427" s="821" t="s">
        <v>605</v>
      </c>
      <c r="B427" s="822" t="s">
        <v>4178</v>
      </c>
      <c r="C427" s="822" t="s">
        <v>4367</v>
      </c>
      <c r="D427" s="822" t="s">
        <v>4373</v>
      </c>
      <c r="E427" s="822" t="s">
        <v>4374</v>
      </c>
      <c r="F427" s="831">
        <v>229</v>
      </c>
      <c r="G427" s="831">
        <v>54960</v>
      </c>
      <c r="H427" s="831">
        <v>0.63259668508287292</v>
      </c>
      <c r="I427" s="831">
        <v>240</v>
      </c>
      <c r="J427" s="831">
        <v>362</v>
      </c>
      <c r="K427" s="831">
        <v>86880</v>
      </c>
      <c r="L427" s="831">
        <v>1</v>
      </c>
      <c r="M427" s="831">
        <v>240</v>
      </c>
      <c r="N427" s="831">
        <v>104</v>
      </c>
      <c r="O427" s="831">
        <v>24960</v>
      </c>
      <c r="P427" s="827">
        <v>0.287292817679558</v>
      </c>
      <c r="Q427" s="832">
        <v>240</v>
      </c>
    </row>
    <row r="428" spans="1:17" ht="14.45" customHeight="1" x14ac:dyDescent="0.2">
      <c r="A428" s="821" t="s">
        <v>605</v>
      </c>
      <c r="B428" s="822" t="s">
        <v>4178</v>
      </c>
      <c r="C428" s="822" t="s">
        <v>4367</v>
      </c>
      <c r="D428" s="822" t="s">
        <v>4376</v>
      </c>
      <c r="E428" s="822" t="s">
        <v>4374</v>
      </c>
      <c r="F428" s="831">
        <v>11.13</v>
      </c>
      <c r="G428" s="831">
        <v>13534.079999999998</v>
      </c>
      <c r="H428" s="831">
        <v>0.62782063009921474</v>
      </c>
      <c r="I428" s="831">
        <v>1215.9999999999998</v>
      </c>
      <c r="J428" s="831">
        <v>17.73</v>
      </c>
      <c r="K428" s="831">
        <v>21557.24</v>
      </c>
      <c r="L428" s="831">
        <v>1</v>
      </c>
      <c r="M428" s="831">
        <v>1215.8623801466442</v>
      </c>
      <c r="N428" s="831">
        <v>0.42000000000000004</v>
      </c>
      <c r="O428" s="831">
        <v>510.72</v>
      </c>
      <c r="P428" s="827">
        <v>2.3691344532045844E-2</v>
      </c>
      <c r="Q428" s="832">
        <v>1216</v>
      </c>
    </row>
    <row r="429" spans="1:17" ht="14.45" customHeight="1" x14ac:dyDescent="0.2">
      <c r="A429" s="821" t="s">
        <v>605</v>
      </c>
      <c r="B429" s="822" t="s">
        <v>4178</v>
      </c>
      <c r="C429" s="822" t="s">
        <v>4367</v>
      </c>
      <c r="D429" s="822" t="s">
        <v>4858</v>
      </c>
      <c r="E429" s="822" t="s">
        <v>4857</v>
      </c>
      <c r="F429" s="831"/>
      <c r="G429" s="831"/>
      <c r="H429" s="831"/>
      <c r="I429" s="831"/>
      <c r="J429" s="831"/>
      <c r="K429" s="831"/>
      <c r="L429" s="831"/>
      <c r="M429" s="831"/>
      <c r="N429" s="831">
        <v>2</v>
      </c>
      <c r="O429" s="831">
        <v>242.5</v>
      </c>
      <c r="P429" s="827"/>
      <c r="Q429" s="832">
        <v>121.25</v>
      </c>
    </row>
    <row r="430" spans="1:17" ht="14.45" customHeight="1" x14ac:dyDescent="0.2">
      <c r="A430" s="821" t="s">
        <v>605</v>
      </c>
      <c r="B430" s="822" t="s">
        <v>4178</v>
      </c>
      <c r="C430" s="822" t="s">
        <v>4367</v>
      </c>
      <c r="D430" s="822" t="s">
        <v>4859</v>
      </c>
      <c r="E430" s="822" t="s">
        <v>4857</v>
      </c>
      <c r="F430" s="831"/>
      <c r="G430" s="831"/>
      <c r="H430" s="831"/>
      <c r="I430" s="831"/>
      <c r="J430" s="831"/>
      <c r="K430" s="831"/>
      <c r="L430" s="831"/>
      <c r="M430" s="831"/>
      <c r="N430" s="831">
        <v>2</v>
      </c>
      <c r="O430" s="831">
        <v>177.2</v>
      </c>
      <c r="P430" s="827"/>
      <c r="Q430" s="832">
        <v>88.6</v>
      </c>
    </row>
    <row r="431" spans="1:17" ht="14.45" customHeight="1" x14ac:dyDescent="0.2">
      <c r="A431" s="821" t="s">
        <v>605</v>
      </c>
      <c r="B431" s="822" t="s">
        <v>4178</v>
      </c>
      <c r="C431" s="822" t="s">
        <v>4367</v>
      </c>
      <c r="D431" s="822" t="s">
        <v>4377</v>
      </c>
      <c r="E431" s="822" t="s">
        <v>4378</v>
      </c>
      <c r="F431" s="831">
        <v>1</v>
      </c>
      <c r="G431" s="831">
        <v>4157.13</v>
      </c>
      <c r="H431" s="831">
        <v>1</v>
      </c>
      <c r="I431" s="831">
        <v>4157.13</v>
      </c>
      <c r="J431" s="831">
        <v>1</v>
      </c>
      <c r="K431" s="831">
        <v>4157.13</v>
      </c>
      <c r="L431" s="831">
        <v>1</v>
      </c>
      <c r="M431" s="831">
        <v>4157.13</v>
      </c>
      <c r="N431" s="831">
        <v>1</v>
      </c>
      <c r="O431" s="831">
        <v>1719.25</v>
      </c>
      <c r="P431" s="827">
        <v>0.41356657116808954</v>
      </c>
      <c r="Q431" s="832">
        <v>1719.25</v>
      </c>
    </row>
    <row r="432" spans="1:17" ht="14.45" customHeight="1" x14ac:dyDescent="0.2">
      <c r="A432" s="821" t="s">
        <v>605</v>
      </c>
      <c r="B432" s="822" t="s">
        <v>4178</v>
      </c>
      <c r="C432" s="822" t="s">
        <v>4367</v>
      </c>
      <c r="D432" s="822" t="s">
        <v>4860</v>
      </c>
      <c r="E432" s="822" t="s">
        <v>4861</v>
      </c>
      <c r="F432" s="831">
        <v>16</v>
      </c>
      <c r="G432" s="831">
        <v>9004.7999999999993</v>
      </c>
      <c r="H432" s="831">
        <v>1</v>
      </c>
      <c r="I432" s="831">
        <v>562.79999999999995</v>
      </c>
      <c r="J432" s="831">
        <v>16</v>
      </c>
      <c r="K432" s="831">
        <v>9004.7999999999993</v>
      </c>
      <c r="L432" s="831">
        <v>1</v>
      </c>
      <c r="M432" s="831">
        <v>562.79999999999995</v>
      </c>
      <c r="N432" s="831">
        <v>29</v>
      </c>
      <c r="O432" s="831">
        <v>16321.199999999997</v>
      </c>
      <c r="P432" s="827">
        <v>1.8124999999999998</v>
      </c>
      <c r="Q432" s="832">
        <v>562.79999999999995</v>
      </c>
    </row>
    <row r="433" spans="1:17" ht="14.45" customHeight="1" x14ac:dyDescent="0.2">
      <c r="A433" s="821" t="s">
        <v>605</v>
      </c>
      <c r="B433" s="822" t="s">
        <v>4178</v>
      </c>
      <c r="C433" s="822" t="s">
        <v>4367</v>
      </c>
      <c r="D433" s="822" t="s">
        <v>4862</v>
      </c>
      <c r="E433" s="822" t="s">
        <v>4863</v>
      </c>
      <c r="F433" s="831"/>
      <c r="G433" s="831"/>
      <c r="H433" s="831"/>
      <c r="I433" s="831"/>
      <c r="J433" s="831"/>
      <c r="K433" s="831"/>
      <c r="L433" s="831"/>
      <c r="M433" s="831"/>
      <c r="N433" s="831">
        <v>1</v>
      </c>
      <c r="O433" s="831">
        <v>1270.04</v>
      </c>
      <c r="P433" s="827"/>
      <c r="Q433" s="832">
        <v>1270.04</v>
      </c>
    </row>
    <row r="434" spans="1:17" ht="14.45" customHeight="1" x14ac:dyDescent="0.2">
      <c r="A434" s="821" t="s">
        <v>605</v>
      </c>
      <c r="B434" s="822" t="s">
        <v>4178</v>
      </c>
      <c r="C434" s="822" t="s">
        <v>4367</v>
      </c>
      <c r="D434" s="822" t="s">
        <v>4864</v>
      </c>
      <c r="E434" s="822" t="s">
        <v>4865</v>
      </c>
      <c r="F434" s="831">
        <v>1</v>
      </c>
      <c r="G434" s="831">
        <v>1419.82</v>
      </c>
      <c r="H434" s="831"/>
      <c r="I434" s="831">
        <v>1419.82</v>
      </c>
      <c r="J434" s="831"/>
      <c r="K434" s="831"/>
      <c r="L434" s="831"/>
      <c r="M434" s="831"/>
      <c r="N434" s="831"/>
      <c r="O434" s="831"/>
      <c r="P434" s="827"/>
      <c r="Q434" s="832"/>
    </row>
    <row r="435" spans="1:17" ht="14.45" customHeight="1" x14ac:dyDescent="0.2">
      <c r="A435" s="821" t="s">
        <v>605</v>
      </c>
      <c r="B435" s="822" t="s">
        <v>4178</v>
      </c>
      <c r="C435" s="822" t="s">
        <v>4367</v>
      </c>
      <c r="D435" s="822" t="s">
        <v>4866</v>
      </c>
      <c r="E435" s="822" t="s">
        <v>4865</v>
      </c>
      <c r="F435" s="831">
        <v>6</v>
      </c>
      <c r="G435" s="831">
        <v>9283.74</v>
      </c>
      <c r="H435" s="831"/>
      <c r="I435" s="831">
        <v>1547.29</v>
      </c>
      <c r="J435" s="831"/>
      <c r="K435" s="831"/>
      <c r="L435" s="831"/>
      <c r="M435" s="831"/>
      <c r="N435" s="831"/>
      <c r="O435" s="831"/>
      <c r="P435" s="827"/>
      <c r="Q435" s="832"/>
    </row>
    <row r="436" spans="1:17" ht="14.45" customHeight="1" x14ac:dyDescent="0.2">
      <c r="A436" s="821" t="s">
        <v>605</v>
      </c>
      <c r="B436" s="822" t="s">
        <v>4178</v>
      </c>
      <c r="C436" s="822" t="s">
        <v>4367</v>
      </c>
      <c r="D436" s="822" t="s">
        <v>4379</v>
      </c>
      <c r="E436" s="822" t="s">
        <v>4380</v>
      </c>
      <c r="F436" s="831"/>
      <c r="G436" s="831"/>
      <c r="H436" s="831"/>
      <c r="I436" s="831"/>
      <c r="J436" s="831"/>
      <c r="K436" s="831"/>
      <c r="L436" s="831"/>
      <c r="M436" s="831"/>
      <c r="N436" s="831">
        <v>3</v>
      </c>
      <c r="O436" s="831">
        <v>2367.87</v>
      </c>
      <c r="P436" s="827"/>
      <c r="Q436" s="832">
        <v>789.29</v>
      </c>
    </row>
    <row r="437" spans="1:17" ht="14.45" customHeight="1" x14ac:dyDescent="0.2">
      <c r="A437" s="821" t="s">
        <v>605</v>
      </c>
      <c r="B437" s="822" t="s">
        <v>4178</v>
      </c>
      <c r="C437" s="822" t="s">
        <v>4367</v>
      </c>
      <c r="D437" s="822" t="s">
        <v>4867</v>
      </c>
      <c r="E437" s="822" t="s">
        <v>4868</v>
      </c>
      <c r="F437" s="831">
        <v>1</v>
      </c>
      <c r="G437" s="831">
        <v>595</v>
      </c>
      <c r="H437" s="831">
        <v>0.33333333333333331</v>
      </c>
      <c r="I437" s="831">
        <v>595</v>
      </c>
      <c r="J437" s="831">
        <v>3</v>
      </c>
      <c r="K437" s="831">
        <v>1785</v>
      </c>
      <c r="L437" s="831">
        <v>1</v>
      </c>
      <c r="M437" s="831">
        <v>595</v>
      </c>
      <c r="N437" s="831">
        <v>6</v>
      </c>
      <c r="O437" s="831">
        <v>3570</v>
      </c>
      <c r="P437" s="827">
        <v>2</v>
      </c>
      <c r="Q437" s="832">
        <v>595</v>
      </c>
    </row>
    <row r="438" spans="1:17" ht="14.45" customHeight="1" x14ac:dyDescent="0.2">
      <c r="A438" s="821" t="s">
        <v>605</v>
      </c>
      <c r="B438" s="822" t="s">
        <v>4178</v>
      </c>
      <c r="C438" s="822" t="s">
        <v>4367</v>
      </c>
      <c r="D438" s="822" t="s">
        <v>4301</v>
      </c>
      <c r="E438" s="822" t="s">
        <v>4869</v>
      </c>
      <c r="F438" s="831">
        <v>2.8</v>
      </c>
      <c r="G438" s="831">
        <v>22846.01</v>
      </c>
      <c r="H438" s="831"/>
      <c r="I438" s="831">
        <v>8159.2892857142861</v>
      </c>
      <c r="J438" s="831"/>
      <c r="K438" s="831"/>
      <c r="L438" s="831"/>
      <c r="M438" s="831"/>
      <c r="N438" s="831"/>
      <c r="O438" s="831"/>
      <c r="P438" s="827"/>
      <c r="Q438" s="832"/>
    </row>
    <row r="439" spans="1:17" ht="14.45" customHeight="1" x14ac:dyDescent="0.2">
      <c r="A439" s="821" t="s">
        <v>605</v>
      </c>
      <c r="B439" s="822" t="s">
        <v>4178</v>
      </c>
      <c r="C439" s="822" t="s">
        <v>4367</v>
      </c>
      <c r="D439" s="822" t="s">
        <v>4385</v>
      </c>
      <c r="E439" s="822" t="s">
        <v>4386</v>
      </c>
      <c r="F439" s="831">
        <v>98</v>
      </c>
      <c r="G439" s="831">
        <v>21937.3</v>
      </c>
      <c r="H439" s="831">
        <v>0.82352941176470607</v>
      </c>
      <c r="I439" s="831">
        <v>223.85</v>
      </c>
      <c r="J439" s="831">
        <v>119</v>
      </c>
      <c r="K439" s="831">
        <v>26638.149999999994</v>
      </c>
      <c r="L439" s="831">
        <v>1</v>
      </c>
      <c r="M439" s="831">
        <v>223.84999999999994</v>
      </c>
      <c r="N439" s="831">
        <v>82</v>
      </c>
      <c r="O439" s="831">
        <v>18355.7</v>
      </c>
      <c r="P439" s="827">
        <v>0.68907563025210106</v>
      </c>
      <c r="Q439" s="832">
        <v>223.85000000000002</v>
      </c>
    </row>
    <row r="440" spans="1:17" ht="14.45" customHeight="1" x14ac:dyDescent="0.2">
      <c r="A440" s="821" t="s">
        <v>605</v>
      </c>
      <c r="B440" s="822" t="s">
        <v>4178</v>
      </c>
      <c r="C440" s="822" t="s">
        <v>4367</v>
      </c>
      <c r="D440" s="822" t="s">
        <v>4387</v>
      </c>
      <c r="E440" s="822" t="s">
        <v>4388</v>
      </c>
      <c r="F440" s="831">
        <v>17</v>
      </c>
      <c r="G440" s="831">
        <v>36663.39</v>
      </c>
      <c r="H440" s="831">
        <v>0.73913043478260887</v>
      </c>
      <c r="I440" s="831">
        <v>2156.67</v>
      </c>
      <c r="J440" s="831">
        <v>23</v>
      </c>
      <c r="K440" s="831">
        <v>49603.409999999989</v>
      </c>
      <c r="L440" s="831">
        <v>1</v>
      </c>
      <c r="M440" s="831">
        <v>2156.6699999999996</v>
      </c>
      <c r="N440" s="831">
        <v>22</v>
      </c>
      <c r="O440" s="831">
        <v>47446.739999999991</v>
      </c>
      <c r="P440" s="827">
        <v>0.95652173913043481</v>
      </c>
      <c r="Q440" s="832">
        <v>2156.6699999999996</v>
      </c>
    </row>
    <row r="441" spans="1:17" ht="14.45" customHeight="1" x14ac:dyDescent="0.2">
      <c r="A441" s="821" t="s">
        <v>605</v>
      </c>
      <c r="B441" s="822" t="s">
        <v>4178</v>
      </c>
      <c r="C441" s="822" t="s">
        <v>4367</v>
      </c>
      <c r="D441" s="822" t="s">
        <v>4870</v>
      </c>
      <c r="E441" s="822" t="s">
        <v>4388</v>
      </c>
      <c r="F441" s="831">
        <v>3</v>
      </c>
      <c r="G441" s="831">
        <v>10816.53</v>
      </c>
      <c r="H441" s="831">
        <v>1.5</v>
      </c>
      <c r="I441" s="831">
        <v>3605.51</v>
      </c>
      <c r="J441" s="831">
        <v>2</v>
      </c>
      <c r="K441" s="831">
        <v>7211.02</v>
      </c>
      <c r="L441" s="831">
        <v>1</v>
      </c>
      <c r="M441" s="831">
        <v>3605.51</v>
      </c>
      <c r="N441" s="831">
        <v>2</v>
      </c>
      <c r="O441" s="831">
        <v>7211.02</v>
      </c>
      <c r="P441" s="827">
        <v>1</v>
      </c>
      <c r="Q441" s="832">
        <v>3605.51</v>
      </c>
    </row>
    <row r="442" spans="1:17" ht="14.45" customHeight="1" x14ac:dyDescent="0.2">
      <c r="A442" s="821" t="s">
        <v>605</v>
      </c>
      <c r="B442" s="822" t="s">
        <v>4178</v>
      </c>
      <c r="C442" s="822" t="s">
        <v>4367</v>
      </c>
      <c r="D442" s="822" t="s">
        <v>4389</v>
      </c>
      <c r="E442" s="822" t="s">
        <v>4388</v>
      </c>
      <c r="F442" s="831">
        <v>15</v>
      </c>
      <c r="G442" s="831">
        <v>85624.349999999991</v>
      </c>
      <c r="H442" s="831">
        <v>0.88235294117647078</v>
      </c>
      <c r="I442" s="831">
        <v>5708.2899999999991</v>
      </c>
      <c r="J442" s="831">
        <v>17</v>
      </c>
      <c r="K442" s="831">
        <v>97040.929999999964</v>
      </c>
      <c r="L442" s="831">
        <v>1</v>
      </c>
      <c r="M442" s="831">
        <v>5708.2899999999981</v>
      </c>
      <c r="N442" s="831">
        <v>13</v>
      </c>
      <c r="O442" s="831">
        <v>74207.76999999999</v>
      </c>
      <c r="P442" s="827">
        <v>0.76470588235294135</v>
      </c>
      <c r="Q442" s="832">
        <v>5708.2899999999991</v>
      </c>
    </row>
    <row r="443" spans="1:17" ht="14.45" customHeight="1" x14ac:dyDescent="0.2">
      <c r="A443" s="821" t="s">
        <v>605</v>
      </c>
      <c r="B443" s="822" t="s">
        <v>4178</v>
      </c>
      <c r="C443" s="822" t="s">
        <v>4367</v>
      </c>
      <c r="D443" s="822" t="s">
        <v>4871</v>
      </c>
      <c r="E443" s="822" t="s">
        <v>4391</v>
      </c>
      <c r="F443" s="831">
        <v>1</v>
      </c>
      <c r="G443" s="831">
        <v>4093.64</v>
      </c>
      <c r="H443" s="831"/>
      <c r="I443" s="831">
        <v>4093.64</v>
      </c>
      <c r="J443" s="831"/>
      <c r="K443" s="831"/>
      <c r="L443" s="831"/>
      <c r="M443" s="831"/>
      <c r="N443" s="831"/>
      <c r="O443" s="831"/>
      <c r="P443" s="827"/>
      <c r="Q443" s="832"/>
    </row>
    <row r="444" spans="1:17" ht="14.45" customHeight="1" x14ac:dyDescent="0.2">
      <c r="A444" s="821" t="s">
        <v>605</v>
      </c>
      <c r="B444" s="822" t="s">
        <v>4178</v>
      </c>
      <c r="C444" s="822" t="s">
        <v>4367</v>
      </c>
      <c r="D444" s="822" t="s">
        <v>4390</v>
      </c>
      <c r="E444" s="822" t="s">
        <v>4391</v>
      </c>
      <c r="F444" s="831">
        <v>18</v>
      </c>
      <c r="G444" s="831">
        <v>70887.239999999991</v>
      </c>
      <c r="H444" s="831">
        <v>0.78260930046312527</v>
      </c>
      <c r="I444" s="831">
        <v>3938.1799999999994</v>
      </c>
      <c r="J444" s="831">
        <v>23</v>
      </c>
      <c r="K444" s="831">
        <v>90578.069999999992</v>
      </c>
      <c r="L444" s="831">
        <v>1</v>
      </c>
      <c r="M444" s="831">
        <v>3938.1769565217387</v>
      </c>
      <c r="N444" s="831">
        <v>22</v>
      </c>
      <c r="O444" s="831">
        <v>86639.87999999999</v>
      </c>
      <c r="P444" s="827">
        <v>0.95652159512782731</v>
      </c>
      <c r="Q444" s="832">
        <v>3938.176363636363</v>
      </c>
    </row>
    <row r="445" spans="1:17" ht="14.45" customHeight="1" x14ac:dyDescent="0.2">
      <c r="A445" s="821" t="s">
        <v>605</v>
      </c>
      <c r="B445" s="822" t="s">
        <v>4178</v>
      </c>
      <c r="C445" s="822" t="s">
        <v>4367</v>
      </c>
      <c r="D445" s="822" t="s">
        <v>4392</v>
      </c>
      <c r="E445" s="822" t="s">
        <v>4393</v>
      </c>
      <c r="F445" s="831">
        <v>6</v>
      </c>
      <c r="G445" s="831">
        <v>23570.04</v>
      </c>
      <c r="H445" s="831">
        <v>1</v>
      </c>
      <c r="I445" s="831">
        <v>3928.34</v>
      </c>
      <c r="J445" s="831">
        <v>6</v>
      </c>
      <c r="K445" s="831">
        <v>23570.04</v>
      </c>
      <c r="L445" s="831">
        <v>1</v>
      </c>
      <c r="M445" s="831">
        <v>3928.34</v>
      </c>
      <c r="N445" s="831"/>
      <c r="O445" s="831"/>
      <c r="P445" s="827"/>
      <c r="Q445" s="832"/>
    </row>
    <row r="446" spans="1:17" ht="14.45" customHeight="1" x14ac:dyDescent="0.2">
      <c r="A446" s="821" t="s">
        <v>605</v>
      </c>
      <c r="B446" s="822" t="s">
        <v>4178</v>
      </c>
      <c r="C446" s="822" t="s">
        <v>4367</v>
      </c>
      <c r="D446" s="822" t="s">
        <v>4394</v>
      </c>
      <c r="E446" s="822" t="s">
        <v>4395</v>
      </c>
      <c r="F446" s="831">
        <v>2</v>
      </c>
      <c r="G446" s="831">
        <v>8770.74</v>
      </c>
      <c r="H446" s="831">
        <v>2</v>
      </c>
      <c r="I446" s="831">
        <v>4385.37</v>
      </c>
      <c r="J446" s="831">
        <v>1</v>
      </c>
      <c r="K446" s="831">
        <v>4385.37</v>
      </c>
      <c r="L446" s="831">
        <v>1</v>
      </c>
      <c r="M446" s="831">
        <v>4385.37</v>
      </c>
      <c r="N446" s="831"/>
      <c r="O446" s="831"/>
      <c r="P446" s="827"/>
      <c r="Q446" s="832"/>
    </row>
    <row r="447" spans="1:17" ht="14.45" customHeight="1" x14ac:dyDescent="0.2">
      <c r="A447" s="821" t="s">
        <v>605</v>
      </c>
      <c r="B447" s="822" t="s">
        <v>4178</v>
      </c>
      <c r="C447" s="822" t="s">
        <v>4367</v>
      </c>
      <c r="D447" s="822" t="s">
        <v>4396</v>
      </c>
      <c r="E447" s="822" t="s">
        <v>4397</v>
      </c>
      <c r="F447" s="831">
        <v>1</v>
      </c>
      <c r="G447" s="831">
        <v>5255.92</v>
      </c>
      <c r="H447" s="831"/>
      <c r="I447" s="831">
        <v>5255.92</v>
      </c>
      <c r="J447" s="831"/>
      <c r="K447" s="831"/>
      <c r="L447" s="831"/>
      <c r="M447" s="831"/>
      <c r="N447" s="831"/>
      <c r="O447" s="831"/>
      <c r="P447" s="827"/>
      <c r="Q447" s="832"/>
    </row>
    <row r="448" spans="1:17" ht="14.45" customHeight="1" x14ac:dyDescent="0.2">
      <c r="A448" s="821" t="s">
        <v>605</v>
      </c>
      <c r="B448" s="822" t="s">
        <v>4178</v>
      </c>
      <c r="C448" s="822" t="s">
        <v>4367</v>
      </c>
      <c r="D448" s="822" t="s">
        <v>4398</v>
      </c>
      <c r="E448" s="822" t="s">
        <v>4399</v>
      </c>
      <c r="F448" s="831">
        <v>6</v>
      </c>
      <c r="G448" s="831">
        <v>23570.04</v>
      </c>
      <c r="H448" s="831">
        <v>3</v>
      </c>
      <c r="I448" s="831">
        <v>3928.34</v>
      </c>
      <c r="J448" s="831">
        <v>2</v>
      </c>
      <c r="K448" s="831">
        <v>7856.68</v>
      </c>
      <c r="L448" s="831">
        <v>1</v>
      </c>
      <c r="M448" s="831">
        <v>3928.34</v>
      </c>
      <c r="N448" s="831">
        <v>1</v>
      </c>
      <c r="O448" s="831">
        <v>3928.34</v>
      </c>
      <c r="P448" s="827">
        <v>0.5</v>
      </c>
      <c r="Q448" s="832">
        <v>3928.34</v>
      </c>
    </row>
    <row r="449" spans="1:17" ht="14.45" customHeight="1" x14ac:dyDescent="0.2">
      <c r="A449" s="821" t="s">
        <v>605</v>
      </c>
      <c r="B449" s="822" t="s">
        <v>4178</v>
      </c>
      <c r="C449" s="822" t="s">
        <v>4367</v>
      </c>
      <c r="D449" s="822" t="s">
        <v>4402</v>
      </c>
      <c r="E449" s="822" t="s">
        <v>4403</v>
      </c>
      <c r="F449" s="831">
        <v>6</v>
      </c>
      <c r="G449" s="831">
        <v>20122.02</v>
      </c>
      <c r="H449" s="831">
        <v>1.8199168638346825</v>
      </c>
      <c r="I449" s="831">
        <v>3353.67</v>
      </c>
      <c r="J449" s="831">
        <v>4</v>
      </c>
      <c r="K449" s="831">
        <v>11056.560000000001</v>
      </c>
      <c r="L449" s="831">
        <v>1</v>
      </c>
      <c r="M449" s="831">
        <v>2764.1400000000003</v>
      </c>
      <c r="N449" s="831">
        <v>6</v>
      </c>
      <c r="O449" s="831">
        <v>13047.66</v>
      </c>
      <c r="P449" s="827">
        <v>1.180083136165317</v>
      </c>
      <c r="Q449" s="832">
        <v>2174.61</v>
      </c>
    </row>
    <row r="450" spans="1:17" ht="14.45" customHeight="1" x14ac:dyDescent="0.2">
      <c r="A450" s="821" t="s">
        <v>605</v>
      </c>
      <c r="B450" s="822" t="s">
        <v>4178</v>
      </c>
      <c r="C450" s="822" t="s">
        <v>4367</v>
      </c>
      <c r="D450" s="822" t="s">
        <v>4404</v>
      </c>
      <c r="E450" s="822" t="s">
        <v>4405</v>
      </c>
      <c r="F450" s="831">
        <v>2</v>
      </c>
      <c r="G450" s="831">
        <v>8601.82</v>
      </c>
      <c r="H450" s="831"/>
      <c r="I450" s="831">
        <v>4300.91</v>
      </c>
      <c r="J450" s="831"/>
      <c r="K450" s="831"/>
      <c r="L450" s="831"/>
      <c r="M450" s="831"/>
      <c r="N450" s="831"/>
      <c r="O450" s="831"/>
      <c r="P450" s="827"/>
      <c r="Q450" s="832"/>
    </row>
    <row r="451" spans="1:17" ht="14.45" customHeight="1" x14ac:dyDescent="0.2">
      <c r="A451" s="821" t="s">
        <v>605</v>
      </c>
      <c r="B451" s="822" t="s">
        <v>4178</v>
      </c>
      <c r="C451" s="822" t="s">
        <v>4367</v>
      </c>
      <c r="D451" s="822" t="s">
        <v>4872</v>
      </c>
      <c r="E451" s="822" t="s">
        <v>4405</v>
      </c>
      <c r="F451" s="831">
        <v>3</v>
      </c>
      <c r="G451" s="831">
        <v>1085.07</v>
      </c>
      <c r="H451" s="831"/>
      <c r="I451" s="831">
        <v>361.69</v>
      </c>
      <c r="J451" s="831"/>
      <c r="K451" s="831"/>
      <c r="L451" s="831"/>
      <c r="M451" s="831"/>
      <c r="N451" s="831"/>
      <c r="O451" s="831"/>
      <c r="P451" s="827"/>
      <c r="Q451" s="832"/>
    </row>
    <row r="452" spans="1:17" ht="14.45" customHeight="1" x14ac:dyDescent="0.2">
      <c r="A452" s="821" t="s">
        <v>605</v>
      </c>
      <c r="B452" s="822" t="s">
        <v>4178</v>
      </c>
      <c r="C452" s="822" t="s">
        <v>4367</v>
      </c>
      <c r="D452" s="822" t="s">
        <v>4406</v>
      </c>
      <c r="E452" s="822" t="s">
        <v>4407</v>
      </c>
      <c r="F452" s="831">
        <v>8</v>
      </c>
      <c r="G452" s="831">
        <v>37408</v>
      </c>
      <c r="H452" s="831">
        <v>1.0461765808920078</v>
      </c>
      <c r="I452" s="831">
        <v>4676</v>
      </c>
      <c r="J452" s="831">
        <v>8</v>
      </c>
      <c r="K452" s="831">
        <v>35756.869999999995</v>
      </c>
      <c r="L452" s="831">
        <v>1</v>
      </c>
      <c r="M452" s="831">
        <v>4469.6087499999994</v>
      </c>
      <c r="N452" s="831">
        <v>2</v>
      </c>
      <c r="O452" s="831">
        <v>8251.26</v>
      </c>
      <c r="P452" s="827">
        <v>0.23076013085037927</v>
      </c>
      <c r="Q452" s="832">
        <v>4125.63</v>
      </c>
    </row>
    <row r="453" spans="1:17" ht="14.45" customHeight="1" x14ac:dyDescent="0.2">
      <c r="A453" s="821" t="s">
        <v>605</v>
      </c>
      <c r="B453" s="822" t="s">
        <v>4178</v>
      </c>
      <c r="C453" s="822" t="s">
        <v>4367</v>
      </c>
      <c r="D453" s="822" t="s">
        <v>4408</v>
      </c>
      <c r="E453" s="822" t="s">
        <v>4407</v>
      </c>
      <c r="F453" s="831">
        <v>6</v>
      </c>
      <c r="G453" s="831">
        <v>31434</v>
      </c>
      <c r="H453" s="831">
        <v>2</v>
      </c>
      <c r="I453" s="831">
        <v>5239</v>
      </c>
      <c r="J453" s="831">
        <v>3</v>
      </c>
      <c r="K453" s="831">
        <v>15717</v>
      </c>
      <c r="L453" s="831">
        <v>1</v>
      </c>
      <c r="M453" s="831">
        <v>5239</v>
      </c>
      <c r="N453" s="831">
        <v>1</v>
      </c>
      <c r="O453" s="831">
        <v>5239</v>
      </c>
      <c r="P453" s="827">
        <v>0.33333333333333331</v>
      </c>
      <c r="Q453" s="832">
        <v>5239</v>
      </c>
    </row>
    <row r="454" spans="1:17" ht="14.45" customHeight="1" x14ac:dyDescent="0.2">
      <c r="A454" s="821" t="s">
        <v>605</v>
      </c>
      <c r="B454" s="822" t="s">
        <v>4178</v>
      </c>
      <c r="C454" s="822" t="s">
        <v>4367</v>
      </c>
      <c r="D454" s="822" t="s">
        <v>4409</v>
      </c>
      <c r="E454" s="822" t="s">
        <v>4407</v>
      </c>
      <c r="F454" s="831">
        <v>4</v>
      </c>
      <c r="G454" s="831">
        <v>23292</v>
      </c>
      <c r="H454" s="831">
        <v>0.80287368941004367</v>
      </c>
      <c r="I454" s="831">
        <v>5823</v>
      </c>
      <c r="J454" s="831">
        <v>5</v>
      </c>
      <c r="K454" s="831">
        <v>29010.79</v>
      </c>
      <c r="L454" s="831">
        <v>1</v>
      </c>
      <c r="M454" s="831">
        <v>5802.1580000000004</v>
      </c>
      <c r="N454" s="831">
        <v>7</v>
      </c>
      <c r="O454" s="831">
        <v>39981.060000000005</v>
      </c>
      <c r="P454" s="827">
        <v>1.3781444765895725</v>
      </c>
      <c r="Q454" s="832">
        <v>5711.5800000000008</v>
      </c>
    </row>
    <row r="455" spans="1:17" ht="14.45" customHeight="1" x14ac:dyDescent="0.2">
      <c r="A455" s="821" t="s">
        <v>605</v>
      </c>
      <c r="B455" s="822" t="s">
        <v>4178</v>
      </c>
      <c r="C455" s="822" t="s">
        <v>4367</v>
      </c>
      <c r="D455" s="822" t="s">
        <v>4410</v>
      </c>
      <c r="E455" s="822" t="s">
        <v>4407</v>
      </c>
      <c r="F455" s="831"/>
      <c r="G455" s="831"/>
      <c r="H455" s="831"/>
      <c r="I455" s="831"/>
      <c r="J455" s="831">
        <v>1</v>
      </c>
      <c r="K455" s="831">
        <v>6376</v>
      </c>
      <c r="L455" s="831">
        <v>1</v>
      </c>
      <c r="M455" s="831">
        <v>6376</v>
      </c>
      <c r="N455" s="831"/>
      <c r="O455" s="831"/>
      <c r="P455" s="827"/>
      <c r="Q455" s="832"/>
    </row>
    <row r="456" spans="1:17" ht="14.45" customHeight="1" x14ac:dyDescent="0.2">
      <c r="A456" s="821" t="s">
        <v>605</v>
      </c>
      <c r="B456" s="822" t="s">
        <v>4178</v>
      </c>
      <c r="C456" s="822" t="s">
        <v>4367</v>
      </c>
      <c r="D456" s="822" t="s">
        <v>4411</v>
      </c>
      <c r="E456" s="822" t="s">
        <v>4407</v>
      </c>
      <c r="F456" s="831">
        <v>84</v>
      </c>
      <c r="G456" s="831">
        <v>49728</v>
      </c>
      <c r="H456" s="831">
        <v>0.95268109188196093</v>
      </c>
      <c r="I456" s="831">
        <v>592</v>
      </c>
      <c r="J456" s="831">
        <v>93</v>
      </c>
      <c r="K456" s="831">
        <v>52197.95</v>
      </c>
      <c r="L456" s="831">
        <v>1</v>
      </c>
      <c r="M456" s="831">
        <v>561.26827956989246</v>
      </c>
      <c r="N456" s="831">
        <v>61</v>
      </c>
      <c r="O456" s="831">
        <v>31391.33</v>
      </c>
      <c r="P456" s="827">
        <v>0.60139009290594747</v>
      </c>
      <c r="Q456" s="832">
        <v>514.61196721311478</v>
      </c>
    </row>
    <row r="457" spans="1:17" ht="14.45" customHeight="1" x14ac:dyDescent="0.2">
      <c r="A457" s="821" t="s">
        <v>605</v>
      </c>
      <c r="B457" s="822" t="s">
        <v>4178</v>
      </c>
      <c r="C457" s="822" t="s">
        <v>4367</v>
      </c>
      <c r="D457" s="822" t="s">
        <v>4412</v>
      </c>
      <c r="E457" s="822" t="s">
        <v>4413</v>
      </c>
      <c r="F457" s="831">
        <v>7</v>
      </c>
      <c r="G457" s="831">
        <v>46153.450000000004</v>
      </c>
      <c r="H457" s="831">
        <v>1.75</v>
      </c>
      <c r="I457" s="831">
        <v>6593.35</v>
      </c>
      <c r="J457" s="831">
        <v>4</v>
      </c>
      <c r="K457" s="831">
        <v>26373.4</v>
      </c>
      <c r="L457" s="831">
        <v>1</v>
      </c>
      <c r="M457" s="831">
        <v>6593.35</v>
      </c>
      <c r="N457" s="831">
        <v>3</v>
      </c>
      <c r="O457" s="831">
        <v>16936.2</v>
      </c>
      <c r="P457" s="827">
        <v>0.6421697619571235</v>
      </c>
      <c r="Q457" s="832">
        <v>5645.4000000000005</v>
      </c>
    </row>
    <row r="458" spans="1:17" ht="14.45" customHeight="1" x14ac:dyDescent="0.2">
      <c r="A458" s="821" t="s">
        <v>605</v>
      </c>
      <c r="B458" s="822" t="s">
        <v>4178</v>
      </c>
      <c r="C458" s="822" t="s">
        <v>4367</v>
      </c>
      <c r="D458" s="822" t="s">
        <v>4414</v>
      </c>
      <c r="E458" s="822" t="s">
        <v>4413</v>
      </c>
      <c r="F458" s="831">
        <v>5</v>
      </c>
      <c r="G458" s="831">
        <v>9894.7000000000007</v>
      </c>
      <c r="H458" s="831">
        <v>0.83333333333333326</v>
      </c>
      <c r="I458" s="831">
        <v>1978.94</v>
      </c>
      <c r="J458" s="831">
        <v>6</v>
      </c>
      <c r="K458" s="831">
        <v>11873.640000000001</v>
      </c>
      <c r="L458" s="831">
        <v>1</v>
      </c>
      <c r="M458" s="831">
        <v>1978.9400000000003</v>
      </c>
      <c r="N458" s="831">
        <v>4</v>
      </c>
      <c r="O458" s="831">
        <v>7915.76</v>
      </c>
      <c r="P458" s="827">
        <v>0.66666666666666663</v>
      </c>
      <c r="Q458" s="832">
        <v>1978.94</v>
      </c>
    </row>
    <row r="459" spans="1:17" ht="14.45" customHeight="1" x14ac:dyDescent="0.2">
      <c r="A459" s="821" t="s">
        <v>605</v>
      </c>
      <c r="B459" s="822" t="s">
        <v>4178</v>
      </c>
      <c r="C459" s="822" t="s">
        <v>4367</v>
      </c>
      <c r="D459" s="822" t="s">
        <v>4415</v>
      </c>
      <c r="E459" s="822" t="s">
        <v>4416</v>
      </c>
      <c r="F459" s="831">
        <v>2</v>
      </c>
      <c r="G459" s="831">
        <v>20956</v>
      </c>
      <c r="H459" s="831">
        <v>1.1230397313622082</v>
      </c>
      <c r="I459" s="831">
        <v>10478</v>
      </c>
      <c r="J459" s="831">
        <v>2</v>
      </c>
      <c r="K459" s="831">
        <v>18660.07</v>
      </c>
      <c r="L459" s="831">
        <v>1</v>
      </c>
      <c r="M459" s="831">
        <v>9330.0349999999999</v>
      </c>
      <c r="N459" s="831">
        <v>3</v>
      </c>
      <c r="O459" s="831">
        <v>26842.13</v>
      </c>
      <c r="P459" s="827">
        <v>1.4384795984152257</v>
      </c>
      <c r="Q459" s="832">
        <v>8947.376666666667</v>
      </c>
    </row>
    <row r="460" spans="1:17" ht="14.45" customHeight="1" x14ac:dyDescent="0.2">
      <c r="A460" s="821" t="s">
        <v>605</v>
      </c>
      <c r="B460" s="822" t="s">
        <v>4178</v>
      </c>
      <c r="C460" s="822" t="s">
        <v>4367</v>
      </c>
      <c r="D460" s="822" t="s">
        <v>4417</v>
      </c>
      <c r="E460" s="822" t="s">
        <v>4418</v>
      </c>
      <c r="F460" s="831">
        <v>3</v>
      </c>
      <c r="G460" s="831">
        <v>17756.009999999998</v>
      </c>
      <c r="H460" s="831">
        <v>4.1676176572068337</v>
      </c>
      <c r="I460" s="831">
        <v>5918.6699999999992</v>
      </c>
      <c r="J460" s="831">
        <v>1</v>
      </c>
      <c r="K460" s="831">
        <v>4260.47</v>
      </c>
      <c r="L460" s="831">
        <v>1</v>
      </c>
      <c r="M460" s="831">
        <v>4260.47</v>
      </c>
      <c r="N460" s="831"/>
      <c r="O460" s="831"/>
      <c r="P460" s="827"/>
      <c r="Q460" s="832"/>
    </row>
    <row r="461" spans="1:17" ht="14.45" customHeight="1" x14ac:dyDescent="0.2">
      <c r="A461" s="821" t="s">
        <v>605</v>
      </c>
      <c r="B461" s="822" t="s">
        <v>4178</v>
      </c>
      <c r="C461" s="822" t="s">
        <v>4367</v>
      </c>
      <c r="D461" s="822" t="s">
        <v>4419</v>
      </c>
      <c r="E461" s="822" t="s">
        <v>4418</v>
      </c>
      <c r="F461" s="831"/>
      <c r="G461" s="831"/>
      <c r="H461" s="831"/>
      <c r="I461" s="831"/>
      <c r="J461" s="831"/>
      <c r="K461" s="831"/>
      <c r="L461" s="831"/>
      <c r="M461" s="831"/>
      <c r="N461" s="831">
        <v>3</v>
      </c>
      <c r="O461" s="831">
        <v>17893.439999999999</v>
      </c>
      <c r="P461" s="827"/>
      <c r="Q461" s="832">
        <v>5964.48</v>
      </c>
    </row>
    <row r="462" spans="1:17" ht="14.45" customHeight="1" x14ac:dyDescent="0.2">
      <c r="A462" s="821" t="s">
        <v>605</v>
      </c>
      <c r="B462" s="822" t="s">
        <v>4178</v>
      </c>
      <c r="C462" s="822" t="s">
        <v>4367</v>
      </c>
      <c r="D462" s="822" t="s">
        <v>4420</v>
      </c>
      <c r="E462" s="822" t="s">
        <v>4418</v>
      </c>
      <c r="F462" s="831">
        <v>12</v>
      </c>
      <c r="G462" s="831">
        <v>34647.72</v>
      </c>
      <c r="H462" s="831">
        <v>4.0392315045815952</v>
      </c>
      <c r="I462" s="831">
        <v>2887.31</v>
      </c>
      <c r="J462" s="831">
        <v>4</v>
      </c>
      <c r="K462" s="831">
        <v>8577.7999999999993</v>
      </c>
      <c r="L462" s="831">
        <v>1</v>
      </c>
      <c r="M462" s="831">
        <v>2144.4499999999998</v>
      </c>
      <c r="N462" s="831">
        <v>17</v>
      </c>
      <c r="O462" s="831">
        <v>35203.770000000004</v>
      </c>
      <c r="P462" s="827">
        <v>4.1040558185082432</v>
      </c>
      <c r="Q462" s="832">
        <v>2070.8100000000004</v>
      </c>
    </row>
    <row r="463" spans="1:17" ht="14.45" customHeight="1" x14ac:dyDescent="0.2">
      <c r="A463" s="821" t="s">
        <v>605</v>
      </c>
      <c r="B463" s="822" t="s">
        <v>4178</v>
      </c>
      <c r="C463" s="822" t="s">
        <v>4367</v>
      </c>
      <c r="D463" s="822" t="s">
        <v>4873</v>
      </c>
      <c r="E463" s="822" t="s">
        <v>4424</v>
      </c>
      <c r="F463" s="831">
        <v>7</v>
      </c>
      <c r="G463" s="831">
        <v>44615.48</v>
      </c>
      <c r="H463" s="831"/>
      <c r="I463" s="831">
        <v>6373.64</v>
      </c>
      <c r="J463" s="831"/>
      <c r="K463" s="831"/>
      <c r="L463" s="831"/>
      <c r="M463" s="831"/>
      <c r="N463" s="831"/>
      <c r="O463" s="831"/>
      <c r="P463" s="827"/>
      <c r="Q463" s="832"/>
    </row>
    <row r="464" spans="1:17" ht="14.45" customHeight="1" x14ac:dyDescent="0.2">
      <c r="A464" s="821" t="s">
        <v>605</v>
      </c>
      <c r="B464" s="822" t="s">
        <v>4178</v>
      </c>
      <c r="C464" s="822" t="s">
        <v>4367</v>
      </c>
      <c r="D464" s="822" t="s">
        <v>4423</v>
      </c>
      <c r="E464" s="822" t="s">
        <v>4424</v>
      </c>
      <c r="F464" s="831">
        <v>30</v>
      </c>
      <c r="G464" s="831">
        <v>184897.5</v>
      </c>
      <c r="H464" s="831"/>
      <c r="I464" s="831">
        <v>6163.25</v>
      </c>
      <c r="J464" s="831"/>
      <c r="K464" s="831"/>
      <c r="L464" s="831"/>
      <c r="M464" s="831"/>
      <c r="N464" s="831"/>
      <c r="O464" s="831"/>
      <c r="P464" s="827"/>
      <c r="Q464" s="832"/>
    </row>
    <row r="465" spans="1:17" ht="14.45" customHeight="1" x14ac:dyDescent="0.2">
      <c r="A465" s="821" t="s">
        <v>605</v>
      </c>
      <c r="B465" s="822" t="s">
        <v>4178</v>
      </c>
      <c r="C465" s="822" t="s">
        <v>4367</v>
      </c>
      <c r="D465" s="822" t="s">
        <v>4425</v>
      </c>
      <c r="E465" s="822" t="s">
        <v>4424</v>
      </c>
      <c r="F465" s="831">
        <v>39</v>
      </c>
      <c r="G465" s="831">
        <v>41792.400000000001</v>
      </c>
      <c r="H465" s="831"/>
      <c r="I465" s="831">
        <v>1071.6000000000001</v>
      </c>
      <c r="J465" s="831"/>
      <c r="K465" s="831"/>
      <c r="L465" s="831"/>
      <c r="M465" s="831"/>
      <c r="N465" s="831"/>
      <c r="O465" s="831"/>
      <c r="P465" s="827"/>
      <c r="Q465" s="832"/>
    </row>
    <row r="466" spans="1:17" ht="14.45" customHeight="1" x14ac:dyDescent="0.2">
      <c r="A466" s="821" t="s">
        <v>605</v>
      </c>
      <c r="B466" s="822" t="s">
        <v>4178</v>
      </c>
      <c r="C466" s="822" t="s">
        <v>4367</v>
      </c>
      <c r="D466" s="822" t="s">
        <v>4874</v>
      </c>
      <c r="E466" s="822" t="s">
        <v>4861</v>
      </c>
      <c r="F466" s="831"/>
      <c r="G466" s="831"/>
      <c r="H466" s="831"/>
      <c r="I466" s="831"/>
      <c r="J466" s="831"/>
      <c r="K466" s="831"/>
      <c r="L466" s="831"/>
      <c r="M466" s="831"/>
      <c r="N466" s="831">
        <v>2</v>
      </c>
      <c r="O466" s="831">
        <v>1040.54</v>
      </c>
      <c r="P466" s="827"/>
      <c r="Q466" s="832">
        <v>520.27</v>
      </c>
    </row>
    <row r="467" spans="1:17" ht="14.45" customHeight="1" x14ac:dyDescent="0.2">
      <c r="A467" s="821" t="s">
        <v>605</v>
      </c>
      <c r="B467" s="822" t="s">
        <v>4178</v>
      </c>
      <c r="C467" s="822" t="s">
        <v>4367</v>
      </c>
      <c r="D467" s="822" t="s">
        <v>4426</v>
      </c>
      <c r="E467" s="822" t="s">
        <v>4427</v>
      </c>
      <c r="F467" s="831">
        <v>2</v>
      </c>
      <c r="G467" s="831">
        <v>110490</v>
      </c>
      <c r="H467" s="831">
        <v>0.66666666666666663</v>
      </c>
      <c r="I467" s="831">
        <v>55245</v>
      </c>
      <c r="J467" s="831">
        <v>3</v>
      </c>
      <c r="K467" s="831">
        <v>165735</v>
      </c>
      <c r="L467" s="831">
        <v>1</v>
      </c>
      <c r="M467" s="831">
        <v>55245</v>
      </c>
      <c r="N467" s="831">
        <v>3</v>
      </c>
      <c r="O467" s="831">
        <v>165735</v>
      </c>
      <c r="P467" s="827">
        <v>1</v>
      </c>
      <c r="Q467" s="832">
        <v>55245</v>
      </c>
    </row>
    <row r="468" spans="1:17" ht="14.45" customHeight="1" x14ac:dyDescent="0.2">
      <c r="A468" s="821" t="s">
        <v>605</v>
      </c>
      <c r="B468" s="822" t="s">
        <v>4178</v>
      </c>
      <c r="C468" s="822" t="s">
        <v>4367</v>
      </c>
      <c r="D468" s="822" t="s">
        <v>4428</v>
      </c>
      <c r="E468" s="822" t="s">
        <v>4429</v>
      </c>
      <c r="F468" s="831">
        <v>2</v>
      </c>
      <c r="G468" s="831">
        <v>125316</v>
      </c>
      <c r="H468" s="831">
        <v>1</v>
      </c>
      <c r="I468" s="831">
        <v>62658</v>
      </c>
      <c r="J468" s="831">
        <v>2</v>
      </c>
      <c r="K468" s="831">
        <v>125316</v>
      </c>
      <c r="L468" s="831">
        <v>1</v>
      </c>
      <c r="M468" s="831">
        <v>62658</v>
      </c>
      <c r="N468" s="831">
        <v>6</v>
      </c>
      <c r="O468" s="831">
        <v>375948</v>
      </c>
      <c r="P468" s="827">
        <v>3</v>
      </c>
      <c r="Q468" s="832">
        <v>62658</v>
      </c>
    </row>
    <row r="469" spans="1:17" ht="14.45" customHeight="1" x14ac:dyDescent="0.2">
      <c r="A469" s="821" t="s">
        <v>605</v>
      </c>
      <c r="B469" s="822" t="s">
        <v>4178</v>
      </c>
      <c r="C469" s="822" t="s">
        <v>4367</v>
      </c>
      <c r="D469" s="822" t="s">
        <v>4875</v>
      </c>
      <c r="E469" s="822" t="s">
        <v>4876</v>
      </c>
      <c r="F469" s="831"/>
      <c r="G469" s="831"/>
      <c r="H469" s="831"/>
      <c r="I469" s="831"/>
      <c r="J469" s="831"/>
      <c r="K469" s="831"/>
      <c r="L469" s="831"/>
      <c r="M469" s="831"/>
      <c r="N469" s="831">
        <v>0.6</v>
      </c>
      <c r="O469" s="831">
        <v>151.21</v>
      </c>
      <c r="P469" s="827"/>
      <c r="Q469" s="832">
        <v>252.01666666666668</v>
      </c>
    </row>
    <row r="470" spans="1:17" ht="14.45" customHeight="1" x14ac:dyDescent="0.2">
      <c r="A470" s="821" t="s">
        <v>605</v>
      </c>
      <c r="B470" s="822" t="s">
        <v>4178</v>
      </c>
      <c r="C470" s="822" t="s">
        <v>4367</v>
      </c>
      <c r="D470" s="822" t="s">
        <v>4309</v>
      </c>
      <c r="E470" s="822" t="s">
        <v>4877</v>
      </c>
      <c r="F470" s="831">
        <v>0.6</v>
      </c>
      <c r="G470" s="831">
        <v>2874.37</v>
      </c>
      <c r="H470" s="831"/>
      <c r="I470" s="831">
        <v>4790.6166666666668</v>
      </c>
      <c r="J470" s="831"/>
      <c r="K470" s="831"/>
      <c r="L470" s="831"/>
      <c r="M470" s="831"/>
      <c r="N470" s="831"/>
      <c r="O470" s="831"/>
      <c r="P470" s="827"/>
      <c r="Q470" s="832"/>
    </row>
    <row r="471" spans="1:17" ht="14.45" customHeight="1" x14ac:dyDescent="0.2">
      <c r="A471" s="821" t="s">
        <v>605</v>
      </c>
      <c r="B471" s="822" t="s">
        <v>4178</v>
      </c>
      <c r="C471" s="822" t="s">
        <v>4367</v>
      </c>
      <c r="D471" s="822" t="s">
        <v>4878</v>
      </c>
      <c r="E471" s="822" t="s">
        <v>4876</v>
      </c>
      <c r="F471" s="831"/>
      <c r="G471" s="831"/>
      <c r="H471" s="831"/>
      <c r="I471" s="831"/>
      <c r="J471" s="831"/>
      <c r="K471" s="831"/>
      <c r="L471" s="831"/>
      <c r="M471" s="831"/>
      <c r="N471" s="831">
        <v>6</v>
      </c>
      <c r="O471" s="831">
        <v>11093.22</v>
      </c>
      <c r="P471" s="827"/>
      <c r="Q471" s="832">
        <v>1848.87</v>
      </c>
    </row>
    <row r="472" spans="1:17" ht="14.45" customHeight="1" x14ac:dyDescent="0.2">
      <c r="A472" s="821" t="s">
        <v>605</v>
      </c>
      <c r="B472" s="822" t="s">
        <v>4178</v>
      </c>
      <c r="C472" s="822" t="s">
        <v>4367</v>
      </c>
      <c r="D472" s="822" t="s">
        <v>4432</v>
      </c>
      <c r="E472" s="822" t="s">
        <v>4433</v>
      </c>
      <c r="F472" s="831">
        <v>2</v>
      </c>
      <c r="G472" s="831">
        <v>11220</v>
      </c>
      <c r="H472" s="831"/>
      <c r="I472" s="831">
        <v>5610</v>
      </c>
      <c r="J472" s="831"/>
      <c r="K472" s="831"/>
      <c r="L472" s="831"/>
      <c r="M472" s="831"/>
      <c r="N472" s="831">
        <v>11</v>
      </c>
      <c r="O472" s="831">
        <v>61705.599999999991</v>
      </c>
      <c r="P472" s="827"/>
      <c r="Q472" s="832">
        <v>5609.5999999999995</v>
      </c>
    </row>
    <row r="473" spans="1:17" ht="14.45" customHeight="1" x14ac:dyDescent="0.2">
      <c r="A473" s="821" t="s">
        <v>605</v>
      </c>
      <c r="B473" s="822" t="s">
        <v>4178</v>
      </c>
      <c r="C473" s="822" t="s">
        <v>4367</v>
      </c>
      <c r="D473" s="822" t="s">
        <v>4434</v>
      </c>
      <c r="E473" s="822" t="s">
        <v>4433</v>
      </c>
      <c r="F473" s="831">
        <v>2</v>
      </c>
      <c r="G473" s="831">
        <v>12308</v>
      </c>
      <c r="H473" s="831"/>
      <c r="I473" s="831">
        <v>6154</v>
      </c>
      <c r="J473" s="831"/>
      <c r="K473" s="831"/>
      <c r="L473" s="831"/>
      <c r="M473" s="831"/>
      <c r="N473" s="831">
        <v>14</v>
      </c>
      <c r="O473" s="831">
        <v>86143.349999999991</v>
      </c>
      <c r="P473" s="827"/>
      <c r="Q473" s="832">
        <v>6153.0964285714281</v>
      </c>
    </row>
    <row r="474" spans="1:17" ht="14.45" customHeight="1" x14ac:dyDescent="0.2">
      <c r="A474" s="821" t="s">
        <v>605</v>
      </c>
      <c r="B474" s="822" t="s">
        <v>4178</v>
      </c>
      <c r="C474" s="822" t="s">
        <v>4367</v>
      </c>
      <c r="D474" s="822" t="s">
        <v>4435</v>
      </c>
      <c r="E474" s="822" t="s">
        <v>4436</v>
      </c>
      <c r="F474" s="831">
        <v>2</v>
      </c>
      <c r="G474" s="831">
        <v>31961.46</v>
      </c>
      <c r="H474" s="831"/>
      <c r="I474" s="831">
        <v>15980.73</v>
      </c>
      <c r="J474" s="831"/>
      <c r="K474" s="831"/>
      <c r="L474" s="831"/>
      <c r="M474" s="831"/>
      <c r="N474" s="831"/>
      <c r="O474" s="831"/>
      <c r="P474" s="827"/>
      <c r="Q474" s="832"/>
    </row>
    <row r="475" spans="1:17" ht="14.45" customHeight="1" x14ac:dyDescent="0.2">
      <c r="A475" s="821" t="s">
        <v>605</v>
      </c>
      <c r="B475" s="822" t="s">
        <v>4178</v>
      </c>
      <c r="C475" s="822" t="s">
        <v>4367</v>
      </c>
      <c r="D475" s="822" t="s">
        <v>4437</v>
      </c>
      <c r="E475" s="822" t="s">
        <v>4436</v>
      </c>
      <c r="F475" s="831">
        <v>8</v>
      </c>
      <c r="G475" s="831">
        <v>6566.4</v>
      </c>
      <c r="H475" s="831"/>
      <c r="I475" s="831">
        <v>820.8</v>
      </c>
      <c r="J475" s="831"/>
      <c r="K475" s="831"/>
      <c r="L475" s="831"/>
      <c r="M475" s="831"/>
      <c r="N475" s="831"/>
      <c r="O475" s="831"/>
      <c r="P475" s="827"/>
      <c r="Q475" s="832"/>
    </row>
    <row r="476" spans="1:17" ht="14.45" customHeight="1" x14ac:dyDescent="0.2">
      <c r="A476" s="821" t="s">
        <v>605</v>
      </c>
      <c r="B476" s="822" t="s">
        <v>4178</v>
      </c>
      <c r="C476" s="822" t="s">
        <v>4367</v>
      </c>
      <c r="D476" s="822" t="s">
        <v>4438</v>
      </c>
      <c r="E476" s="822" t="s">
        <v>4436</v>
      </c>
      <c r="F476" s="831">
        <v>4</v>
      </c>
      <c r="G476" s="831">
        <v>27260.52</v>
      </c>
      <c r="H476" s="831"/>
      <c r="I476" s="831">
        <v>6815.13</v>
      </c>
      <c r="J476" s="831"/>
      <c r="K476" s="831"/>
      <c r="L476" s="831"/>
      <c r="M476" s="831"/>
      <c r="N476" s="831"/>
      <c r="O476" s="831"/>
      <c r="P476" s="827"/>
      <c r="Q476" s="832"/>
    </row>
    <row r="477" spans="1:17" ht="14.45" customHeight="1" x14ac:dyDescent="0.2">
      <c r="A477" s="821" t="s">
        <v>605</v>
      </c>
      <c r="B477" s="822" t="s">
        <v>4178</v>
      </c>
      <c r="C477" s="822" t="s">
        <v>4367</v>
      </c>
      <c r="D477" s="822" t="s">
        <v>4439</v>
      </c>
      <c r="E477" s="822" t="s">
        <v>4440</v>
      </c>
      <c r="F477" s="831">
        <v>1</v>
      </c>
      <c r="G477" s="831">
        <v>22007</v>
      </c>
      <c r="H477" s="831"/>
      <c r="I477" s="831">
        <v>22007</v>
      </c>
      <c r="J477" s="831"/>
      <c r="K477" s="831"/>
      <c r="L477" s="831"/>
      <c r="M477" s="831"/>
      <c r="N477" s="831"/>
      <c r="O477" s="831"/>
      <c r="P477" s="827"/>
      <c r="Q477" s="832"/>
    </row>
    <row r="478" spans="1:17" ht="14.45" customHeight="1" x14ac:dyDescent="0.2">
      <c r="A478" s="821" t="s">
        <v>605</v>
      </c>
      <c r="B478" s="822" t="s">
        <v>4178</v>
      </c>
      <c r="C478" s="822" t="s">
        <v>4367</v>
      </c>
      <c r="D478" s="822" t="s">
        <v>4441</v>
      </c>
      <c r="E478" s="822" t="s">
        <v>4442</v>
      </c>
      <c r="F478" s="831">
        <v>1</v>
      </c>
      <c r="G478" s="831">
        <v>6028.08</v>
      </c>
      <c r="H478" s="831"/>
      <c r="I478" s="831">
        <v>6028.08</v>
      </c>
      <c r="J478" s="831"/>
      <c r="K478" s="831"/>
      <c r="L478" s="831"/>
      <c r="M478" s="831"/>
      <c r="N478" s="831"/>
      <c r="O478" s="831"/>
      <c r="P478" s="827"/>
      <c r="Q478" s="832"/>
    </row>
    <row r="479" spans="1:17" ht="14.45" customHeight="1" x14ac:dyDescent="0.2">
      <c r="A479" s="821" t="s">
        <v>605</v>
      </c>
      <c r="B479" s="822" t="s">
        <v>4178</v>
      </c>
      <c r="C479" s="822" t="s">
        <v>4367</v>
      </c>
      <c r="D479" s="822" t="s">
        <v>4313</v>
      </c>
      <c r="E479" s="822" t="s">
        <v>4879</v>
      </c>
      <c r="F479" s="831"/>
      <c r="G479" s="831"/>
      <c r="H479" s="831"/>
      <c r="I479" s="831"/>
      <c r="J479" s="831"/>
      <c r="K479" s="831"/>
      <c r="L479" s="831"/>
      <c r="M479" s="831"/>
      <c r="N479" s="831">
        <v>4</v>
      </c>
      <c r="O479" s="831">
        <v>40689.740000000005</v>
      </c>
      <c r="P479" s="827"/>
      <c r="Q479" s="832">
        <v>10172.435000000001</v>
      </c>
    </row>
    <row r="480" spans="1:17" ht="14.45" customHeight="1" x14ac:dyDescent="0.2">
      <c r="A480" s="821" t="s">
        <v>605</v>
      </c>
      <c r="B480" s="822" t="s">
        <v>4178</v>
      </c>
      <c r="C480" s="822" t="s">
        <v>4367</v>
      </c>
      <c r="D480" s="822" t="s">
        <v>4443</v>
      </c>
      <c r="E480" s="822" t="s">
        <v>4444</v>
      </c>
      <c r="F480" s="831">
        <v>5</v>
      </c>
      <c r="G480" s="831">
        <v>72645.600000000006</v>
      </c>
      <c r="H480" s="831">
        <v>1.2386747747231612</v>
      </c>
      <c r="I480" s="831">
        <v>14529.12</v>
      </c>
      <c r="J480" s="831">
        <v>6</v>
      </c>
      <c r="K480" s="831">
        <v>58647.839999999997</v>
      </c>
      <c r="L480" s="831">
        <v>1</v>
      </c>
      <c r="M480" s="831">
        <v>9774.64</v>
      </c>
      <c r="N480" s="831">
        <v>3</v>
      </c>
      <c r="O480" s="831">
        <v>25948.050000000003</v>
      </c>
      <c r="P480" s="827">
        <v>0.44243828928738049</v>
      </c>
      <c r="Q480" s="832">
        <v>8649.35</v>
      </c>
    </row>
    <row r="481" spans="1:17" ht="14.45" customHeight="1" x14ac:dyDescent="0.2">
      <c r="A481" s="821" t="s">
        <v>605</v>
      </c>
      <c r="B481" s="822" t="s">
        <v>4178</v>
      </c>
      <c r="C481" s="822" t="s">
        <v>4367</v>
      </c>
      <c r="D481" s="822" t="s">
        <v>4445</v>
      </c>
      <c r="E481" s="822" t="s">
        <v>4446</v>
      </c>
      <c r="F481" s="831"/>
      <c r="G481" s="831"/>
      <c r="H481" s="831"/>
      <c r="I481" s="831"/>
      <c r="J481" s="831">
        <v>2</v>
      </c>
      <c r="K481" s="831">
        <v>22564</v>
      </c>
      <c r="L481" s="831">
        <v>1</v>
      </c>
      <c r="M481" s="831">
        <v>11282</v>
      </c>
      <c r="N481" s="831">
        <v>1</v>
      </c>
      <c r="O481" s="831">
        <v>11282</v>
      </c>
      <c r="P481" s="827">
        <v>0.5</v>
      </c>
      <c r="Q481" s="832">
        <v>11282</v>
      </c>
    </row>
    <row r="482" spans="1:17" ht="14.45" customHeight="1" x14ac:dyDescent="0.2">
      <c r="A482" s="821" t="s">
        <v>605</v>
      </c>
      <c r="B482" s="822" t="s">
        <v>4178</v>
      </c>
      <c r="C482" s="822" t="s">
        <v>4367</v>
      </c>
      <c r="D482" s="822" t="s">
        <v>4880</v>
      </c>
      <c r="E482" s="822" t="s">
        <v>4446</v>
      </c>
      <c r="F482" s="831">
        <v>2</v>
      </c>
      <c r="G482" s="831">
        <v>14142</v>
      </c>
      <c r="H482" s="831"/>
      <c r="I482" s="831">
        <v>7071</v>
      </c>
      <c r="J482" s="831"/>
      <c r="K482" s="831"/>
      <c r="L482" s="831"/>
      <c r="M482" s="831"/>
      <c r="N482" s="831"/>
      <c r="O482" s="831"/>
      <c r="P482" s="827"/>
      <c r="Q482" s="832"/>
    </row>
    <row r="483" spans="1:17" ht="14.45" customHeight="1" x14ac:dyDescent="0.2">
      <c r="A483" s="821" t="s">
        <v>605</v>
      </c>
      <c r="B483" s="822" t="s">
        <v>4178</v>
      </c>
      <c r="C483" s="822" t="s">
        <v>4367</v>
      </c>
      <c r="D483" s="822" t="s">
        <v>4447</v>
      </c>
      <c r="E483" s="822" t="s">
        <v>4448</v>
      </c>
      <c r="F483" s="831"/>
      <c r="G483" s="831"/>
      <c r="H483" s="831"/>
      <c r="I483" s="831"/>
      <c r="J483" s="831">
        <v>6</v>
      </c>
      <c r="K483" s="831">
        <v>2432.8200000000002</v>
      </c>
      <c r="L483" s="831">
        <v>1</v>
      </c>
      <c r="M483" s="831">
        <v>405.47</v>
      </c>
      <c r="N483" s="831"/>
      <c r="O483" s="831"/>
      <c r="P483" s="827"/>
      <c r="Q483" s="832"/>
    </row>
    <row r="484" spans="1:17" ht="14.45" customHeight="1" x14ac:dyDescent="0.2">
      <c r="A484" s="821" t="s">
        <v>605</v>
      </c>
      <c r="B484" s="822" t="s">
        <v>4178</v>
      </c>
      <c r="C484" s="822" t="s">
        <v>4367</v>
      </c>
      <c r="D484" s="822" t="s">
        <v>4881</v>
      </c>
      <c r="E484" s="822" t="s">
        <v>4448</v>
      </c>
      <c r="F484" s="831"/>
      <c r="G484" s="831"/>
      <c r="H484" s="831"/>
      <c r="I484" s="831"/>
      <c r="J484" s="831"/>
      <c r="K484" s="831"/>
      <c r="L484" s="831"/>
      <c r="M484" s="831"/>
      <c r="N484" s="831">
        <v>2</v>
      </c>
      <c r="O484" s="831">
        <v>625.96</v>
      </c>
      <c r="P484" s="827"/>
      <c r="Q484" s="832">
        <v>312.98</v>
      </c>
    </row>
    <row r="485" spans="1:17" ht="14.45" customHeight="1" x14ac:dyDescent="0.2">
      <c r="A485" s="821" t="s">
        <v>605</v>
      </c>
      <c r="B485" s="822" t="s">
        <v>4178</v>
      </c>
      <c r="C485" s="822" t="s">
        <v>4367</v>
      </c>
      <c r="D485" s="822" t="s">
        <v>4882</v>
      </c>
      <c r="E485" s="822" t="s">
        <v>4883</v>
      </c>
      <c r="F485" s="831"/>
      <c r="G485" s="831"/>
      <c r="H485" s="831"/>
      <c r="I485" s="831"/>
      <c r="J485" s="831"/>
      <c r="K485" s="831"/>
      <c r="L485" s="831"/>
      <c r="M485" s="831"/>
      <c r="N485" s="831">
        <v>1</v>
      </c>
      <c r="O485" s="831">
        <v>3859.17</v>
      </c>
      <c r="P485" s="827"/>
      <c r="Q485" s="832">
        <v>3859.17</v>
      </c>
    </row>
    <row r="486" spans="1:17" ht="14.45" customHeight="1" x14ac:dyDescent="0.2">
      <c r="A486" s="821" t="s">
        <v>605</v>
      </c>
      <c r="B486" s="822" t="s">
        <v>4178</v>
      </c>
      <c r="C486" s="822" t="s">
        <v>4367</v>
      </c>
      <c r="D486" s="822" t="s">
        <v>4884</v>
      </c>
      <c r="E486" s="822" t="s">
        <v>4885</v>
      </c>
      <c r="F486" s="831"/>
      <c r="G486" s="831"/>
      <c r="H486" s="831"/>
      <c r="I486" s="831"/>
      <c r="J486" s="831"/>
      <c r="K486" s="831"/>
      <c r="L486" s="831"/>
      <c r="M486" s="831"/>
      <c r="N486" s="831">
        <v>1</v>
      </c>
      <c r="O486" s="831">
        <v>563</v>
      </c>
      <c r="P486" s="827"/>
      <c r="Q486" s="832">
        <v>563</v>
      </c>
    </row>
    <row r="487" spans="1:17" ht="14.45" customHeight="1" x14ac:dyDescent="0.2">
      <c r="A487" s="821" t="s">
        <v>605</v>
      </c>
      <c r="B487" s="822" t="s">
        <v>4178</v>
      </c>
      <c r="C487" s="822" t="s">
        <v>4367</v>
      </c>
      <c r="D487" s="822" t="s">
        <v>4452</v>
      </c>
      <c r="E487" s="822" t="s">
        <v>4407</v>
      </c>
      <c r="F487" s="831">
        <v>1</v>
      </c>
      <c r="G487" s="831">
        <v>6919</v>
      </c>
      <c r="H487" s="831">
        <v>1</v>
      </c>
      <c r="I487" s="831">
        <v>6919</v>
      </c>
      <c r="J487" s="831">
        <v>1</v>
      </c>
      <c r="K487" s="831">
        <v>6919</v>
      </c>
      <c r="L487" s="831">
        <v>1</v>
      </c>
      <c r="M487" s="831">
        <v>6919</v>
      </c>
      <c r="N487" s="831">
        <v>1</v>
      </c>
      <c r="O487" s="831">
        <v>6919</v>
      </c>
      <c r="P487" s="827">
        <v>1</v>
      </c>
      <c r="Q487" s="832">
        <v>6919</v>
      </c>
    </row>
    <row r="488" spans="1:17" ht="14.45" customHeight="1" x14ac:dyDescent="0.2">
      <c r="A488" s="821" t="s">
        <v>605</v>
      </c>
      <c r="B488" s="822" t="s">
        <v>4178</v>
      </c>
      <c r="C488" s="822" t="s">
        <v>4367</v>
      </c>
      <c r="D488" s="822" t="s">
        <v>4457</v>
      </c>
      <c r="E488" s="822" t="s">
        <v>4458</v>
      </c>
      <c r="F488" s="831"/>
      <c r="G488" s="831"/>
      <c r="H488" s="831"/>
      <c r="I488" s="831"/>
      <c r="J488" s="831">
        <v>125</v>
      </c>
      <c r="K488" s="831">
        <v>44041.879999999983</v>
      </c>
      <c r="L488" s="831">
        <v>1</v>
      </c>
      <c r="M488" s="831">
        <v>352.33503999999988</v>
      </c>
      <c r="N488" s="831">
        <v>125</v>
      </c>
      <c r="O488" s="831">
        <v>44035.639999999985</v>
      </c>
      <c r="P488" s="827">
        <v>0.99985831667494673</v>
      </c>
      <c r="Q488" s="832">
        <v>352.28511999999989</v>
      </c>
    </row>
    <row r="489" spans="1:17" ht="14.45" customHeight="1" x14ac:dyDescent="0.2">
      <c r="A489" s="821" t="s">
        <v>605</v>
      </c>
      <c r="B489" s="822" t="s">
        <v>4178</v>
      </c>
      <c r="C489" s="822" t="s">
        <v>4367</v>
      </c>
      <c r="D489" s="822" t="s">
        <v>4459</v>
      </c>
      <c r="E489" s="822" t="s">
        <v>4460</v>
      </c>
      <c r="F489" s="831"/>
      <c r="G489" s="831"/>
      <c r="H489" s="831"/>
      <c r="I489" s="831"/>
      <c r="J489" s="831">
        <v>1</v>
      </c>
      <c r="K489" s="831">
        <v>3416</v>
      </c>
      <c r="L489" s="831">
        <v>1</v>
      </c>
      <c r="M489" s="831">
        <v>3416</v>
      </c>
      <c r="N489" s="831">
        <v>3</v>
      </c>
      <c r="O489" s="831">
        <v>9735.18</v>
      </c>
      <c r="P489" s="827">
        <v>2.849877049180328</v>
      </c>
      <c r="Q489" s="832">
        <v>3245.06</v>
      </c>
    </row>
    <row r="490" spans="1:17" ht="14.45" customHeight="1" x14ac:dyDescent="0.2">
      <c r="A490" s="821" t="s">
        <v>605</v>
      </c>
      <c r="B490" s="822" t="s">
        <v>4178</v>
      </c>
      <c r="C490" s="822" t="s">
        <v>4367</v>
      </c>
      <c r="D490" s="822" t="s">
        <v>4463</v>
      </c>
      <c r="E490" s="822" t="s">
        <v>4413</v>
      </c>
      <c r="F490" s="831">
        <v>3</v>
      </c>
      <c r="G490" s="831">
        <v>12681.99</v>
      </c>
      <c r="H490" s="831">
        <v>0.5</v>
      </c>
      <c r="I490" s="831">
        <v>4227.33</v>
      </c>
      <c r="J490" s="831">
        <v>6</v>
      </c>
      <c r="K490" s="831">
        <v>25363.98</v>
      </c>
      <c r="L490" s="831">
        <v>1</v>
      </c>
      <c r="M490" s="831">
        <v>4227.33</v>
      </c>
      <c r="N490" s="831"/>
      <c r="O490" s="831"/>
      <c r="P490" s="827"/>
      <c r="Q490" s="832"/>
    </row>
    <row r="491" spans="1:17" ht="14.45" customHeight="1" x14ac:dyDescent="0.2">
      <c r="A491" s="821" t="s">
        <v>605</v>
      </c>
      <c r="B491" s="822" t="s">
        <v>4178</v>
      </c>
      <c r="C491" s="822" t="s">
        <v>4367</v>
      </c>
      <c r="D491" s="822" t="s">
        <v>4886</v>
      </c>
      <c r="E491" s="822" t="s">
        <v>4887</v>
      </c>
      <c r="F491" s="831"/>
      <c r="G491" s="831"/>
      <c r="H491" s="831"/>
      <c r="I491" s="831"/>
      <c r="J491" s="831"/>
      <c r="K491" s="831"/>
      <c r="L491" s="831"/>
      <c r="M491" s="831"/>
      <c r="N491" s="831">
        <v>1</v>
      </c>
      <c r="O491" s="831">
        <v>1030</v>
      </c>
      <c r="P491" s="827"/>
      <c r="Q491" s="832">
        <v>1030</v>
      </c>
    </row>
    <row r="492" spans="1:17" ht="14.45" customHeight="1" x14ac:dyDescent="0.2">
      <c r="A492" s="821" t="s">
        <v>605</v>
      </c>
      <c r="B492" s="822" t="s">
        <v>4178</v>
      </c>
      <c r="C492" s="822" t="s">
        <v>4367</v>
      </c>
      <c r="D492" s="822" t="s">
        <v>4888</v>
      </c>
      <c r="E492" s="822" t="s">
        <v>4889</v>
      </c>
      <c r="F492" s="831"/>
      <c r="G492" s="831"/>
      <c r="H492" s="831"/>
      <c r="I492" s="831"/>
      <c r="J492" s="831"/>
      <c r="K492" s="831"/>
      <c r="L492" s="831"/>
      <c r="M492" s="831"/>
      <c r="N492" s="831">
        <v>2</v>
      </c>
      <c r="O492" s="831">
        <v>824</v>
      </c>
      <c r="P492" s="827"/>
      <c r="Q492" s="832">
        <v>412</v>
      </c>
    </row>
    <row r="493" spans="1:17" ht="14.45" customHeight="1" x14ac:dyDescent="0.2">
      <c r="A493" s="821" t="s">
        <v>605</v>
      </c>
      <c r="B493" s="822" t="s">
        <v>4178</v>
      </c>
      <c r="C493" s="822" t="s">
        <v>4367</v>
      </c>
      <c r="D493" s="822" t="s">
        <v>4890</v>
      </c>
      <c r="E493" s="822" t="s">
        <v>4891</v>
      </c>
      <c r="F493" s="831"/>
      <c r="G493" s="831"/>
      <c r="H493" s="831"/>
      <c r="I493" s="831"/>
      <c r="J493" s="831"/>
      <c r="K493" s="831"/>
      <c r="L493" s="831"/>
      <c r="M493" s="831"/>
      <c r="N493" s="831">
        <v>1</v>
      </c>
      <c r="O493" s="831">
        <v>8454</v>
      </c>
      <c r="P493" s="827"/>
      <c r="Q493" s="832">
        <v>8454</v>
      </c>
    </row>
    <row r="494" spans="1:17" ht="14.45" customHeight="1" x14ac:dyDescent="0.2">
      <c r="A494" s="821" t="s">
        <v>605</v>
      </c>
      <c r="B494" s="822" t="s">
        <v>4178</v>
      </c>
      <c r="C494" s="822" t="s">
        <v>4367</v>
      </c>
      <c r="D494" s="822" t="s">
        <v>4892</v>
      </c>
      <c r="E494" s="822" t="s">
        <v>4893</v>
      </c>
      <c r="F494" s="831"/>
      <c r="G494" s="831"/>
      <c r="H494" s="831"/>
      <c r="I494" s="831"/>
      <c r="J494" s="831">
        <v>1</v>
      </c>
      <c r="K494" s="831">
        <v>2597.61</v>
      </c>
      <c r="L494" s="831">
        <v>1</v>
      </c>
      <c r="M494" s="831">
        <v>2597.61</v>
      </c>
      <c r="N494" s="831"/>
      <c r="O494" s="831"/>
      <c r="P494" s="827"/>
      <c r="Q494" s="832"/>
    </row>
    <row r="495" spans="1:17" ht="14.45" customHeight="1" x14ac:dyDescent="0.2">
      <c r="A495" s="821" t="s">
        <v>605</v>
      </c>
      <c r="B495" s="822" t="s">
        <v>4178</v>
      </c>
      <c r="C495" s="822" t="s">
        <v>4367</v>
      </c>
      <c r="D495" s="822" t="s">
        <v>4894</v>
      </c>
      <c r="E495" s="822" t="s">
        <v>4401</v>
      </c>
      <c r="F495" s="831">
        <v>2</v>
      </c>
      <c r="G495" s="831">
        <v>2416.8000000000002</v>
      </c>
      <c r="H495" s="831"/>
      <c r="I495" s="831">
        <v>1208.4000000000001</v>
      </c>
      <c r="J495" s="831"/>
      <c r="K495" s="831"/>
      <c r="L495" s="831"/>
      <c r="M495" s="831"/>
      <c r="N495" s="831"/>
      <c r="O495" s="831"/>
      <c r="P495" s="827"/>
      <c r="Q495" s="832"/>
    </row>
    <row r="496" spans="1:17" ht="14.45" customHeight="1" x14ac:dyDescent="0.2">
      <c r="A496" s="821" t="s">
        <v>605</v>
      </c>
      <c r="B496" s="822" t="s">
        <v>4178</v>
      </c>
      <c r="C496" s="822" t="s">
        <v>4367</v>
      </c>
      <c r="D496" s="822" t="s">
        <v>4468</v>
      </c>
      <c r="E496" s="822" t="s">
        <v>4469</v>
      </c>
      <c r="F496" s="831">
        <v>12</v>
      </c>
      <c r="G496" s="831">
        <v>115105.92000000001</v>
      </c>
      <c r="H496" s="831">
        <v>2.4000005004087717</v>
      </c>
      <c r="I496" s="831">
        <v>9592.1600000000017</v>
      </c>
      <c r="J496" s="831">
        <v>5</v>
      </c>
      <c r="K496" s="831">
        <v>47960.79</v>
      </c>
      <c r="L496" s="831">
        <v>1</v>
      </c>
      <c r="M496" s="831">
        <v>9592.1579999999994</v>
      </c>
      <c r="N496" s="831">
        <v>6</v>
      </c>
      <c r="O496" s="831">
        <v>57552.9</v>
      </c>
      <c r="P496" s="827">
        <v>1.1999989991824571</v>
      </c>
      <c r="Q496" s="832">
        <v>9592.15</v>
      </c>
    </row>
    <row r="497" spans="1:17" ht="14.45" customHeight="1" x14ac:dyDescent="0.2">
      <c r="A497" s="821" t="s">
        <v>605</v>
      </c>
      <c r="B497" s="822" t="s">
        <v>4178</v>
      </c>
      <c r="C497" s="822" t="s">
        <v>4367</v>
      </c>
      <c r="D497" s="822" t="s">
        <v>4476</v>
      </c>
      <c r="E497" s="822" t="s">
        <v>4477</v>
      </c>
      <c r="F497" s="831">
        <v>8</v>
      </c>
      <c r="G497" s="831">
        <v>70800</v>
      </c>
      <c r="H497" s="831"/>
      <c r="I497" s="831">
        <v>8850</v>
      </c>
      <c r="J497" s="831"/>
      <c r="K497" s="831"/>
      <c r="L497" s="831"/>
      <c r="M497" s="831"/>
      <c r="N497" s="831"/>
      <c r="O497" s="831"/>
      <c r="P497" s="827"/>
      <c r="Q497" s="832"/>
    </row>
    <row r="498" spans="1:17" ht="14.45" customHeight="1" x14ac:dyDescent="0.2">
      <c r="A498" s="821" t="s">
        <v>605</v>
      </c>
      <c r="B498" s="822" t="s">
        <v>4178</v>
      </c>
      <c r="C498" s="822" t="s">
        <v>4367</v>
      </c>
      <c r="D498" s="822" t="s">
        <v>4478</v>
      </c>
      <c r="E498" s="822" t="s">
        <v>4477</v>
      </c>
      <c r="F498" s="831">
        <v>4</v>
      </c>
      <c r="G498" s="831">
        <v>18124</v>
      </c>
      <c r="H498" s="831"/>
      <c r="I498" s="831">
        <v>4531</v>
      </c>
      <c r="J498" s="831"/>
      <c r="K498" s="831"/>
      <c r="L498" s="831"/>
      <c r="M498" s="831"/>
      <c r="N498" s="831"/>
      <c r="O498" s="831"/>
      <c r="P498" s="827"/>
      <c r="Q498" s="832"/>
    </row>
    <row r="499" spans="1:17" ht="14.45" customHeight="1" x14ac:dyDescent="0.2">
      <c r="A499" s="821" t="s">
        <v>605</v>
      </c>
      <c r="B499" s="822" t="s">
        <v>4178</v>
      </c>
      <c r="C499" s="822" t="s">
        <v>4367</v>
      </c>
      <c r="D499" s="822" t="s">
        <v>4479</v>
      </c>
      <c r="E499" s="822" t="s">
        <v>4480</v>
      </c>
      <c r="F499" s="831">
        <v>29</v>
      </c>
      <c r="G499" s="831">
        <v>479550</v>
      </c>
      <c r="H499" s="831">
        <v>1.1908815056139428</v>
      </c>
      <c r="I499" s="831">
        <v>16536.206896551725</v>
      </c>
      <c r="J499" s="831">
        <v>30</v>
      </c>
      <c r="K499" s="831">
        <v>402684.9</v>
      </c>
      <c r="L499" s="831">
        <v>1</v>
      </c>
      <c r="M499" s="831">
        <v>13422.83</v>
      </c>
      <c r="N499" s="831">
        <v>21</v>
      </c>
      <c r="O499" s="831">
        <v>266685</v>
      </c>
      <c r="P499" s="827">
        <v>0.66226719700689041</v>
      </c>
      <c r="Q499" s="832">
        <v>12699.285714285714</v>
      </c>
    </row>
    <row r="500" spans="1:17" ht="14.45" customHeight="1" x14ac:dyDescent="0.2">
      <c r="A500" s="821" t="s">
        <v>605</v>
      </c>
      <c r="B500" s="822" t="s">
        <v>4178</v>
      </c>
      <c r="C500" s="822" t="s">
        <v>4367</v>
      </c>
      <c r="D500" s="822" t="s">
        <v>4481</v>
      </c>
      <c r="E500" s="822" t="s">
        <v>4477</v>
      </c>
      <c r="F500" s="831">
        <v>8</v>
      </c>
      <c r="G500" s="831">
        <v>15968</v>
      </c>
      <c r="H500" s="831"/>
      <c r="I500" s="831">
        <v>1996</v>
      </c>
      <c r="J500" s="831"/>
      <c r="K500" s="831"/>
      <c r="L500" s="831"/>
      <c r="M500" s="831"/>
      <c r="N500" s="831"/>
      <c r="O500" s="831"/>
      <c r="P500" s="827"/>
      <c r="Q500" s="832"/>
    </row>
    <row r="501" spans="1:17" ht="14.45" customHeight="1" x14ac:dyDescent="0.2">
      <c r="A501" s="821" t="s">
        <v>605</v>
      </c>
      <c r="B501" s="822" t="s">
        <v>4178</v>
      </c>
      <c r="C501" s="822" t="s">
        <v>4367</v>
      </c>
      <c r="D501" s="822" t="s">
        <v>4482</v>
      </c>
      <c r="E501" s="822" t="s">
        <v>4483</v>
      </c>
      <c r="F501" s="831">
        <v>4</v>
      </c>
      <c r="G501" s="831">
        <v>10260</v>
      </c>
      <c r="H501" s="831">
        <v>0.22458373208255222</v>
      </c>
      <c r="I501" s="831">
        <v>2565</v>
      </c>
      <c r="J501" s="831">
        <v>18</v>
      </c>
      <c r="K501" s="831">
        <v>45684.520000000004</v>
      </c>
      <c r="L501" s="831">
        <v>1</v>
      </c>
      <c r="M501" s="831">
        <v>2538.028888888889</v>
      </c>
      <c r="N501" s="831"/>
      <c r="O501" s="831"/>
      <c r="P501" s="827"/>
      <c r="Q501" s="832"/>
    </row>
    <row r="502" spans="1:17" ht="14.45" customHeight="1" x14ac:dyDescent="0.2">
      <c r="A502" s="821" t="s">
        <v>605</v>
      </c>
      <c r="B502" s="822" t="s">
        <v>4178</v>
      </c>
      <c r="C502" s="822" t="s">
        <v>4367</v>
      </c>
      <c r="D502" s="822" t="s">
        <v>4484</v>
      </c>
      <c r="E502" s="822" t="s">
        <v>4483</v>
      </c>
      <c r="F502" s="831">
        <v>4</v>
      </c>
      <c r="G502" s="831">
        <v>46460</v>
      </c>
      <c r="H502" s="831">
        <v>0.27554332921817337</v>
      </c>
      <c r="I502" s="831">
        <v>11615</v>
      </c>
      <c r="J502" s="831">
        <v>16</v>
      </c>
      <c r="K502" s="831">
        <v>168612.32</v>
      </c>
      <c r="L502" s="831">
        <v>1</v>
      </c>
      <c r="M502" s="831">
        <v>10538.27</v>
      </c>
      <c r="N502" s="831"/>
      <c r="O502" s="831"/>
      <c r="P502" s="827"/>
      <c r="Q502" s="832"/>
    </row>
    <row r="503" spans="1:17" ht="14.45" customHeight="1" x14ac:dyDescent="0.2">
      <c r="A503" s="821" t="s">
        <v>605</v>
      </c>
      <c r="B503" s="822" t="s">
        <v>4178</v>
      </c>
      <c r="C503" s="822" t="s">
        <v>4367</v>
      </c>
      <c r="D503" s="822" t="s">
        <v>4485</v>
      </c>
      <c r="E503" s="822" t="s">
        <v>4483</v>
      </c>
      <c r="F503" s="831">
        <v>2</v>
      </c>
      <c r="G503" s="831">
        <v>4991</v>
      </c>
      <c r="H503" s="831">
        <v>0.31044349070100141</v>
      </c>
      <c r="I503" s="831">
        <v>2495.5</v>
      </c>
      <c r="J503" s="831">
        <v>8</v>
      </c>
      <c r="K503" s="831">
        <v>16077</v>
      </c>
      <c r="L503" s="831">
        <v>1</v>
      </c>
      <c r="M503" s="831">
        <v>2009.625</v>
      </c>
      <c r="N503" s="831"/>
      <c r="O503" s="831"/>
      <c r="P503" s="827"/>
      <c r="Q503" s="832"/>
    </row>
    <row r="504" spans="1:17" ht="14.45" customHeight="1" x14ac:dyDescent="0.2">
      <c r="A504" s="821" t="s">
        <v>605</v>
      </c>
      <c r="B504" s="822" t="s">
        <v>4178</v>
      </c>
      <c r="C504" s="822" t="s">
        <v>4367</v>
      </c>
      <c r="D504" s="822" t="s">
        <v>4895</v>
      </c>
      <c r="E504" s="822" t="s">
        <v>4868</v>
      </c>
      <c r="F504" s="831">
        <v>3</v>
      </c>
      <c r="G504" s="831">
        <v>58202.16</v>
      </c>
      <c r="H504" s="831">
        <v>1.0614161464947942</v>
      </c>
      <c r="I504" s="831">
        <v>19400.72</v>
      </c>
      <c r="J504" s="831">
        <v>3</v>
      </c>
      <c r="K504" s="831">
        <v>54834.44</v>
      </c>
      <c r="L504" s="831">
        <v>1</v>
      </c>
      <c r="M504" s="831">
        <v>18278.146666666667</v>
      </c>
      <c r="N504" s="831">
        <v>6</v>
      </c>
      <c r="O504" s="831">
        <v>106301.16</v>
      </c>
      <c r="P504" s="827">
        <v>1.9385838535052058</v>
      </c>
      <c r="Q504" s="832">
        <v>17716.86</v>
      </c>
    </row>
    <row r="505" spans="1:17" ht="14.45" customHeight="1" x14ac:dyDescent="0.2">
      <c r="A505" s="821" t="s">
        <v>605</v>
      </c>
      <c r="B505" s="822" t="s">
        <v>4178</v>
      </c>
      <c r="C505" s="822" t="s">
        <v>4367</v>
      </c>
      <c r="D505" s="822" t="s">
        <v>4896</v>
      </c>
      <c r="E505" s="822" t="s">
        <v>4897</v>
      </c>
      <c r="F505" s="831"/>
      <c r="G505" s="831"/>
      <c r="H505" s="831"/>
      <c r="I505" s="831"/>
      <c r="J505" s="831"/>
      <c r="K505" s="831"/>
      <c r="L505" s="831"/>
      <c r="M505" s="831"/>
      <c r="N505" s="831">
        <v>0.4</v>
      </c>
      <c r="O505" s="831">
        <v>26.8</v>
      </c>
      <c r="P505" s="827"/>
      <c r="Q505" s="832">
        <v>67</v>
      </c>
    </row>
    <row r="506" spans="1:17" ht="14.45" customHeight="1" x14ac:dyDescent="0.2">
      <c r="A506" s="821" t="s">
        <v>605</v>
      </c>
      <c r="B506" s="822" t="s">
        <v>4178</v>
      </c>
      <c r="C506" s="822" t="s">
        <v>4367</v>
      </c>
      <c r="D506" s="822" t="s">
        <v>4486</v>
      </c>
      <c r="E506" s="822" t="s">
        <v>4487</v>
      </c>
      <c r="F506" s="831">
        <v>1</v>
      </c>
      <c r="G506" s="831">
        <v>15747</v>
      </c>
      <c r="H506" s="831">
        <v>0.30769158622662496</v>
      </c>
      <c r="I506" s="831">
        <v>15747</v>
      </c>
      <c r="J506" s="831">
        <v>3</v>
      </c>
      <c r="K506" s="831">
        <v>51177.869999999995</v>
      </c>
      <c r="L506" s="831">
        <v>1</v>
      </c>
      <c r="M506" s="831">
        <v>17059.289999999997</v>
      </c>
      <c r="N506" s="831">
        <v>1</v>
      </c>
      <c r="O506" s="831">
        <v>15698</v>
      </c>
      <c r="P506" s="827">
        <v>0.30673414114342784</v>
      </c>
      <c r="Q506" s="832">
        <v>15698</v>
      </c>
    </row>
    <row r="507" spans="1:17" ht="14.45" customHeight="1" x14ac:dyDescent="0.2">
      <c r="A507" s="821" t="s">
        <v>605</v>
      </c>
      <c r="B507" s="822" t="s">
        <v>4178</v>
      </c>
      <c r="C507" s="822" t="s">
        <v>4367</v>
      </c>
      <c r="D507" s="822" t="s">
        <v>4898</v>
      </c>
      <c r="E507" s="822" t="s">
        <v>4899</v>
      </c>
      <c r="F507" s="831">
        <v>4</v>
      </c>
      <c r="G507" s="831">
        <v>2251</v>
      </c>
      <c r="H507" s="831"/>
      <c r="I507" s="831">
        <v>562.75</v>
      </c>
      <c r="J507" s="831"/>
      <c r="K507" s="831"/>
      <c r="L507" s="831"/>
      <c r="M507" s="831"/>
      <c r="N507" s="831">
        <v>2</v>
      </c>
      <c r="O507" s="831">
        <v>1125.4000000000001</v>
      </c>
      <c r="P507" s="827"/>
      <c r="Q507" s="832">
        <v>562.70000000000005</v>
      </c>
    </row>
    <row r="508" spans="1:17" ht="14.45" customHeight="1" x14ac:dyDescent="0.2">
      <c r="A508" s="821" t="s">
        <v>605</v>
      </c>
      <c r="B508" s="822" t="s">
        <v>4178</v>
      </c>
      <c r="C508" s="822" t="s">
        <v>4367</v>
      </c>
      <c r="D508" s="822" t="s">
        <v>4495</v>
      </c>
      <c r="E508" s="822" t="s">
        <v>4496</v>
      </c>
      <c r="F508" s="831">
        <v>2</v>
      </c>
      <c r="G508" s="831">
        <v>21837.34</v>
      </c>
      <c r="H508" s="831">
        <v>0.5</v>
      </c>
      <c r="I508" s="831">
        <v>10918.67</v>
      </c>
      <c r="J508" s="831">
        <v>4</v>
      </c>
      <c r="K508" s="831">
        <v>43674.68</v>
      </c>
      <c r="L508" s="831">
        <v>1</v>
      </c>
      <c r="M508" s="831">
        <v>10918.67</v>
      </c>
      <c r="N508" s="831"/>
      <c r="O508" s="831"/>
      <c r="P508" s="827"/>
      <c r="Q508" s="832"/>
    </row>
    <row r="509" spans="1:17" ht="14.45" customHeight="1" x14ac:dyDescent="0.2">
      <c r="A509" s="821" t="s">
        <v>605</v>
      </c>
      <c r="B509" s="822" t="s">
        <v>4178</v>
      </c>
      <c r="C509" s="822" t="s">
        <v>4367</v>
      </c>
      <c r="D509" s="822" t="s">
        <v>4497</v>
      </c>
      <c r="E509" s="822" t="s">
        <v>4496</v>
      </c>
      <c r="F509" s="831">
        <v>4</v>
      </c>
      <c r="G509" s="831">
        <v>236315.68</v>
      </c>
      <c r="H509" s="831">
        <v>0.8</v>
      </c>
      <c r="I509" s="831">
        <v>59078.92</v>
      </c>
      <c r="J509" s="831">
        <v>5</v>
      </c>
      <c r="K509" s="831">
        <v>295394.59999999998</v>
      </c>
      <c r="L509" s="831">
        <v>1</v>
      </c>
      <c r="M509" s="831">
        <v>59078.92</v>
      </c>
      <c r="N509" s="831">
        <v>3</v>
      </c>
      <c r="O509" s="831">
        <v>151800</v>
      </c>
      <c r="P509" s="827">
        <v>0.51388887948527162</v>
      </c>
      <c r="Q509" s="832">
        <v>50600</v>
      </c>
    </row>
    <row r="510" spans="1:17" ht="14.45" customHeight="1" x14ac:dyDescent="0.2">
      <c r="A510" s="821" t="s">
        <v>605</v>
      </c>
      <c r="B510" s="822" t="s">
        <v>4178</v>
      </c>
      <c r="C510" s="822" t="s">
        <v>4367</v>
      </c>
      <c r="D510" s="822" t="s">
        <v>4500</v>
      </c>
      <c r="E510" s="822" t="s">
        <v>4501</v>
      </c>
      <c r="F510" s="831">
        <v>44</v>
      </c>
      <c r="G510" s="831">
        <v>111297</v>
      </c>
      <c r="H510" s="831">
        <v>2.1098757357750162</v>
      </c>
      <c r="I510" s="831">
        <v>2529.4772727272725</v>
      </c>
      <c r="J510" s="831">
        <v>41</v>
      </c>
      <c r="K510" s="831">
        <v>52750.5</v>
      </c>
      <c r="L510" s="831">
        <v>1</v>
      </c>
      <c r="M510" s="831">
        <v>1286.5975609756097</v>
      </c>
      <c r="N510" s="831">
        <v>36</v>
      </c>
      <c r="O510" s="831">
        <v>33258</v>
      </c>
      <c r="P510" s="827">
        <v>0.63047743623283192</v>
      </c>
      <c r="Q510" s="832">
        <v>923.83333333333337</v>
      </c>
    </row>
    <row r="511" spans="1:17" ht="14.45" customHeight="1" x14ac:dyDescent="0.2">
      <c r="A511" s="821" t="s">
        <v>605</v>
      </c>
      <c r="B511" s="822" t="s">
        <v>4178</v>
      </c>
      <c r="C511" s="822" t="s">
        <v>4367</v>
      </c>
      <c r="D511" s="822" t="s">
        <v>4502</v>
      </c>
      <c r="E511" s="822" t="s">
        <v>4503</v>
      </c>
      <c r="F511" s="831">
        <v>90</v>
      </c>
      <c r="G511" s="831">
        <v>181656</v>
      </c>
      <c r="H511" s="831">
        <v>1.4091779329946972</v>
      </c>
      <c r="I511" s="831">
        <v>2018.4</v>
      </c>
      <c r="J511" s="831">
        <v>99</v>
      </c>
      <c r="K511" s="831">
        <v>128909.19999999998</v>
      </c>
      <c r="L511" s="831">
        <v>1</v>
      </c>
      <c r="M511" s="831">
        <v>1302.1131313131311</v>
      </c>
      <c r="N511" s="831">
        <v>99</v>
      </c>
      <c r="O511" s="831">
        <v>94891.7</v>
      </c>
      <c r="P511" s="827">
        <v>0.73611270568741416</v>
      </c>
      <c r="Q511" s="832">
        <v>958.50202020202016</v>
      </c>
    </row>
    <row r="512" spans="1:17" ht="14.45" customHeight="1" x14ac:dyDescent="0.2">
      <c r="A512" s="821" t="s">
        <v>605</v>
      </c>
      <c r="B512" s="822" t="s">
        <v>4178</v>
      </c>
      <c r="C512" s="822" t="s">
        <v>4367</v>
      </c>
      <c r="D512" s="822" t="s">
        <v>4504</v>
      </c>
      <c r="E512" s="822" t="s">
        <v>4503</v>
      </c>
      <c r="F512" s="831">
        <v>92</v>
      </c>
      <c r="G512" s="831">
        <v>710215.32000000007</v>
      </c>
      <c r="H512" s="831">
        <v>1.1126403066421924</v>
      </c>
      <c r="I512" s="831">
        <v>7719.7317391304359</v>
      </c>
      <c r="J512" s="831">
        <v>99</v>
      </c>
      <c r="K512" s="831">
        <v>638315.29</v>
      </c>
      <c r="L512" s="831">
        <v>1</v>
      </c>
      <c r="M512" s="831">
        <v>6447.6291919191926</v>
      </c>
      <c r="N512" s="831">
        <v>99</v>
      </c>
      <c r="O512" s="831">
        <v>555108.97</v>
      </c>
      <c r="P512" s="827">
        <v>0.86964698902951232</v>
      </c>
      <c r="Q512" s="832">
        <v>5607.1613131313125</v>
      </c>
    </row>
    <row r="513" spans="1:17" ht="14.45" customHeight="1" x14ac:dyDescent="0.2">
      <c r="A513" s="821" t="s">
        <v>605</v>
      </c>
      <c r="B513" s="822" t="s">
        <v>4178</v>
      </c>
      <c r="C513" s="822" t="s">
        <v>4367</v>
      </c>
      <c r="D513" s="822" t="s">
        <v>4505</v>
      </c>
      <c r="E513" s="822" t="s">
        <v>4448</v>
      </c>
      <c r="F513" s="831">
        <v>8</v>
      </c>
      <c r="G513" s="831">
        <v>2281.1999999999998</v>
      </c>
      <c r="H513" s="831">
        <v>2.6666666666666665</v>
      </c>
      <c r="I513" s="831">
        <v>285.14999999999998</v>
      </c>
      <c r="J513" s="831">
        <v>3</v>
      </c>
      <c r="K513" s="831">
        <v>855.45</v>
      </c>
      <c r="L513" s="831">
        <v>1</v>
      </c>
      <c r="M513" s="831">
        <v>285.15000000000003</v>
      </c>
      <c r="N513" s="831">
        <v>156</v>
      </c>
      <c r="O513" s="831">
        <v>36381.760000000002</v>
      </c>
      <c r="P513" s="827">
        <v>42.529382196504763</v>
      </c>
      <c r="Q513" s="832">
        <v>233.21641025641026</v>
      </c>
    </row>
    <row r="514" spans="1:17" ht="14.45" customHeight="1" x14ac:dyDescent="0.2">
      <c r="A514" s="821" t="s">
        <v>605</v>
      </c>
      <c r="B514" s="822" t="s">
        <v>4178</v>
      </c>
      <c r="C514" s="822" t="s">
        <v>4367</v>
      </c>
      <c r="D514" s="822" t="s">
        <v>4506</v>
      </c>
      <c r="E514" s="822" t="s">
        <v>4503</v>
      </c>
      <c r="F514" s="831"/>
      <c r="G514" s="831"/>
      <c r="H514" s="831"/>
      <c r="I514" s="831"/>
      <c r="J514" s="831">
        <v>2</v>
      </c>
      <c r="K514" s="831">
        <v>18966</v>
      </c>
      <c r="L514" s="831">
        <v>1</v>
      </c>
      <c r="M514" s="831">
        <v>9483</v>
      </c>
      <c r="N514" s="831"/>
      <c r="O514" s="831"/>
      <c r="P514" s="827"/>
      <c r="Q514" s="832"/>
    </row>
    <row r="515" spans="1:17" ht="14.45" customHeight="1" x14ac:dyDescent="0.2">
      <c r="A515" s="821" t="s">
        <v>605</v>
      </c>
      <c r="B515" s="822" t="s">
        <v>4178</v>
      </c>
      <c r="C515" s="822" t="s">
        <v>4367</v>
      </c>
      <c r="D515" s="822" t="s">
        <v>4507</v>
      </c>
      <c r="E515" s="822" t="s">
        <v>4508</v>
      </c>
      <c r="F515" s="831">
        <v>8</v>
      </c>
      <c r="G515" s="831">
        <v>81607.079999999987</v>
      </c>
      <c r="H515" s="831">
        <v>0.47525997260503733</v>
      </c>
      <c r="I515" s="831">
        <v>10200.884999999998</v>
      </c>
      <c r="J515" s="831">
        <v>18</v>
      </c>
      <c r="K515" s="831">
        <v>171710.39999999997</v>
      </c>
      <c r="L515" s="831">
        <v>1</v>
      </c>
      <c r="M515" s="831">
        <v>9539.4666666666653</v>
      </c>
      <c r="N515" s="831"/>
      <c r="O515" s="831"/>
      <c r="P515" s="827"/>
      <c r="Q515" s="832"/>
    </row>
    <row r="516" spans="1:17" ht="14.45" customHeight="1" x14ac:dyDescent="0.2">
      <c r="A516" s="821" t="s">
        <v>605</v>
      </c>
      <c r="B516" s="822" t="s">
        <v>4178</v>
      </c>
      <c r="C516" s="822" t="s">
        <v>4367</v>
      </c>
      <c r="D516" s="822" t="s">
        <v>4900</v>
      </c>
      <c r="E516" s="822" t="s">
        <v>4901</v>
      </c>
      <c r="F516" s="831"/>
      <c r="G516" s="831"/>
      <c r="H516" s="831"/>
      <c r="I516" s="831"/>
      <c r="J516" s="831">
        <v>1</v>
      </c>
      <c r="K516" s="831">
        <v>7199.62</v>
      </c>
      <c r="L516" s="831">
        <v>1</v>
      </c>
      <c r="M516" s="831">
        <v>7199.62</v>
      </c>
      <c r="N516" s="831"/>
      <c r="O516" s="831"/>
      <c r="P516" s="827"/>
      <c r="Q516" s="832"/>
    </row>
    <row r="517" spans="1:17" ht="14.45" customHeight="1" x14ac:dyDescent="0.2">
      <c r="A517" s="821" t="s">
        <v>605</v>
      </c>
      <c r="B517" s="822" t="s">
        <v>4178</v>
      </c>
      <c r="C517" s="822" t="s">
        <v>4367</v>
      </c>
      <c r="D517" s="822" t="s">
        <v>4511</v>
      </c>
      <c r="E517" s="822" t="s">
        <v>4503</v>
      </c>
      <c r="F517" s="831">
        <v>8</v>
      </c>
      <c r="G517" s="831">
        <v>44160</v>
      </c>
      <c r="H517" s="831">
        <v>0.21052631578947367</v>
      </c>
      <c r="I517" s="831">
        <v>5520</v>
      </c>
      <c r="J517" s="831">
        <v>38</v>
      </c>
      <c r="K517" s="831">
        <v>209760</v>
      </c>
      <c r="L517" s="831">
        <v>1</v>
      </c>
      <c r="M517" s="831">
        <v>5520</v>
      </c>
      <c r="N517" s="831">
        <v>26</v>
      </c>
      <c r="O517" s="831">
        <v>143520</v>
      </c>
      <c r="P517" s="827">
        <v>0.68421052631578949</v>
      </c>
      <c r="Q517" s="832">
        <v>5520</v>
      </c>
    </row>
    <row r="518" spans="1:17" ht="14.45" customHeight="1" x14ac:dyDescent="0.2">
      <c r="A518" s="821" t="s">
        <v>605</v>
      </c>
      <c r="B518" s="822" t="s">
        <v>4178</v>
      </c>
      <c r="C518" s="822" t="s">
        <v>4367</v>
      </c>
      <c r="D518" s="822" t="s">
        <v>4512</v>
      </c>
      <c r="E518" s="822" t="s">
        <v>4503</v>
      </c>
      <c r="F518" s="831">
        <v>3</v>
      </c>
      <c r="G518" s="831">
        <v>5761.5</v>
      </c>
      <c r="H518" s="831">
        <v>0.16666806484823993</v>
      </c>
      <c r="I518" s="831">
        <v>1920.5</v>
      </c>
      <c r="J518" s="831">
        <v>18</v>
      </c>
      <c r="K518" s="831">
        <v>34568.71</v>
      </c>
      <c r="L518" s="831">
        <v>1</v>
      </c>
      <c r="M518" s="831">
        <v>1920.4838888888889</v>
      </c>
      <c r="N518" s="831">
        <v>14</v>
      </c>
      <c r="O518" s="831">
        <v>26886.199999999997</v>
      </c>
      <c r="P518" s="827">
        <v>0.77776116030942422</v>
      </c>
      <c r="Q518" s="832">
        <v>1920.4428571428568</v>
      </c>
    </row>
    <row r="519" spans="1:17" ht="14.45" customHeight="1" x14ac:dyDescent="0.2">
      <c r="A519" s="821" t="s">
        <v>605</v>
      </c>
      <c r="B519" s="822" t="s">
        <v>4178</v>
      </c>
      <c r="C519" s="822" t="s">
        <v>4367</v>
      </c>
      <c r="D519" s="822" t="s">
        <v>4902</v>
      </c>
      <c r="E519" s="822" t="s">
        <v>4448</v>
      </c>
      <c r="F519" s="831">
        <v>1</v>
      </c>
      <c r="G519" s="831">
        <v>691.04</v>
      </c>
      <c r="H519" s="831"/>
      <c r="I519" s="831">
        <v>691.04</v>
      </c>
      <c r="J519" s="831"/>
      <c r="K519" s="831"/>
      <c r="L519" s="831"/>
      <c r="M519" s="831"/>
      <c r="N519" s="831">
        <v>7</v>
      </c>
      <c r="O519" s="831">
        <v>4428.4799999999996</v>
      </c>
      <c r="P519" s="827"/>
      <c r="Q519" s="832">
        <v>632.64</v>
      </c>
    </row>
    <row r="520" spans="1:17" ht="14.45" customHeight="1" x14ac:dyDescent="0.2">
      <c r="A520" s="821" t="s">
        <v>605</v>
      </c>
      <c r="B520" s="822" t="s">
        <v>4178</v>
      </c>
      <c r="C520" s="822" t="s">
        <v>4367</v>
      </c>
      <c r="D520" s="822" t="s">
        <v>4515</v>
      </c>
      <c r="E520" s="822" t="s">
        <v>4508</v>
      </c>
      <c r="F520" s="831">
        <v>8</v>
      </c>
      <c r="G520" s="831">
        <v>11644.96</v>
      </c>
      <c r="H520" s="831">
        <v>0.4</v>
      </c>
      <c r="I520" s="831">
        <v>1455.62</v>
      </c>
      <c r="J520" s="831">
        <v>20</v>
      </c>
      <c r="K520" s="831">
        <v>29112.399999999998</v>
      </c>
      <c r="L520" s="831">
        <v>1</v>
      </c>
      <c r="M520" s="831">
        <v>1455.62</v>
      </c>
      <c r="N520" s="831"/>
      <c r="O520" s="831"/>
      <c r="P520" s="827"/>
      <c r="Q520" s="832"/>
    </row>
    <row r="521" spans="1:17" ht="14.45" customHeight="1" x14ac:dyDescent="0.2">
      <c r="A521" s="821" t="s">
        <v>605</v>
      </c>
      <c r="B521" s="822" t="s">
        <v>4178</v>
      </c>
      <c r="C521" s="822" t="s">
        <v>4367</v>
      </c>
      <c r="D521" s="822" t="s">
        <v>4903</v>
      </c>
      <c r="E521" s="822" t="s">
        <v>4448</v>
      </c>
      <c r="F521" s="831">
        <v>1</v>
      </c>
      <c r="G521" s="831">
        <v>822.26</v>
      </c>
      <c r="H521" s="831"/>
      <c r="I521" s="831">
        <v>822.26</v>
      </c>
      <c r="J521" s="831"/>
      <c r="K521" s="831"/>
      <c r="L521" s="831"/>
      <c r="M521" s="831"/>
      <c r="N521" s="831"/>
      <c r="O521" s="831"/>
      <c r="P521" s="827"/>
      <c r="Q521" s="832"/>
    </row>
    <row r="522" spans="1:17" ht="14.45" customHeight="1" x14ac:dyDescent="0.2">
      <c r="A522" s="821" t="s">
        <v>605</v>
      </c>
      <c r="B522" s="822" t="s">
        <v>4178</v>
      </c>
      <c r="C522" s="822" t="s">
        <v>4367</v>
      </c>
      <c r="D522" s="822" t="s">
        <v>4517</v>
      </c>
      <c r="E522" s="822" t="s">
        <v>4518</v>
      </c>
      <c r="F522" s="831">
        <v>1</v>
      </c>
      <c r="G522" s="831">
        <v>47653</v>
      </c>
      <c r="H522" s="831"/>
      <c r="I522" s="831">
        <v>47653</v>
      </c>
      <c r="J522" s="831"/>
      <c r="K522" s="831"/>
      <c r="L522" s="831"/>
      <c r="M522" s="831"/>
      <c r="N522" s="831">
        <v>2</v>
      </c>
      <c r="O522" s="831">
        <v>95306</v>
      </c>
      <c r="P522" s="827"/>
      <c r="Q522" s="832">
        <v>47653</v>
      </c>
    </row>
    <row r="523" spans="1:17" ht="14.45" customHeight="1" x14ac:dyDescent="0.2">
      <c r="A523" s="821" t="s">
        <v>605</v>
      </c>
      <c r="B523" s="822" t="s">
        <v>4178</v>
      </c>
      <c r="C523" s="822" t="s">
        <v>4367</v>
      </c>
      <c r="D523" s="822" t="s">
        <v>4521</v>
      </c>
      <c r="E523" s="822" t="s">
        <v>4520</v>
      </c>
      <c r="F523" s="831"/>
      <c r="G523" s="831"/>
      <c r="H523" s="831"/>
      <c r="I523" s="831"/>
      <c r="J523" s="831">
        <v>1</v>
      </c>
      <c r="K523" s="831">
        <v>51842</v>
      </c>
      <c r="L523" s="831">
        <v>1</v>
      </c>
      <c r="M523" s="831">
        <v>51842</v>
      </c>
      <c r="N523" s="831"/>
      <c r="O523" s="831"/>
      <c r="P523" s="827"/>
      <c r="Q523" s="832"/>
    </row>
    <row r="524" spans="1:17" ht="14.45" customHeight="1" x14ac:dyDescent="0.2">
      <c r="A524" s="821" t="s">
        <v>605</v>
      </c>
      <c r="B524" s="822" t="s">
        <v>4178</v>
      </c>
      <c r="C524" s="822" t="s">
        <v>4367</v>
      </c>
      <c r="D524" s="822" t="s">
        <v>4904</v>
      </c>
      <c r="E524" s="822" t="s">
        <v>4413</v>
      </c>
      <c r="F524" s="831">
        <v>1</v>
      </c>
      <c r="G524" s="831">
        <v>1978.94</v>
      </c>
      <c r="H524" s="831"/>
      <c r="I524" s="831">
        <v>1978.94</v>
      </c>
      <c r="J524" s="831"/>
      <c r="K524" s="831"/>
      <c r="L524" s="831"/>
      <c r="M524" s="831"/>
      <c r="N524" s="831"/>
      <c r="O524" s="831"/>
      <c r="P524" s="827"/>
      <c r="Q524" s="832"/>
    </row>
    <row r="525" spans="1:17" ht="14.45" customHeight="1" x14ac:dyDescent="0.2">
      <c r="A525" s="821" t="s">
        <v>605</v>
      </c>
      <c r="B525" s="822" t="s">
        <v>4178</v>
      </c>
      <c r="C525" s="822" t="s">
        <v>4367</v>
      </c>
      <c r="D525" s="822" t="s">
        <v>4905</v>
      </c>
      <c r="E525" s="822" t="s">
        <v>4906</v>
      </c>
      <c r="F525" s="831"/>
      <c r="G525" s="831"/>
      <c r="H525" s="831"/>
      <c r="I525" s="831"/>
      <c r="J525" s="831"/>
      <c r="K525" s="831"/>
      <c r="L525" s="831"/>
      <c r="M525" s="831"/>
      <c r="N525" s="831">
        <v>11</v>
      </c>
      <c r="O525" s="831">
        <v>3629.78</v>
      </c>
      <c r="P525" s="827"/>
      <c r="Q525" s="832">
        <v>329.98</v>
      </c>
    </row>
    <row r="526" spans="1:17" ht="14.45" customHeight="1" x14ac:dyDescent="0.2">
      <c r="A526" s="821" t="s">
        <v>605</v>
      </c>
      <c r="B526" s="822" t="s">
        <v>4178</v>
      </c>
      <c r="C526" s="822" t="s">
        <v>4367</v>
      </c>
      <c r="D526" s="822" t="s">
        <v>4907</v>
      </c>
      <c r="E526" s="822" t="s">
        <v>4448</v>
      </c>
      <c r="F526" s="831"/>
      <c r="G526" s="831"/>
      <c r="H526" s="831"/>
      <c r="I526" s="831"/>
      <c r="J526" s="831"/>
      <c r="K526" s="831"/>
      <c r="L526" s="831"/>
      <c r="M526" s="831"/>
      <c r="N526" s="831">
        <v>1</v>
      </c>
      <c r="O526" s="831">
        <v>408.59</v>
      </c>
      <c r="P526" s="827"/>
      <c r="Q526" s="832">
        <v>408.59</v>
      </c>
    </row>
    <row r="527" spans="1:17" ht="14.45" customHeight="1" x14ac:dyDescent="0.2">
      <c r="A527" s="821" t="s">
        <v>605</v>
      </c>
      <c r="B527" s="822" t="s">
        <v>4178</v>
      </c>
      <c r="C527" s="822" t="s">
        <v>4367</v>
      </c>
      <c r="D527" s="822" t="s">
        <v>4526</v>
      </c>
      <c r="E527" s="822" t="s">
        <v>4527</v>
      </c>
      <c r="F527" s="831">
        <v>25</v>
      </c>
      <c r="G527" s="831">
        <v>161595</v>
      </c>
      <c r="H527" s="831">
        <v>1.3888888888888891</v>
      </c>
      <c r="I527" s="831">
        <v>6463.8</v>
      </c>
      <c r="J527" s="831">
        <v>18</v>
      </c>
      <c r="K527" s="831">
        <v>116348.4</v>
      </c>
      <c r="L527" s="831">
        <v>1</v>
      </c>
      <c r="M527" s="831">
        <v>6463.7999999999993</v>
      </c>
      <c r="N527" s="831">
        <v>20</v>
      </c>
      <c r="O527" s="831">
        <v>38999.800000000003</v>
      </c>
      <c r="P527" s="827">
        <v>0.33519842129328814</v>
      </c>
      <c r="Q527" s="832">
        <v>1949.9900000000002</v>
      </c>
    </row>
    <row r="528" spans="1:17" ht="14.45" customHeight="1" x14ac:dyDescent="0.2">
      <c r="A528" s="821" t="s">
        <v>605</v>
      </c>
      <c r="B528" s="822" t="s">
        <v>4178</v>
      </c>
      <c r="C528" s="822" t="s">
        <v>4367</v>
      </c>
      <c r="D528" s="822" t="s">
        <v>4528</v>
      </c>
      <c r="E528" s="822" t="s">
        <v>4527</v>
      </c>
      <c r="F528" s="831">
        <v>11</v>
      </c>
      <c r="G528" s="831">
        <v>11719.18</v>
      </c>
      <c r="H528" s="831">
        <v>0.61111111111111116</v>
      </c>
      <c r="I528" s="831">
        <v>1065.3800000000001</v>
      </c>
      <c r="J528" s="831">
        <v>18</v>
      </c>
      <c r="K528" s="831">
        <v>19176.84</v>
      </c>
      <c r="L528" s="831">
        <v>1</v>
      </c>
      <c r="M528" s="831">
        <v>1065.3800000000001</v>
      </c>
      <c r="N528" s="831"/>
      <c r="O528" s="831"/>
      <c r="P528" s="827"/>
      <c r="Q528" s="832"/>
    </row>
    <row r="529" spans="1:17" ht="14.45" customHeight="1" x14ac:dyDescent="0.2">
      <c r="A529" s="821" t="s">
        <v>605</v>
      </c>
      <c r="B529" s="822" t="s">
        <v>4178</v>
      </c>
      <c r="C529" s="822" t="s">
        <v>4367</v>
      </c>
      <c r="D529" s="822" t="s">
        <v>4529</v>
      </c>
      <c r="E529" s="822" t="s">
        <v>4527</v>
      </c>
      <c r="F529" s="831">
        <v>1</v>
      </c>
      <c r="G529" s="831">
        <v>1250.8900000000001</v>
      </c>
      <c r="H529" s="831"/>
      <c r="I529" s="831">
        <v>1250.8900000000001</v>
      </c>
      <c r="J529" s="831"/>
      <c r="K529" s="831"/>
      <c r="L529" s="831"/>
      <c r="M529" s="831"/>
      <c r="N529" s="831"/>
      <c r="O529" s="831"/>
      <c r="P529" s="827"/>
      <c r="Q529" s="832"/>
    </row>
    <row r="530" spans="1:17" ht="14.45" customHeight="1" x14ac:dyDescent="0.2">
      <c r="A530" s="821" t="s">
        <v>605</v>
      </c>
      <c r="B530" s="822" t="s">
        <v>4178</v>
      </c>
      <c r="C530" s="822" t="s">
        <v>4367</v>
      </c>
      <c r="D530" s="822" t="s">
        <v>4530</v>
      </c>
      <c r="E530" s="822" t="s">
        <v>4531</v>
      </c>
      <c r="F530" s="831"/>
      <c r="G530" s="831"/>
      <c r="H530" s="831"/>
      <c r="I530" s="831"/>
      <c r="J530" s="831"/>
      <c r="K530" s="831"/>
      <c r="L530" s="831"/>
      <c r="M530" s="831"/>
      <c r="N530" s="831">
        <v>4</v>
      </c>
      <c r="O530" s="831">
        <v>42320</v>
      </c>
      <c r="P530" s="827"/>
      <c r="Q530" s="832">
        <v>10580</v>
      </c>
    </row>
    <row r="531" spans="1:17" ht="14.45" customHeight="1" x14ac:dyDescent="0.2">
      <c r="A531" s="821" t="s">
        <v>605</v>
      </c>
      <c r="B531" s="822" t="s">
        <v>4178</v>
      </c>
      <c r="C531" s="822" t="s">
        <v>4367</v>
      </c>
      <c r="D531" s="822" t="s">
        <v>4908</v>
      </c>
      <c r="E531" s="822" t="s">
        <v>4909</v>
      </c>
      <c r="F531" s="831"/>
      <c r="G531" s="831"/>
      <c r="H531" s="831"/>
      <c r="I531" s="831"/>
      <c r="J531" s="831">
        <v>2</v>
      </c>
      <c r="K531" s="831">
        <v>7856.68</v>
      </c>
      <c r="L531" s="831">
        <v>1</v>
      </c>
      <c r="M531" s="831">
        <v>3928.34</v>
      </c>
      <c r="N531" s="831"/>
      <c r="O531" s="831"/>
      <c r="P531" s="827"/>
      <c r="Q531" s="832"/>
    </row>
    <row r="532" spans="1:17" ht="14.45" customHeight="1" x14ac:dyDescent="0.2">
      <c r="A532" s="821" t="s">
        <v>605</v>
      </c>
      <c r="B532" s="822" t="s">
        <v>4178</v>
      </c>
      <c r="C532" s="822" t="s">
        <v>4367</v>
      </c>
      <c r="D532" s="822" t="s">
        <v>4534</v>
      </c>
      <c r="E532" s="822" t="s">
        <v>4535</v>
      </c>
      <c r="F532" s="831">
        <v>13</v>
      </c>
      <c r="G532" s="831">
        <v>28722.07</v>
      </c>
      <c r="H532" s="831">
        <v>3.25</v>
      </c>
      <c r="I532" s="831">
        <v>2209.39</v>
      </c>
      <c r="J532" s="831">
        <v>4</v>
      </c>
      <c r="K532" s="831">
        <v>8837.56</v>
      </c>
      <c r="L532" s="831">
        <v>1</v>
      </c>
      <c r="M532" s="831">
        <v>2209.39</v>
      </c>
      <c r="N532" s="831"/>
      <c r="O532" s="831"/>
      <c r="P532" s="827"/>
      <c r="Q532" s="832"/>
    </row>
    <row r="533" spans="1:17" ht="14.45" customHeight="1" x14ac:dyDescent="0.2">
      <c r="A533" s="821" t="s">
        <v>605</v>
      </c>
      <c r="B533" s="822" t="s">
        <v>4178</v>
      </c>
      <c r="C533" s="822" t="s">
        <v>4367</v>
      </c>
      <c r="D533" s="822" t="s">
        <v>4536</v>
      </c>
      <c r="E533" s="822" t="s">
        <v>4535</v>
      </c>
      <c r="F533" s="831">
        <v>4</v>
      </c>
      <c r="G533" s="831">
        <v>44000</v>
      </c>
      <c r="H533" s="831">
        <v>4</v>
      </c>
      <c r="I533" s="831">
        <v>11000</v>
      </c>
      <c r="J533" s="831">
        <v>1</v>
      </c>
      <c r="K533" s="831">
        <v>11000</v>
      </c>
      <c r="L533" s="831">
        <v>1</v>
      </c>
      <c r="M533" s="831">
        <v>11000</v>
      </c>
      <c r="N533" s="831"/>
      <c r="O533" s="831"/>
      <c r="P533" s="827"/>
      <c r="Q533" s="832"/>
    </row>
    <row r="534" spans="1:17" ht="14.45" customHeight="1" x14ac:dyDescent="0.2">
      <c r="A534" s="821" t="s">
        <v>605</v>
      </c>
      <c r="B534" s="822" t="s">
        <v>4178</v>
      </c>
      <c r="C534" s="822" t="s">
        <v>4367</v>
      </c>
      <c r="D534" s="822" t="s">
        <v>4537</v>
      </c>
      <c r="E534" s="822" t="s">
        <v>4535</v>
      </c>
      <c r="F534" s="831">
        <v>5</v>
      </c>
      <c r="G534" s="831">
        <v>12321.55</v>
      </c>
      <c r="H534" s="831"/>
      <c r="I534" s="831">
        <v>2464.31</v>
      </c>
      <c r="J534" s="831"/>
      <c r="K534" s="831"/>
      <c r="L534" s="831"/>
      <c r="M534" s="831"/>
      <c r="N534" s="831"/>
      <c r="O534" s="831"/>
      <c r="P534" s="827"/>
      <c r="Q534" s="832"/>
    </row>
    <row r="535" spans="1:17" ht="14.45" customHeight="1" x14ac:dyDescent="0.2">
      <c r="A535" s="821" t="s">
        <v>605</v>
      </c>
      <c r="B535" s="822" t="s">
        <v>4178</v>
      </c>
      <c r="C535" s="822" t="s">
        <v>4367</v>
      </c>
      <c r="D535" s="822" t="s">
        <v>4539</v>
      </c>
      <c r="E535" s="822" t="s">
        <v>4469</v>
      </c>
      <c r="F535" s="831">
        <v>1</v>
      </c>
      <c r="G535" s="831">
        <v>13317.17</v>
      </c>
      <c r="H535" s="831">
        <v>0.33333758854596879</v>
      </c>
      <c r="I535" s="831">
        <v>13317.17</v>
      </c>
      <c r="J535" s="831">
        <v>3</v>
      </c>
      <c r="K535" s="831">
        <v>39951</v>
      </c>
      <c r="L535" s="831">
        <v>1</v>
      </c>
      <c r="M535" s="831">
        <v>13317</v>
      </c>
      <c r="N535" s="831">
        <v>1</v>
      </c>
      <c r="O535" s="831">
        <v>13317.17</v>
      </c>
      <c r="P535" s="827">
        <v>0.33333758854596879</v>
      </c>
      <c r="Q535" s="832">
        <v>13317.17</v>
      </c>
    </row>
    <row r="536" spans="1:17" ht="14.45" customHeight="1" x14ac:dyDescent="0.2">
      <c r="A536" s="821" t="s">
        <v>605</v>
      </c>
      <c r="B536" s="822" t="s">
        <v>4178</v>
      </c>
      <c r="C536" s="822" t="s">
        <v>4367</v>
      </c>
      <c r="D536" s="822" t="s">
        <v>4542</v>
      </c>
      <c r="E536" s="822" t="s">
        <v>4543</v>
      </c>
      <c r="F536" s="831"/>
      <c r="G536" s="831"/>
      <c r="H536" s="831"/>
      <c r="I536" s="831"/>
      <c r="J536" s="831"/>
      <c r="K536" s="831"/>
      <c r="L536" s="831"/>
      <c r="M536" s="831"/>
      <c r="N536" s="831">
        <v>1</v>
      </c>
      <c r="O536" s="831">
        <v>1380</v>
      </c>
      <c r="P536" s="827"/>
      <c r="Q536" s="832">
        <v>1380</v>
      </c>
    </row>
    <row r="537" spans="1:17" ht="14.45" customHeight="1" x14ac:dyDescent="0.2">
      <c r="A537" s="821" t="s">
        <v>605</v>
      </c>
      <c r="B537" s="822" t="s">
        <v>4178</v>
      </c>
      <c r="C537" s="822" t="s">
        <v>4367</v>
      </c>
      <c r="D537" s="822" t="s">
        <v>4544</v>
      </c>
      <c r="E537" s="822" t="s">
        <v>4545</v>
      </c>
      <c r="F537" s="831"/>
      <c r="G537" s="831"/>
      <c r="H537" s="831"/>
      <c r="I537" s="831"/>
      <c r="J537" s="831">
        <v>2</v>
      </c>
      <c r="K537" s="831">
        <v>438</v>
      </c>
      <c r="L537" s="831">
        <v>1</v>
      </c>
      <c r="M537" s="831">
        <v>219</v>
      </c>
      <c r="N537" s="831">
        <v>2</v>
      </c>
      <c r="O537" s="831">
        <v>303.83</v>
      </c>
      <c r="P537" s="827">
        <v>0.69367579908675792</v>
      </c>
      <c r="Q537" s="832">
        <v>151.91499999999999</v>
      </c>
    </row>
    <row r="538" spans="1:17" ht="14.45" customHeight="1" x14ac:dyDescent="0.2">
      <c r="A538" s="821" t="s">
        <v>605</v>
      </c>
      <c r="B538" s="822" t="s">
        <v>4178</v>
      </c>
      <c r="C538" s="822" t="s">
        <v>4367</v>
      </c>
      <c r="D538" s="822" t="s">
        <v>4546</v>
      </c>
      <c r="E538" s="822" t="s">
        <v>4547</v>
      </c>
      <c r="F538" s="831"/>
      <c r="G538" s="831"/>
      <c r="H538" s="831"/>
      <c r="I538" s="831"/>
      <c r="J538" s="831">
        <v>5</v>
      </c>
      <c r="K538" s="831">
        <v>2098.1</v>
      </c>
      <c r="L538" s="831">
        <v>1</v>
      </c>
      <c r="M538" s="831">
        <v>419.62</v>
      </c>
      <c r="N538" s="831">
        <v>1</v>
      </c>
      <c r="O538" s="831">
        <v>193.88</v>
      </c>
      <c r="P538" s="827">
        <v>9.2407416233735287E-2</v>
      </c>
      <c r="Q538" s="832">
        <v>193.88</v>
      </c>
    </row>
    <row r="539" spans="1:17" ht="14.45" customHeight="1" x14ac:dyDescent="0.2">
      <c r="A539" s="821" t="s">
        <v>605</v>
      </c>
      <c r="B539" s="822" t="s">
        <v>4178</v>
      </c>
      <c r="C539" s="822" t="s">
        <v>4367</v>
      </c>
      <c r="D539" s="822" t="s">
        <v>4910</v>
      </c>
      <c r="E539" s="822" t="s">
        <v>4911</v>
      </c>
      <c r="F539" s="831">
        <v>1</v>
      </c>
      <c r="G539" s="831">
        <v>10707.71</v>
      </c>
      <c r="H539" s="831"/>
      <c r="I539" s="831">
        <v>10707.71</v>
      </c>
      <c r="J539" s="831"/>
      <c r="K539" s="831"/>
      <c r="L539" s="831"/>
      <c r="M539" s="831"/>
      <c r="N539" s="831"/>
      <c r="O539" s="831"/>
      <c r="P539" s="827"/>
      <c r="Q539" s="832"/>
    </row>
    <row r="540" spans="1:17" ht="14.45" customHeight="1" x14ac:dyDescent="0.2">
      <c r="A540" s="821" t="s">
        <v>605</v>
      </c>
      <c r="B540" s="822" t="s">
        <v>4178</v>
      </c>
      <c r="C540" s="822" t="s">
        <v>4367</v>
      </c>
      <c r="D540" s="822" t="s">
        <v>4555</v>
      </c>
      <c r="E540" s="822" t="s">
        <v>4556</v>
      </c>
      <c r="F540" s="831"/>
      <c r="G540" s="831"/>
      <c r="H540" s="831"/>
      <c r="I540" s="831"/>
      <c r="J540" s="831">
        <v>2</v>
      </c>
      <c r="K540" s="831">
        <v>5160</v>
      </c>
      <c r="L540" s="831">
        <v>1</v>
      </c>
      <c r="M540" s="831">
        <v>2580</v>
      </c>
      <c r="N540" s="831">
        <v>5.35</v>
      </c>
      <c r="O540" s="831">
        <v>19051.64</v>
      </c>
      <c r="P540" s="827">
        <v>3.6921782945736434</v>
      </c>
      <c r="Q540" s="832">
        <v>3561.0542056074769</v>
      </c>
    </row>
    <row r="541" spans="1:17" ht="14.45" customHeight="1" x14ac:dyDescent="0.2">
      <c r="A541" s="821" t="s">
        <v>605</v>
      </c>
      <c r="B541" s="822" t="s">
        <v>4178</v>
      </c>
      <c r="C541" s="822" t="s">
        <v>4367</v>
      </c>
      <c r="D541" s="822" t="s">
        <v>4557</v>
      </c>
      <c r="E541" s="822" t="s">
        <v>4556</v>
      </c>
      <c r="F541" s="831"/>
      <c r="G541" s="831"/>
      <c r="H541" s="831"/>
      <c r="I541" s="831"/>
      <c r="J541" s="831">
        <v>5</v>
      </c>
      <c r="K541" s="831">
        <v>3250</v>
      </c>
      <c r="L541" s="831">
        <v>1</v>
      </c>
      <c r="M541" s="831">
        <v>650</v>
      </c>
      <c r="N541" s="831">
        <v>44</v>
      </c>
      <c r="O541" s="831">
        <v>42596.800000000003</v>
      </c>
      <c r="P541" s="827">
        <v>13.106707692307694</v>
      </c>
      <c r="Q541" s="832">
        <v>968.10909090909092</v>
      </c>
    </row>
    <row r="542" spans="1:17" ht="14.45" customHeight="1" x14ac:dyDescent="0.2">
      <c r="A542" s="821" t="s">
        <v>605</v>
      </c>
      <c r="B542" s="822" t="s">
        <v>4178</v>
      </c>
      <c r="C542" s="822" t="s">
        <v>4367</v>
      </c>
      <c r="D542" s="822" t="s">
        <v>4912</v>
      </c>
      <c r="E542" s="822" t="s">
        <v>4416</v>
      </c>
      <c r="F542" s="831"/>
      <c r="G542" s="831"/>
      <c r="H542" s="831"/>
      <c r="I542" s="831"/>
      <c r="J542" s="831">
        <v>1</v>
      </c>
      <c r="K542" s="831">
        <v>9984</v>
      </c>
      <c r="L542" s="831">
        <v>1</v>
      </c>
      <c r="M542" s="831">
        <v>9984</v>
      </c>
      <c r="N542" s="831"/>
      <c r="O542" s="831"/>
      <c r="P542" s="827"/>
      <c r="Q542" s="832"/>
    </row>
    <row r="543" spans="1:17" ht="14.45" customHeight="1" x14ac:dyDescent="0.2">
      <c r="A543" s="821" t="s">
        <v>605</v>
      </c>
      <c r="B543" s="822" t="s">
        <v>4178</v>
      </c>
      <c r="C543" s="822" t="s">
        <v>4367</v>
      </c>
      <c r="D543" s="822" t="s">
        <v>4913</v>
      </c>
      <c r="E543" s="822" t="s">
        <v>4868</v>
      </c>
      <c r="F543" s="831">
        <v>2</v>
      </c>
      <c r="G543" s="831">
        <v>3572</v>
      </c>
      <c r="H543" s="831"/>
      <c r="I543" s="831">
        <v>1786</v>
      </c>
      <c r="J543" s="831"/>
      <c r="K543" s="831"/>
      <c r="L543" s="831"/>
      <c r="M543" s="831"/>
      <c r="N543" s="831">
        <v>1</v>
      </c>
      <c r="O543" s="831">
        <v>1786</v>
      </c>
      <c r="P543" s="827"/>
      <c r="Q543" s="832">
        <v>1786</v>
      </c>
    </row>
    <row r="544" spans="1:17" ht="14.45" customHeight="1" x14ac:dyDescent="0.2">
      <c r="A544" s="821" t="s">
        <v>605</v>
      </c>
      <c r="B544" s="822" t="s">
        <v>4178</v>
      </c>
      <c r="C544" s="822" t="s">
        <v>4367</v>
      </c>
      <c r="D544" s="822" t="s">
        <v>4914</v>
      </c>
      <c r="E544" s="822" t="s">
        <v>4448</v>
      </c>
      <c r="F544" s="831"/>
      <c r="G544" s="831"/>
      <c r="H544" s="831"/>
      <c r="I544" s="831"/>
      <c r="J544" s="831"/>
      <c r="K544" s="831"/>
      <c r="L544" s="831"/>
      <c r="M544" s="831"/>
      <c r="N544" s="831">
        <v>2</v>
      </c>
      <c r="O544" s="831">
        <v>1214.6199999999999</v>
      </c>
      <c r="P544" s="827"/>
      <c r="Q544" s="832">
        <v>607.30999999999995</v>
      </c>
    </row>
    <row r="545" spans="1:17" ht="14.45" customHeight="1" x14ac:dyDescent="0.2">
      <c r="A545" s="821" t="s">
        <v>605</v>
      </c>
      <c r="B545" s="822" t="s">
        <v>4178</v>
      </c>
      <c r="C545" s="822" t="s">
        <v>4367</v>
      </c>
      <c r="D545" s="822" t="s">
        <v>4563</v>
      </c>
      <c r="E545" s="822" t="s">
        <v>4527</v>
      </c>
      <c r="F545" s="831">
        <v>5</v>
      </c>
      <c r="G545" s="831">
        <v>9301.35</v>
      </c>
      <c r="H545" s="831">
        <v>1.25</v>
      </c>
      <c r="I545" s="831">
        <v>1860.27</v>
      </c>
      <c r="J545" s="831">
        <v>4</v>
      </c>
      <c r="K545" s="831">
        <v>7441.08</v>
      </c>
      <c r="L545" s="831">
        <v>1</v>
      </c>
      <c r="M545" s="831">
        <v>1860.27</v>
      </c>
      <c r="N545" s="831">
        <v>4</v>
      </c>
      <c r="O545" s="831">
        <v>5579.18</v>
      </c>
      <c r="P545" s="827">
        <v>0.74978094577668841</v>
      </c>
      <c r="Q545" s="832">
        <v>1394.7950000000001</v>
      </c>
    </row>
    <row r="546" spans="1:17" ht="14.45" customHeight="1" x14ac:dyDescent="0.2">
      <c r="A546" s="821" t="s">
        <v>605</v>
      </c>
      <c r="B546" s="822" t="s">
        <v>4178</v>
      </c>
      <c r="C546" s="822" t="s">
        <v>4367</v>
      </c>
      <c r="D546" s="822" t="s">
        <v>4564</v>
      </c>
      <c r="E546" s="822" t="s">
        <v>4565</v>
      </c>
      <c r="F546" s="831"/>
      <c r="G546" s="831"/>
      <c r="H546" s="831"/>
      <c r="I546" s="831"/>
      <c r="J546" s="831"/>
      <c r="K546" s="831"/>
      <c r="L546" s="831"/>
      <c r="M546" s="831"/>
      <c r="N546" s="831">
        <v>1</v>
      </c>
      <c r="O546" s="831">
        <v>3939.22</v>
      </c>
      <c r="P546" s="827"/>
      <c r="Q546" s="832">
        <v>3939.22</v>
      </c>
    </row>
    <row r="547" spans="1:17" ht="14.45" customHeight="1" x14ac:dyDescent="0.2">
      <c r="A547" s="821" t="s">
        <v>605</v>
      </c>
      <c r="B547" s="822" t="s">
        <v>4178</v>
      </c>
      <c r="C547" s="822" t="s">
        <v>4367</v>
      </c>
      <c r="D547" s="822" t="s">
        <v>4915</v>
      </c>
      <c r="E547" s="822" t="s">
        <v>4388</v>
      </c>
      <c r="F547" s="831"/>
      <c r="G547" s="831"/>
      <c r="H547" s="831"/>
      <c r="I547" s="831"/>
      <c r="J547" s="831"/>
      <c r="K547" s="831"/>
      <c r="L547" s="831"/>
      <c r="M547" s="831"/>
      <c r="N547" s="831">
        <v>1</v>
      </c>
      <c r="O547" s="831">
        <v>2985</v>
      </c>
      <c r="P547" s="827"/>
      <c r="Q547" s="832">
        <v>2985</v>
      </c>
    </row>
    <row r="548" spans="1:17" ht="14.45" customHeight="1" x14ac:dyDescent="0.2">
      <c r="A548" s="821" t="s">
        <v>605</v>
      </c>
      <c r="B548" s="822" t="s">
        <v>4178</v>
      </c>
      <c r="C548" s="822" t="s">
        <v>4367</v>
      </c>
      <c r="D548" s="822" t="s">
        <v>4916</v>
      </c>
      <c r="E548" s="822" t="s">
        <v>4416</v>
      </c>
      <c r="F548" s="831"/>
      <c r="G548" s="831"/>
      <c r="H548" s="831"/>
      <c r="I548" s="831"/>
      <c r="J548" s="831"/>
      <c r="K548" s="831"/>
      <c r="L548" s="831"/>
      <c r="M548" s="831"/>
      <c r="N548" s="831">
        <v>2</v>
      </c>
      <c r="O548" s="831">
        <v>12849.98</v>
      </c>
      <c r="P548" s="827"/>
      <c r="Q548" s="832">
        <v>6424.99</v>
      </c>
    </row>
    <row r="549" spans="1:17" ht="14.45" customHeight="1" x14ac:dyDescent="0.2">
      <c r="A549" s="821" t="s">
        <v>605</v>
      </c>
      <c r="B549" s="822" t="s">
        <v>4178</v>
      </c>
      <c r="C549" s="822" t="s">
        <v>4367</v>
      </c>
      <c r="D549" s="822" t="s">
        <v>4917</v>
      </c>
      <c r="E549" s="822" t="s">
        <v>4388</v>
      </c>
      <c r="F549" s="831"/>
      <c r="G549" s="831"/>
      <c r="H549" s="831"/>
      <c r="I549" s="831"/>
      <c r="J549" s="831"/>
      <c r="K549" s="831"/>
      <c r="L549" s="831"/>
      <c r="M549" s="831"/>
      <c r="N549" s="831">
        <v>1</v>
      </c>
      <c r="O549" s="831">
        <v>2135.35</v>
      </c>
      <c r="P549" s="827"/>
      <c r="Q549" s="832">
        <v>2135.35</v>
      </c>
    </row>
    <row r="550" spans="1:17" ht="14.45" customHeight="1" x14ac:dyDescent="0.2">
      <c r="A550" s="821" t="s">
        <v>605</v>
      </c>
      <c r="B550" s="822" t="s">
        <v>4178</v>
      </c>
      <c r="C550" s="822" t="s">
        <v>4367</v>
      </c>
      <c r="D550" s="822" t="s">
        <v>4577</v>
      </c>
      <c r="E550" s="822" t="s">
        <v>4448</v>
      </c>
      <c r="F550" s="831"/>
      <c r="G550" s="831"/>
      <c r="H550" s="831"/>
      <c r="I550" s="831"/>
      <c r="J550" s="831"/>
      <c r="K550" s="831"/>
      <c r="L550" s="831"/>
      <c r="M550" s="831"/>
      <c r="N550" s="831">
        <v>16.07</v>
      </c>
      <c r="O550" s="831">
        <v>21675.57</v>
      </c>
      <c r="P550" s="827"/>
      <c r="Q550" s="832">
        <v>1348.8220286247665</v>
      </c>
    </row>
    <row r="551" spans="1:17" ht="14.45" customHeight="1" x14ac:dyDescent="0.2">
      <c r="A551" s="821" t="s">
        <v>605</v>
      </c>
      <c r="B551" s="822" t="s">
        <v>4178</v>
      </c>
      <c r="C551" s="822" t="s">
        <v>4367</v>
      </c>
      <c r="D551" s="822" t="s">
        <v>4579</v>
      </c>
      <c r="E551" s="822" t="s">
        <v>4448</v>
      </c>
      <c r="F551" s="831"/>
      <c r="G551" s="831"/>
      <c r="H551" s="831"/>
      <c r="I551" s="831"/>
      <c r="J551" s="831"/>
      <c r="K551" s="831"/>
      <c r="L551" s="831"/>
      <c r="M551" s="831"/>
      <c r="N551" s="831">
        <v>1.4000000000000001</v>
      </c>
      <c r="O551" s="831">
        <v>2750.4700000000003</v>
      </c>
      <c r="P551" s="827"/>
      <c r="Q551" s="832">
        <v>1964.6214285714286</v>
      </c>
    </row>
    <row r="552" spans="1:17" ht="14.45" customHeight="1" x14ac:dyDescent="0.2">
      <c r="A552" s="821" t="s">
        <v>605</v>
      </c>
      <c r="B552" s="822" t="s">
        <v>4178</v>
      </c>
      <c r="C552" s="822" t="s">
        <v>4367</v>
      </c>
      <c r="D552" s="822" t="s">
        <v>4589</v>
      </c>
      <c r="E552" s="822" t="s">
        <v>4433</v>
      </c>
      <c r="F552" s="831"/>
      <c r="G552" s="831"/>
      <c r="H552" s="831"/>
      <c r="I552" s="831"/>
      <c r="J552" s="831"/>
      <c r="K552" s="831"/>
      <c r="L552" s="831"/>
      <c r="M552" s="831"/>
      <c r="N552" s="831">
        <v>8</v>
      </c>
      <c r="O552" s="831">
        <v>69967.039999999994</v>
      </c>
      <c r="P552" s="827"/>
      <c r="Q552" s="832">
        <v>8745.8799999999992</v>
      </c>
    </row>
    <row r="553" spans="1:17" ht="14.45" customHeight="1" x14ac:dyDescent="0.2">
      <c r="A553" s="821" t="s">
        <v>605</v>
      </c>
      <c r="B553" s="822" t="s">
        <v>4178</v>
      </c>
      <c r="C553" s="822" t="s">
        <v>4367</v>
      </c>
      <c r="D553" s="822" t="s">
        <v>4592</v>
      </c>
      <c r="E553" s="822" t="s">
        <v>4593</v>
      </c>
      <c r="F553" s="831"/>
      <c r="G553" s="831"/>
      <c r="H553" s="831"/>
      <c r="I553" s="831"/>
      <c r="J553" s="831"/>
      <c r="K553" s="831"/>
      <c r="L553" s="831"/>
      <c r="M553" s="831"/>
      <c r="N553" s="831">
        <v>2</v>
      </c>
      <c r="O553" s="831">
        <v>18160.82</v>
      </c>
      <c r="P553" s="827"/>
      <c r="Q553" s="832">
        <v>9080.41</v>
      </c>
    </row>
    <row r="554" spans="1:17" ht="14.45" customHeight="1" x14ac:dyDescent="0.2">
      <c r="A554" s="821" t="s">
        <v>605</v>
      </c>
      <c r="B554" s="822" t="s">
        <v>4178</v>
      </c>
      <c r="C554" s="822" t="s">
        <v>4367</v>
      </c>
      <c r="D554" s="822" t="s">
        <v>4918</v>
      </c>
      <c r="E554" s="822" t="s">
        <v>4868</v>
      </c>
      <c r="F554" s="831">
        <v>2</v>
      </c>
      <c r="G554" s="831">
        <v>6942</v>
      </c>
      <c r="H554" s="831"/>
      <c r="I554" s="831">
        <v>3471</v>
      </c>
      <c r="J554" s="831"/>
      <c r="K554" s="831"/>
      <c r="L554" s="831"/>
      <c r="M554" s="831"/>
      <c r="N554" s="831"/>
      <c r="O554" s="831"/>
      <c r="P554" s="827"/>
      <c r="Q554" s="832"/>
    </row>
    <row r="555" spans="1:17" ht="14.45" customHeight="1" x14ac:dyDescent="0.2">
      <c r="A555" s="821" t="s">
        <v>605</v>
      </c>
      <c r="B555" s="822" t="s">
        <v>4178</v>
      </c>
      <c r="C555" s="822" t="s">
        <v>4367</v>
      </c>
      <c r="D555" s="822" t="s">
        <v>4594</v>
      </c>
      <c r="E555" s="822" t="s">
        <v>4531</v>
      </c>
      <c r="F555" s="831"/>
      <c r="G555" s="831"/>
      <c r="H555" s="831"/>
      <c r="I555" s="831"/>
      <c r="J555" s="831"/>
      <c r="K555" s="831"/>
      <c r="L555" s="831"/>
      <c r="M555" s="831"/>
      <c r="N555" s="831">
        <v>18</v>
      </c>
      <c r="O555" s="831">
        <v>41238</v>
      </c>
      <c r="P555" s="827"/>
      <c r="Q555" s="832">
        <v>2291</v>
      </c>
    </row>
    <row r="556" spans="1:17" ht="14.45" customHeight="1" x14ac:dyDescent="0.2">
      <c r="A556" s="821" t="s">
        <v>605</v>
      </c>
      <c r="B556" s="822" t="s">
        <v>4178</v>
      </c>
      <c r="C556" s="822" t="s">
        <v>4367</v>
      </c>
      <c r="D556" s="822" t="s">
        <v>4919</v>
      </c>
      <c r="E556" s="822" t="s">
        <v>4920</v>
      </c>
      <c r="F556" s="831"/>
      <c r="G556" s="831"/>
      <c r="H556" s="831"/>
      <c r="I556" s="831"/>
      <c r="J556" s="831"/>
      <c r="K556" s="831"/>
      <c r="L556" s="831"/>
      <c r="M556" s="831"/>
      <c r="N556" s="831">
        <v>0.44</v>
      </c>
      <c r="O556" s="831">
        <v>4052.83</v>
      </c>
      <c r="P556" s="827"/>
      <c r="Q556" s="832">
        <v>9210.9772727272721</v>
      </c>
    </row>
    <row r="557" spans="1:17" ht="14.45" customHeight="1" x14ac:dyDescent="0.2">
      <c r="A557" s="821" t="s">
        <v>605</v>
      </c>
      <c r="B557" s="822" t="s">
        <v>4178</v>
      </c>
      <c r="C557" s="822" t="s">
        <v>4367</v>
      </c>
      <c r="D557" s="822" t="s">
        <v>4921</v>
      </c>
      <c r="E557" s="822" t="s">
        <v>4922</v>
      </c>
      <c r="F557" s="831"/>
      <c r="G557" s="831"/>
      <c r="H557" s="831"/>
      <c r="I557" s="831"/>
      <c r="J557" s="831"/>
      <c r="K557" s="831"/>
      <c r="L557" s="831"/>
      <c r="M557" s="831"/>
      <c r="N557" s="831">
        <v>1</v>
      </c>
      <c r="O557" s="831">
        <v>2340.5</v>
      </c>
      <c r="P557" s="827"/>
      <c r="Q557" s="832">
        <v>2340.5</v>
      </c>
    </row>
    <row r="558" spans="1:17" ht="14.45" customHeight="1" x14ac:dyDescent="0.2">
      <c r="A558" s="821" t="s">
        <v>605</v>
      </c>
      <c r="B558" s="822" t="s">
        <v>4178</v>
      </c>
      <c r="C558" s="822" t="s">
        <v>4367</v>
      </c>
      <c r="D558" s="822" t="s">
        <v>4923</v>
      </c>
      <c r="E558" s="822" t="s">
        <v>4924</v>
      </c>
      <c r="F558" s="831"/>
      <c r="G558" s="831"/>
      <c r="H558" s="831"/>
      <c r="I558" s="831"/>
      <c r="J558" s="831">
        <v>1</v>
      </c>
      <c r="K558" s="831">
        <v>4385.37</v>
      </c>
      <c r="L558" s="831">
        <v>1</v>
      </c>
      <c r="M558" s="831">
        <v>4385.37</v>
      </c>
      <c r="N558" s="831"/>
      <c r="O558" s="831"/>
      <c r="P558" s="827"/>
      <c r="Q558" s="832"/>
    </row>
    <row r="559" spans="1:17" ht="14.45" customHeight="1" x14ac:dyDescent="0.2">
      <c r="A559" s="821" t="s">
        <v>605</v>
      </c>
      <c r="B559" s="822" t="s">
        <v>4178</v>
      </c>
      <c r="C559" s="822" t="s">
        <v>4367</v>
      </c>
      <c r="D559" s="822" t="s">
        <v>4925</v>
      </c>
      <c r="E559" s="822" t="s">
        <v>4926</v>
      </c>
      <c r="F559" s="831"/>
      <c r="G559" s="831"/>
      <c r="H559" s="831"/>
      <c r="I559" s="831"/>
      <c r="J559" s="831"/>
      <c r="K559" s="831"/>
      <c r="L559" s="831"/>
      <c r="M559" s="831"/>
      <c r="N559" s="831">
        <v>2</v>
      </c>
      <c r="O559" s="831">
        <v>26006</v>
      </c>
      <c r="P559" s="827"/>
      <c r="Q559" s="832">
        <v>13003</v>
      </c>
    </row>
    <row r="560" spans="1:17" ht="14.45" customHeight="1" x14ac:dyDescent="0.2">
      <c r="A560" s="821" t="s">
        <v>605</v>
      </c>
      <c r="B560" s="822" t="s">
        <v>4178</v>
      </c>
      <c r="C560" s="822" t="s">
        <v>4367</v>
      </c>
      <c r="D560" s="822" t="s">
        <v>4927</v>
      </c>
      <c r="E560" s="822" t="s">
        <v>4527</v>
      </c>
      <c r="F560" s="831">
        <v>7</v>
      </c>
      <c r="G560" s="831">
        <v>56346.080000000002</v>
      </c>
      <c r="H560" s="831"/>
      <c r="I560" s="831">
        <v>8049.4400000000005</v>
      </c>
      <c r="J560" s="831"/>
      <c r="K560" s="831"/>
      <c r="L560" s="831"/>
      <c r="M560" s="831"/>
      <c r="N560" s="831"/>
      <c r="O560" s="831"/>
      <c r="P560" s="827"/>
      <c r="Q560" s="832"/>
    </row>
    <row r="561" spans="1:17" ht="14.45" customHeight="1" x14ac:dyDescent="0.2">
      <c r="A561" s="821" t="s">
        <v>605</v>
      </c>
      <c r="B561" s="822" t="s">
        <v>4178</v>
      </c>
      <c r="C561" s="822" t="s">
        <v>4367</v>
      </c>
      <c r="D561" s="822" t="s">
        <v>4928</v>
      </c>
      <c r="E561" s="822" t="s">
        <v>4448</v>
      </c>
      <c r="F561" s="831"/>
      <c r="G561" s="831"/>
      <c r="H561" s="831"/>
      <c r="I561" s="831"/>
      <c r="J561" s="831"/>
      <c r="K561" s="831"/>
      <c r="L561" s="831"/>
      <c r="M561" s="831"/>
      <c r="N561" s="831">
        <v>1</v>
      </c>
      <c r="O561" s="831">
        <v>481.22</v>
      </c>
      <c r="P561" s="827"/>
      <c r="Q561" s="832">
        <v>481.22</v>
      </c>
    </row>
    <row r="562" spans="1:17" ht="14.45" customHeight="1" x14ac:dyDescent="0.2">
      <c r="A562" s="821" t="s">
        <v>605</v>
      </c>
      <c r="B562" s="822" t="s">
        <v>4178</v>
      </c>
      <c r="C562" s="822" t="s">
        <v>4367</v>
      </c>
      <c r="D562" s="822" t="s">
        <v>4929</v>
      </c>
      <c r="E562" s="822" t="s">
        <v>4448</v>
      </c>
      <c r="F562" s="831"/>
      <c r="G562" s="831"/>
      <c r="H562" s="831"/>
      <c r="I562" s="831"/>
      <c r="J562" s="831"/>
      <c r="K562" s="831"/>
      <c r="L562" s="831"/>
      <c r="M562" s="831"/>
      <c r="N562" s="831">
        <v>4</v>
      </c>
      <c r="O562" s="831">
        <v>3801.92</v>
      </c>
      <c r="P562" s="827"/>
      <c r="Q562" s="832">
        <v>950.48</v>
      </c>
    </row>
    <row r="563" spans="1:17" ht="14.45" customHeight="1" x14ac:dyDescent="0.2">
      <c r="A563" s="821" t="s">
        <v>605</v>
      </c>
      <c r="B563" s="822" t="s">
        <v>4178</v>
      </c>
      <c r="C563" s="822" t="s">
        <v>4179</v>
      </c>
      <c r="D563" s="822" t="s">
        <v>4930</v>
      </c>
      <c r="E563" s="822" t="s">
        <v>4931</v>
      </c>
      <c r="F563" s="831">
        <v>27</v>
      </c>
      <c r="G563" s="831">
        <v>863082</v>
      </c>
      <c r="H563" s="831">
        <v>1.9282956647631304</v>
      </c>
      <c r="I563" s="831">
        <v>31966</v>
      </c>
      <c r="J563" s="831">
        <v>14</v>
      </c>
      <c r="K563" s="831">
        <v>447588</v>
      </c>
      <c r="L563" s="831">
        <v>1</v>
      </c>
      <c r="M563" s="831">
        <v>31970.571428571428</v>
      </c>
      <c r="N563" s="831">
        <v>51</v>
      </c>
      <c r="O563" s="831">
        <v>1630772</v>
      </c>
      <c r="P563" s="827">
        <v>3.6434667596092836</v>
      </c>
      <c r="Q563" s="832">
        <v>31975.921568627451</v>
      </c>
    </row>
    <row r="564" spans="1:17" ht="14.45" customHeight="1" x14ac:dyDescent="0.2">
      <c r="A564" s="821" t="s">
        <v>605</v>
      </c>
      <c r="B564" s="822" t="s">
        <v>4178</v>
      </c>
      <c r="C564" s="822" t="s">
        <v>4179</v>
      </c>
      <c r="D564" s="822" t="s">
        <v>4932</v>
      </c>
      <c r="E564" s="822" t="s">
        <v>4933</v>
      </c>
      <c r="F564" s="831">
        <v>558</v>
      </c>
      <c r="G564" s="831">
        <v>6638526</v>
      </c>
      <c r="H564" s="831">
        <v>0.89241114067804694</v>
      </c>
      <c r="I564" s="831">
        <v>11897</v>
      </c>
      <c r="J564" s="831">
        <v>625</v>
      </c>
      <c r="K564" s="831">
        <v>7438865</v>
      </c>
      <c r="L564" s="831">
        <v>1</v>
      </c>
      <c r="M564" s="831">
        <v>11902.183999999999</v>
      </c>
      <c r="N564" s="831">
        <v>588</v>
      </c>
      <c r="O564" s="831">
        <v>7001174</v>
      </c>
      <c r="P564" s="827">
        <v>0.94116158849501907</v>
      </c>
      <c r="Q564" s="832">
        <v>11906.758503401361</v>
      </c>
    </row>
    <row r="565" spans="1:17" ht="14.45" customHeight="1" x14ac:dyDescent="0.2">
      <c r="A565" s="821" t="s">
        <v>605</v>
      </c>
      <c r="B565" s="822" t="s">
        <v>4178</v>
      </c>
      <c r="C565" s="822" t="s">
        <v>4179</v>
      </c>
      <c r="D565" s="822" t="s">
        <v>4934</v>
      </c>
      <c r="E565" s="822" t="s">
        <v>4935</v>
      </c>
      <c r="F565" s="831"/>
      <c r="G565" s="831"/>
      <c r="H565" s="831"/>
      <c r="I565" s="831"/>
      <c r="J565" s="831"/>
      <c r="K565" s="831"/>
      <c r="L565" s="831"/>
      <c r="M565" s="831"/>
      <c r="N565" s="831">
        <v>3</v>
      </c>
      <c r="O565" s="831">
        <v>1110</v>
      </c>
      <c r="P565" s="827"/>
      <c r="Q565" s="832">
        <v>370</v>
      </c>
    </row>
    <row r="566" spans="1:17" ht="14.45" customHeight="1" x14ac:dyDescent="0.2">
      <c r="A566" s="821" t="s">
        <v>605</v>
      </c>
      <c r="B566" s="822" t="s">
        <v>4178</v>
      </c>
      <c r="C566" s="822" t="s">
        <v>4179</v>
      </c>
      <c r="D566" s="822" t="s">
        <v>4936</v>
      </c>
      <c r="E566" s="822" t="s">
        <v>4937</v>
      </c>
      <c r="F566" s="831">
        <v>1</v>
      </c>
      <c r="G566" s="831">
        <v>371</v>
      </c>
      <c r="H566" s="831"/>
      <c r="I566" s="831">
        <v>371</v>
      </c>
      <c r="J566" s="831"/>
      <c r="K566" s="831"/>
      <c r="L566" s="831"/>
      <c r="M566" s="831"/>
      <c r="N566" s="831">
        <v>1</v>
      </c>
      <c r="O566" s="831">
        <v>378</v>
      </c>
      <c r="P566" s="827"/>
      <c r="Q566" s="832">
        <v>378</v>
      </c>
    </row>
    <row r="567" spans="1:17" ht="14.45" customHeight="1" x14ac:dyDescent="0.2">
      <c r="A567" s="821" t="s">
        <v>605</v>
      </c>
      <c r="B567" s="822" t="s">
        <v>4178</v>
      </c>
      <c r="C567" s="822" t="s">
        <v>4179</v>
      </c>
      <c r="D567" s="822" t="s">
        <v>4938</v>
      </c>
      <c r="E567" s="822" t="s">
        <v>4939</v>
      </c>
      <c r="F567" s="831"/>
      <c r="G567" s="831"/>
      <c r="H567" s="831"/>
      <c r="I567" s="831"/>
      <c r="J567" s="831"/>
      <c r="K567" s="831"/>
      <c r="L567" s="831"/>
      <c r="M567" s="831"/>
      <c r="N567" s="831">
        <v>1</v>
      </c>
      <c r="O567" s="831">
        <v>995</v>
      </c>
      <c r="P567" s="827"/>
      <c r="Q567" s="832">
        <v>995</v>
      </c>
    </row>
    <row r="568" spans="1:17" ht="14.45" customHeight="1" x14ac:dyDescent="0.2">
      <c r="A568" s="821" t="s">
        <v>605</v>
      </c>
      <c r="B568" s="822" t="s">
        <v>4178</v>
      </c>
      <c r="C568" s="822" t="s">
        <v>4179</v>
      </c>
      <c r="D568" s="822" t="s">
        <v>4940</v>
      </c>
      <c r="E568" s="822" t="s">
        <v>4941</v>
      </c>
      <c r="F568" s="831">
        <v>1</v>
      </c>
      <c r="G568" s="831">
        <v>381</v>
      </c>
      <c r="H568" s="831"/>
      <c r="I568" s="831">
        <v>381</v>
      </c>
      <c r="J568" s="831"/>
      <c r="K568" s="831"/>
      <c r="L568" s="831"/>
      <c r="M568" s="831"/>
      <c r="N568" s="831">
        <v>2</v>
      </c>
      <c r="O568" s="831">
        <v>774</v>
      </c>
      <c r="P568" s="827"/>
      <c r="Q568" s="832">
        <v>387</v>
      </c>
    </row>
    <row r="569" spans="1:17" ht="14.45" customHeight="1" x14ac:dyDescent="0.2">
      <c r="A569" s="821" t="s">
        <v>605</v>
      </c>
      <c r="B569" s="822" t="s">
        <v>4178</v>
      </c>
      <c r="C569" s="822" t="s">
        <v>4179</v>
      </c>
      <c r="D569" s="822" t="s">
        <v>4942</v>
      </c>
      <c r="E569" s="822" t="s">
        <v>4943</v>
      </c>
      <c r="F569" s="831"/>
      <c r="G569" s="831"/>
      <c r="H569" s="831"/>
      <c r="I569" s="831"/>
      <c r="J569" s="831"/>
      <c r="K569" s="831"/>
      <c r="L569" s="831"/>
      <c r="M569" s="831"/>
      <c r="N569" s="831">
        <v>1</v>
      </c>
      <c r="O569" s="831">
        <v>2487</v>
      </c>
      <c r="P569" s="827"/>
      <c r="Q569" s="832">
        <v>2487</v>
      </c>
    </row>
    <row r="570" spans="1:17" ht="14.45" customHeight="1" x14ac:dyDescent="0.2">
      <c r="A570" s="821" t="s">
        <v>605</v>
      </c>
      <c r="B570" s="822" t="s">
        <v>4178</v>
      </c>
      <c r="C570" s="822" t="s">
        <v>4179</v>
      </c>
      <c r="D570" s="822" t="s">
        <v>4944</v>
      </c>
      <c r="E570" s="822" t="s">
        <v>4945</v>
      </c>
      <c r="F570" s="831"/>
      <c r="G570" s="831"/>
      <c r="H570" s="831"/>
      <c r="I570" s="831"/>
      <c r="J570" s="831"/>
      <c r="K570" s="831"/>
      <c r="L570" s="831"/>
      <c r="M570" s="831"/>
      <c r="N570" s="831">
        <v>1</v>
      </c>
      <c r="O570" s="831">
        <v>3699</v>
      </c>
      <c r="P570" s="827"/>
      <c r="Q570" s="832">
        <v>3699</v>
      </c>
    </row>
    <row r="571" spans="1:17" ht="14.45" customHeight="1" x14ac:dyDescent="0.2">
      <c r="A571" s="821" t="s">
        <v>605</v>
      </c>
      <c r="B571" s="822" t="s">
        <v>4178</v>
      </c>
      <c r="C571" s="822" t="s">
        <v>4179</v>
      </c>
      <c r="D571" s="822" t="s">
        <v>4946</v>
      </c>
      <c r="E571" s="822" t="s">
        <v>4947</v>
      </c>
      <c r="F571" s="831">
        <v>1</v>
      </c>
      <c r="G571" s="831">
        <v>4350</v>
      </c>
      <c r="H571" s="831"/>
      <c r="I571" s="831">
        <v>4350</v>
      </c>
      <c r="J571" s="831"/>
      <c r="K571" s="831"/>
      <c r="L571" s="831"/>
      <c r="M571" s="831"/>
      <c r="N571" s="831"/>
      <c r="O571" s="831"/>
      <c r="P571" s="827"/>
      <c r="Q571" s="832"/>
    </row>
    <row r="572" spans="1:17" ht="14.45" customHeight="1" x14ac:dyDescent="0.2">
      <c r="A572" s="821" t="s">
        <v>605</v>
      </c>
      <c r="B572" s="822" t="s">
        <v>4178</v>
      </c>
      <c r="C572" s="822" t="s">
        <v>4179</v>
      </c>
      <c r="D572" s="822" t="s">
        <v>4948</v>
      </c>
      <c r="E572" s="822" t="s">
        <v>4949</v>
      </c>
      <c r="F572" s="831"/>
      <c r="G572" s="831"/>
      <c r="H572" s="831"/>
      <c r="I572" s="831"/>
      <c r="J572" s="831"/>
      <c r="K572" s="831"/>
      <c r="L572" s="831"/>
      <c r="M572" s="831"/>
      <c r="N572" s="831">
        <v>1</v>
      </c>
      <c r="O572" s="831">
        <v>2502</v>
      </c>
      <c r="P572" s="827"/>
      <c r="Q572" s="832">
        <v>2502</v>
      </c>
    </row>
    <row r="573" spans="1:17" ht="14.45" customHeight="1" x14ac:dyDescent="0.2">
      <c r="A573" s="821" t="s">
        <v>605</v>
      </c>
      <c r="B573" s="822" t="s">
        <v>4178</v>
      </c>
      <c r="C573" s="822" t="s">
        <v>4179</v>
      </c>
      <c r="D573" s="822" t="s">
        <v>4637</v>
      </c>
      <c r="E573" s="822" t="s">
        <v>4638</v>
      </c>
      <c r="F573" s="831"/>
      <c r="G573" s="831"/>
      <c r="H573" s="831"/>
      <c r="I573" s="831"/>
      <c r="J573" s="831">
        <v>3</v>
      </c>
      <c r="K573" s="831">
        <v>528</v>
      </c>
      <c r="L573" s="831">
        <v>1</v>
      </c>
      <c r="M573" s="831">
        <v>176</v>
      </c>
      <c r="N573" s="831"/>
      <c r="O573" s="831"/>
      <c r="P573" s="827"/>
      <c r="Q573" s="832"/>
    </row>
    <row r="574" spans="1:17" ht="14.45" customHeight="1" x14ac:dyDescent="0.2">
      <c r="A574" s="821" t="s">
        <v>605</v>
      </c>
      <c r="B574" s="822" t="s">
        <v>4178</v>
      </c>
      <c r="C574" s="822" t="s">
        <v>4179</v>
      </c>
      <c r="D574" s="822" t="s">
        <v>4950</v>
      </c>
      <c r="E574" s="822" t="s">
        <v>4951</v>
      </c>
      <c r="F574" s="831"/>
      <c r="G574" s="831"/>
      <c r="H574" s="831"/>
      <c r="I574" s="831"/>
      <c r="J574" s="831"/>
      <c r="K574" s="831"/>
      <c r="L574" s="831"/>
      <c r="M574" s="831"/>
      <c r="N574" s="831">
        <v>2</v>
      </c>
      <c r="O574" s="831">
        <v>2090</v>
      </c>
      <c r="P574" s="827"/>
      <c r="Q574" s="832">
        <v>1045</v>
      </c>
    </row>
    <row r="575" spans="1:17" ht="14.45" customHeight="1" x14ac:dyDescent="0.2">
      <c r="A575" s="821" t="s">
        <v>605</v>
      </c>
      <c r="B575" s="822" t="s">
        <v>4178</v>
      </c>
      <c r="C575" s="822" t="s">
        <v>4179</v>
      </c>
      <c r="D575" s="822" t="s">
        <v>4952</v>
      </c>
      <c r="E575" s="822" t="s">
        <v>4953</v>
      </c>
      <c r="F575" s="831">
        <v>1</v>
      </c>
      <c r="G575" s="831">
        <v>7345</v>
      </c>
      <c r="H575" s="831"/>
      <c r="I575" s="831">
        <v>7345</v>
      </c>
      <c r="J575" s="831"/>
      <c r="K575" s="831"/>
      <c r="L575" s="831"/>
      <c r="M575" s="831"/>
      <c r="N575" s="831">
        <v>2</v>
      </c>
      <c r="O575" s="831">
        <v>14936</v>
      </c>
      <c r="P575" s="827"/>
      <c r="Q575" s="832">
        <v>7468</v>
      </c>
    </row>
    <row r="576" spans="1:17" ht="14.45" customHeight="1" x14ac:dyDescent="0.2">
      <c r="A576" s="821" t="s">
        <v>605</v>
      </c>
      <c r="B576" s="822" t="s">
        <v>4178</v>
      </c>
      <c r="C576" s="822" t="s">
        <v>4179</v>
      </c>
      <c r="D576" s="822" t="s">
        <v>4667</v>
      </c>
      <c r="E576" s="822" t="s">
        <v>4668</v>
      </c>
      <c r="F576" s="831"/>
      <c r="G576" s="831"/>
      <c r="H576" s="831"/>
      <c r="I576" s="831"/>
      <c r="J576" s="831">
        <v>1</v>
      </c>
      <c r="K576" s="831">
        <v>254</v>
      </c>
      <c r="L576" s="831">
        <v>1</v>
      </c>
      <c r="M576" s="831">
        <v>254</v>
      </c>
      <c r="N576" s="831"/>
      <c r="O576" s="831"/>
      <c r="P576" s="827"/>
      <c r="Q576" s="832"/>
    </row>
    <row r="577" spans="1:17" ht="14.45" customHeight="1" x14ac:dyDescent="0.2">
      <c r="A577" s="821" t="s">
        <v>605</v>
      </c>
      <c r="B577" s="822" t="s">
        <v>4178</v>
      </c>
      <c r="C577" s="822" t="s">
        <v>4179</v>
      </c>
      <c r="D577" s="822" t="s">
        <v>4954</v>
      </c>
      <c r="E577" s="822" t="s">
        <v>4955</v>
      </c>
      <c r="F577" s="831"/>
      <c r="G577" s="831"/>
      <c r="H577" s="831"/>
      <c r="I577" s="831"/>
      <c r="J577" s="831">
        <v>2</v>
      </c>
      <c r="K577" s="831">
        <v>774</v>
      </c>
      <c r="L577" s="831">
        <v>1</v>
      </c>
      <c r="M577" s="831">
        <v>387</v>
      </c>
      <c r="N577" s="831"/>
      <c r="O577" s="831"/>
      <c r="P577" s="827"/>
      <c r="Q577" s="832"/>
    </row>
    <row r="578" spans="1:17" ht="14.45" customHeight="1" x14ac:dyDescent="0.2">
      <c r="A578" s="821" t="s">
        <v>605</v>
      </c>
      <c r="B578" s="822" t="s">
        <v>4178</v>
      </c>
      <c r="C578" s="822" t="s">
        <v>4179</v>
      </c>
      <c r="D578" s="822" t="s">
        <v>4671</v>
      </c>
      <c r="E578" s="822" t="s">
        <v>4672</v>
      </c>
      <c r="F578" s="831"/>
      <c r="G578" s="831"/>
      <c r="H578" s="831"/>
      <c r="I578" s="831"/>
      <c r="J578" s="831">
        <v>1</v>
      </c>
      <c r="K578" s="831">
        <v>917</v>
      </c>
      <c r="L578" s="831">
        <v>1</v>
      </c>
      <c r="M578" s="831">
        <v>917</v>
      </c>
      <c r="N578" s="831"/>
      <c r="O578" s="831"/>
      <c r="P578" s="827"/>
      <c r="Q578" s="832"/>
    </row>
    <row r="579" spans="1:17" ht="14.45" customHeight="1" x14ac:dyDescent="0.2">
      <c r="A579" s="821" t="s">
        <v>605</v>
      </c>
      <c r="B579" s="822" t="s">
        <v>4178</v>
      </c>
      <c r="C579" s="822" t="s">
        <v>4179</v>
      </c>
      <c r="D579" s="822" t="s">
        <v>4673</v>
      </c>
      <c r="E579" s="822" t="s">
        <v>4674</v>
      </c>
      <c r="F579" s="831"/>
      <c r="G579" s="831"/>
      <c r="H579" s="831"/>
      <c r="I579" s="831"/>
      <c r="J579" s="831">
        <v>2</v>
      </c>
      <c r="K579" s="831">
        <v>3962</v>
      </c>
      <c r="L579" s="831">
        <v>1</v>
      </c>
      <c r="M579" s="831">
        <v>1981</v>
      </c>
      <c r="N579" s="831"/>
      <c r="O579" s="831"/>
      <c r="P579" s="827"/>
      <c r="Q579" s="832"/>
    </row>
    <row r="580" spans="1:17" ht="14.45" customHeight="1" x14ac:dyDescent="0.2">
      <c r="A580" s="821" t="s">
        <v>605</v>
      </c>
      <c r="B580" s="822" t="s">
        <v>4178</v>
      </c>
      <c r="C580" s="822" t="s">
        <v>4179</v>
      </c>
      <c r="D580" s="822" t="s">
        <v>4675</v>
      </c>
      <c r="E580" s="822" t="s">
        <v>4676</v>
      </c>
      <c r="F580" s="831"/>
      <c r="G580" s="831"/>
      <c r="H580" s="831"/>
      <c r="I580" s="831"/>
      <c r="J580" s="831">
        <v>2</v>
      </c>
      <c r="K580" s="831">
        <v>6570</v>
      </c>
      <c r="L580" s="831">
        <v>1</v>
      </c>
      <c r="M580" s="831">
        <v>3285</v>
      </c>
      <c r="N580" s="831"/>
      <c r="O580" s="831"/>
      <c r="P580" s="827"/>
      <c r="Q580" s="832"/>
    </row>
    <row r="581" spans="1:17" ht="14.45" customHeight="1" x14ac:dyDescent="0.2">
      <c r="A581" s="821" t="s">
        <v>605</v>
      </c>
      <c r="B581" s="822" t="s">
        <v>4178</v>
      </c>
      <c r="C581" s="822" t="s">
        <v>4179</v>
      </c>
      <c r="D581" s="822" t="s">
        <v>4677</v>
      </c>
      <c r="E581" s="822" t="s">
        <v>4678</v>
      </c>
      <c r="F581" s="831">
        <v>15</v>
      </c>
      <c r="G581" s="831">
        <v>12585</v>
      </c>
      <c r="H581" s="831">
        <v>0.9302239633380146</v>
      </c>
      <c r="I581" s="831">
        <v>839</v>
      </c>
      <c r="J581" s="831">
        <v>16</v>
      </c>
      <c r="K581" s="831">
        <v>13529</v>
      </c>
      <c r="L581" s="831">
        <v>1</v>
      </c>
      <c r="M581" s="831">
        <v>845.5625</v>
      </c>
      <c r="N581" s="831">
        <v>31</v>
      </c>
      <c r="O581" s="831">
        <v>26400</v>
      </c>
      <c r="P581" s="827">
        <v>1.9513637371572179</v>
      </c>
      <c r="Q581" s="832">
        <v>851.61290322580646</v>
      </c>
    </row>
    <row r="582" spans="1:17" ht="14.45" customHeight="1" x14ac:dyDescent="0.2">
      <c r="A582" s="821" t="s">
        <v>605</v>
      </c>
      <c r="B582" s="822" t="s">
        <v>4178</v>
      </c>
      <c r="C582" s="822" t="s">
        <v>4179</v>
      </c>
      <c r="D582" s="822" t="s">
        <v>4956</v>
      </c>
      <c r="E582" s="822" t="s">
        <v>4957</v>
      </c>
      <c r="F582" s="831"/>
      <c r="G582" s="831"/>
      <c r="H582" s="831"/>
      <c r="I582" s="831"/>
      <c r="J582" s="831">
        <v>1</v>
      </c>
      <c r="K582" s="831">
        <v>5255</v>
      </c>
      <c r="L582" s="831">
        <v>1</v>
      </c>
      <c r="M582" s="831">
        <v>5255</v>
      </c>
      <c r="N582" s="831"/>
      <c r="O582" s="831"/>
      <c r="P582" s="827"/>
      <c r="Q582" s="832"/>
    </row>
    <row r="583" spans="1:17" ht="14.45" customHeight="1" x14ac:dyDescent="0.2">
      <c r="A583" s="821" t="s">
        <v>605</v>
      </c>
      <c r="B583" s="822" t="s">
        <v>4178</v>
      </c>
      <c r="C583" s="822" t="s">
        <v>4179</v>
      </c>
      <c r="D583" s="822" t="s">
        <v>4681</v>
      </c>
      <c r="E583" s="822" t="s">
        <v>4682</v>
      </c>
      <c r="F583" s="831">
        <v>0</v>
      </c>
      <c r="G583" s="831">
        <v>0</v>
      </c>
      <c r="H583" s="831"/>
      <c r="I583" s="831"/>
      <c r="J583" s="831">
        <v>0</v>
      </c>
      <c r="K583" s="831">
        <v>0</v>
      </c>
      <c r="L583" s="831"/>
      <c r="M583" s="831"/>
      <c r="N583" s="831">
        <v>0</v>
      </c>
      <c r="O583" s="831">
        <v>0</v>
      </c>
      <c r="P583" s="827"/>
      <c r="Q583" s="832"/>
    </row>
    <row r="584" spans="1:17" ht="14.45" customHeight="1" x14ac:dyDescent="0.2">
      <c r="A584" s="821" t="s">
        <v>605</v>
      </c>
      <c r="B584" s="822" t="s">
        <v>4178</v>
      </c>
      <c r="C584" s="822" t="s">
        <v>4179</v>
      </c>
      <c r="D584" s="822" t="s">
        <v>4683</v>
      </c>
      <c r="E584" s="822" t="s">
        <v>4684</v>
      </c>
      <c r="F584" s="831">
        <v>539</v>
      </c>
      <c r="G584" s="831">
        <v>0</v>
      </c>
      <c r="H584" s="831"/>
      <c r="I584" s="831">
        <v>0</v>
      </c>
      <c r="J584" s="831">
        <v>554</v>
      </c>
      <c r="K584" s="831">
        <v>0</v>
      </c>
      <c r="L584" s="831"/>
      <c r="M584" s="831">
        <v>0</v>
      </c>
      <c r="N584" s="831">
        <v>444</v>
      </c>
      <c r="O584" s="831">
        <v>0</v>
      </c>
      <c r="P584" s="827"/>
      <c r="Q584" s="832">
        <v>0</v>
      </c>
    </row>
    <row r="585" spans="1:17" ht="14.45" customHeight="1" x14ac:dyDescent="0.2">
      <c r="A585" s="821" t="s">
        <v>605</v>
      </c>
      <c r="B585" s="822" t="s">
        <v>4178</v>
      </c>
      <c r="C585" s="822" t="s">
        <v>4179</v>
      </c>
      <c r="D585" s="822" t="s">
        <v>4958</v>
      </c>
      <c r="E585" s="822" t="s">
        <v>4959</v>
      </c>
      <c r="F585" s="831">
        <v>20</v>
      </c>
      <c r="G585" s="831">
        <v>0</v>
      </c>
      <c r="H585" s="831"/>
      <c r="I585" s="831">
        <v>0</v>
      </c>
      <c r="J585" s="831">
        <v>24</v>
      </c>
      <c r="K585" s="831">
        <v>0</v>
      </c>
      <c r="L585" s="831"/>
      <c r="M585" s="831">
        <v>0</v>
      </c>
      <c r="N585" s="831">
        <v>28</v>
      </c>
      <c r="O585" s="831">
        <v>0</v>
      </c>
      <c r="P585" s="827"/>
      <c r="Q585" s="832">
        <v>0</v>
      </c>
    </row>
    <row r="586" spans="1:17" ht="14.45" customHeight="1" x14ac:dyDescent="0.2">
      <c r="A586" s="821" t="s">
        <v>605</v>
      </c>
      <c r="B586" s="822" t="s">
        <v>4178</v>
      </c>
      <c r="C586" s="822" t="s">
        <v>4179</v>
      </c>
      <c r="D586" s="822" t="s">
        <v>4960</v>
      </c>
      <c r="E586" s="822" t="s">
        <v>4181</v>
      </c>
      <c r="F586" s="831">
        <v>60</v>
      </c>
      <c r="G586" s="831">
        <v>0</v>
      </c>
      <c r="H586" s="831"/>
      <c r="I586" s="831">
        <v>0</v>
      </c>
      <c r="J586" s="831">
        <v>62</v>
      </c>
      <c r="K586" s="831">
        <v>0</v>
      </c>
      <c r="L586" s="831"/>
      <c r="M586" s="831">
        <v>0</v>
      </c>
      <c r="N586" s="831">
        <v>60</v>
      </c>
      <c r="O586" s="831">
        <v>0</v>
      </c>
      <c r="P586" s="827"/>
      <c r="Q586" s="832">
        <v>0</v>
      </c>
    </row>
    <row r="587" spans="1:17" ht="14.45" customHeight="1" x14ac:dyDescent="0.2">
      <c r="A587" s="821" t="s">
        <v>605</v>
      </c>
      <c r="B587" s="822" t="s">
        <v>4178</v>
      </c>
      <c r="C587" s="822" t="s">
        <v>4179</v>
      </c>
      <c r="D587" s="822" t="s">
        <v>4685</v>
      </c>
      <c r="E587" s="822" t="s">
        <v>4686</v>
      </c>
      <c r="F587" s="831">
        <v>54</v>
      </c>
      <c r="G587" s="831">
        <v>0</v>
      </c>
      <c r="H587" s="831"/>
      <c r="I587" s="831">
        <v>0</v>
      </c>
      <c r="J587" s="831">
        <v>80</v>
      </c>
      <c r="K587" s="831">
        <v>0</v>
      </c>
      <c r="L587" s="831"/>
      <c r="M587" s="831">
        <v>0</v>
      </c>
      <c r="N587" s="831">
        <v>55</v>
      </c>
      <c r="O587" s="831">
        <v>0</v>
      </c>
      <c r="P587" s="827"/>
      <c r="Q587" s="832">
        <v>0</v>
      </c>
    </row>
    <row r="588" spans="1:17" ht="14.45" customHeight="1" x14ac:dyDescent="0.2">
      <c r="A588" s="821" t="s">
        <v>605</v>
      </c>
      <c r="B588" s="822" t="s">
        <v>4178</v>
      </c>
      <c r="C588" s="822" t="s">
        <v>4179</v>
      </c>
      <c r="D588" s="822" t="s">
        <v>4961</v>
      </c>
      <c r="E588" s="822" t="s">
        <v>4181</v>
      </c>
      <c r="F588" s="831"/>
      <c r="G588" s="831"/>
      <c r="H588" s="831"/>
      <c r="I588" s="831"/>
      <c r="J588" s="831">
        <v>1</v>
      </c>
      <c r="K588" s="831">
        <v>0</v>
      </c>
      <c r="L588" s="831"/>
      <c r="M588" s="831">
        <v>0</v>
      </c>
      <c r="N588" s="831"/>
      <c r="O588" s="831"/>
      <c r="P588" s="827"/>
      <c r="Q588" s="832"/>
    </row>
    <row r="589" spans="1:17" ht="14.45" customHeight="1" x14ac:dyDescent="0.2">
      <c r="A589" s="821" t="s">
        <v>605</v>
      </c>
      <c r="B589" s="822" t="s">
        <v>4178</v>
      </c>
      <c r="C589" s="822" t="s">
        <v>4179</v>
      </c>
      <c r="D589" s="822" t="s">
        <v>4221</v>
      </c>
      <c r="E589" s="822" t="s">
        <v>4222</v>
      </c>
      <c r="F589" s="831">
        <v>203</v>
      </c>
      <c r="G589" s="831">
        <v>51156</v>
      </c>
      <c r="H589" s="831">
        <v>0.87948285940240001</v>
      </c>
      <c r="I589" s="831">
        <v>252</v>
      </c>
      <c r="J589" s="831">
        <v>229</v>
      </c>
      <c r="K589" s="831">
        <v>58166</v>
      </c>
      <c r="L589" s="831">
        <v>1</v>
      </c>
      <c r="M589" s="831">
        <v>254</v>
      </c>
      <c r="N589" s="831">
        <v>219</v>
      </c>
      <c r="O589" s="831">
        <v>55845</v>
      </c>
      <c r="P589" s="827">
        <v>0.96009696386205001</v>
      </c>
      <c r="Q589" s="832">
        <v>255</v>
      </c>
    </row>
    <row r="590" spans="1:17" ht="14.45" customHeight="1" x14ac:dyDescent="0.2">
      <c r="A590" s="821" t="s">
        <v>605</v>
      </c>
      <c r="B590" s="822" t="s">
        <v>4178</v>
      </c>
      <c r="C590" s="822" t="s">
        <v>4179</v>
      </c>
      <c r="D590" s="822" t="s">
        <v>4180</v>
      </c>
      <c r="E590" s="822" t="s">
        <v>4181</v>
      </c>
      <c r="F590" s="831">
        <v>31</v>
      </c>
      <c r="G590" s="831">
        <v>0</v>
      </c>
      <c r="H590" s="831"/>
      <c r="I590" s="831">
        <v>0</v>
      </c>
      <c r="J590" s="831">
        <v>33</v>
      </c>
      <c r="K590" s="831">
        <v>0</v>
      </c>
      <c r="L590" s="831"/>
      <c r="M590" s="831">
        <v>0</v>
      </c>
      <c r="N590" s="831">
        <v>29</v>
      </c>
      <c r="O590" s="831">
        <v>0</v>
      </c>
      <c r="P590" s="827"/>
      <c r="Q590" s="832">
        <v>0</v>
      </c>
    </row>
    <row r="591" spans="1:17" ht="14.45" customHeight="1" x14ac:dyDescent="0.2">
      <c r="A591" s="821" t="s">
        <v>605</v>
      </c>
      <c r="B591" s="822" t="s">
        <v>4178</v>
      </c>
      <c r="C591" s="822" t="s">
        <v>4179</v>
      </c>
      <c r="D591" s="822" t="s">
        <v>4962</v>
      </c>
      <c r="E591" s="822" t="s">
        <v>4963</v>
      </c>
      <c r="F591" s="831">
        <v>350</v>
      </c>
      <c r="G591" s="831">
        <v>1916600</v>
      </c>
      <c r="H591" s="831">
        <v>1.3144683419291123</v>
      </c>
      <c r="I591" s="831">
        <v>5476</v>
      </c>
      <c r="J591" s="831">
        <v>266</v>
      </c>
      <c r="K591" s="831">
        <v>1458080</v>
      </c>
      <c r="L591" s="831">
        <v>1</v>
      </c>
      <c r="M591" s="831">
        <v>5481.5037593984962</v>
      </c>
      <c r="N591" s="831">
        <v>203</v>
      </c>
      <c r="O591" s="831">
        <v>1113612</v>
      </c>
      <c r="P591" s="827">
        <v>0.76375233183364422</v>
      </c>
      <c r="Q591" s="832">
        <v>5485.7733990147781</v>
      </c>
    </row>
    <row r="592" spans="1:17" ht="14.45" customHeight="1" x14ac:dyDescent="0.2">
      <c r="A592" s="821" t="s">
        <v>605</v>
      </c>
      <c r="B592" s="822" t="s">
        <v>4178</v>
      </c>
      <c r="C592" s="822" t="s">
        <v>4179</v>
      </c>
      <c r="D592" s="822" t="s">
        <v>4964</v>
      </c>
      <c r="E592" s="822" t="s">
        <v>4965</v>
      </c>
      <c r="F592" s="831">
        <v>258</v>
      </c>
      <c r="G592" s="831">
        <v>6183228</v>
      </c>
      <c r="H592" s="831">
        <v>0.85412054106948576</v>
      </c>
      <c r="I592" s="831">
        <v>23966</v>
      </c>
      <c r="J592" s="831">
        <v>302</v>
      </c>
      <c r="K592" s="831">
        <v>7239292</v>
      </c>
      <c r="L592" s="831">
        <v>1</v>
      </c>
      <c r="M592" s="831">
        <v>23971.165562913906</v>
      </c>
      <c r="N592" s="831">
        <v>315</v>
      </c>
      <c r="O592" s="831">
        <v>7552364</v>
      </c>
      <c r="P592" s="827">
        <v>1.0432462180003237</v>
      </c>
      <c r="Q592" s="832">
        <v>23975.75873015873</v>
      </c>
    </row>
    <row r="593" spans="1:17" ht="14.45" customHeight="1" x14ac:dyDescent="0.2">
      <c r="A593" s="821" t="s">
        <v>605</v>
      </c>
      <c r="B593" s="822" t="s">
        <v>4178</v>
      </c>
      <c r="C593" s="822" t="s">
        <v>4179</v>
      </c>
      <c r="D593" s="822" t="s">
        <v>4966</v>
      </c>
      <c r="E593" s="822" t="s">
        <v>4967</v>
      </c>
      <c r="F593" s="831">
        <v>399</v>
      </c>
      <c r="G593" s="831">
        <v>2663724</v>
      </c>
      <c r="H593" s="831">
        <v>0.90815346519969686</v>
      </c>
      <c r="I593" s="831">
        <v>6676</v>
      </c>
      <c r="J593" s="831">
        <v>439</v>
      </c>
      <c r="K593" s="831">
        <v>2933121</v>
      </c>
      <c r="L593" s="831">
        <v>1</v>
      </c>
      <c r="M593" s="831">
        <v>6681.3690205011389</v>
      </c>
      <c r="N593" s="831">
        <v>373</v>
      </c>
      <c r="O593" s="831">
        <v>2493808</v>
      </c>
      <c r="P593" s="827">
        <v>0.85022336275932697</v>
      </c>
      <c r="Q593" s="832">
        <v>6685.8123324396784</v>
      </c>
    </row>
    <row r="594" spans="1:17" ht="14.45" customHeight="1" x14ac:dyDescent="0.2">
      <c r="A594" s="821" t="s">
        <v>605</v>
      </c>
      <c r="B594" s="822" t="s">
        <v>4178</v>
      </c>
      <c r="C594" s="822" t="s">
        <v>4179</v>
      </c>
      <c r="D594" s="822" t="s">
        <v>4968</v>
      </c>
      <c r="E594" s="822" t="s">
        <v>4181</v>
      </c>
      <c r="F594" s="831">
        <v>4</v>
      </c>
      <c r="G594" s="831">
        <v>0</v>
      </c>
      <c r="H594" s="831"/>
      <c r="I594" s="831">
        <v>0</v>
      </c>
      <c r="J594" s="831">
        <v>6</v>
      </c>
      <c r="K594" s="831">
        <v>0</v>
      </c>
      <c r="L594" s="831"/>
      <c r="M594" s="831">
        <v>0</v>
      </c>
      <c r="N594" s="831">
        <v>10</v>
      </c>
      <c r="O594" s="831">
        <v>0</v>
      </c>
      <c r="P594" s="827"/>
      <c r="Q594" s="832">
        <v>0</v>
      </c>
    </row>
    <row r="595" spans="1:17" ht="14.45" customHeight="1" x14ac:dyDescent="0.2">
      <c r="A595" s="821" t="s">
        <v>605</v>
      </c>
      <c r="B595" s="822" t="s">
        <v>4178</v>
      </c>
      <c r="C595" s="822" t="s">
        <v>4179</v>
      </c>
      <c r="D595" s="822" t="s">
        <v>4969</v>
      </c>
      <c r="E595" s="822" t="s">
        <v>4970</v>
      </c>
      <c r="F595" s="831">
        <v>1</v>
      </c>
      <c r="G595" s="831">
        <v>121</v>
      </c>
      <c r="H595" s="831"/>
      <c r="I595" s="831">
        <v>121</v>
      </c>
      <c r="J595" s="831"/>
      <c r="K595" s="831"/>
      <c r="L595" s="831"/>
      <c r="M595" s="831"/>
      <c r="N595" s="831">
        <v>2</v>
      </c>
      <c r="O595" s="831">
        <v>246</v>
      </c>
      <c r="P595" s="827"/>
      <c r="Q595" s="832">
        <v>123</v>
      </c>
    </row>
    <row r="596" spans="1:17" ht="14.45" customHeight="1" x14ac:dyDescent="0.2">
      <c r="A596" s="821" t="s">
        <v>605</v>
      </c>
      <c r="B596" s="822" t="s">
        <v>4178</v>
      </c>
      <c r="C596" s="822" t="s">
        <v>4179</v>
      </c>
      <c r="D596" s="822" t="s">
        <v>4971</v>
      </c>
      <c r="E596" s="822" t="s">
        <v>4972</v>
      </c>
      <c r="F596" s="831">
        <v>200</v>
      </c>
      <c r="G596" s="831">
        <v>5593200</v>
      </c>
      <c r="H596" s="831">
        <v>0.88089186600338865</v>
      </c>
      <c r="I596" s="831">
        <v>27966</v>
      </c>
      <c r="J596" s="831">
        <v>227</v>
      </c>
      <c r="K596" s="831">
        <v>6349474</v>
      </c>
      <c r="L596" s="831">
        <v>1</v>
      </c>
      <c r="M596" s="831">
        <v>27971.251101321584</v>
      </c>
      <c r="N596" s="831">
        <v>273</v>
      </c>
      <c r="O596" s="831">
        <v>7637412</v>
      </c>
      <c r="P596" s="827">
        <v>1.2028416842088021</v>
      </c>
      <c r="Q596" s="832">
        <v>27975.86813186813</v>
      </c>
    </row>
    <row r="597" spans="1:17" ht="14.45" customHeight="1" x14ac:dyDescent="0.2">
      <c r="A597" s="821" t="s">
        <v>605</v>
      </c>
      <c r="B597" s="822" t="s">
        <v>4178</v>
      </c>
      <c r="C597" s="822" t="s">
        <v>4179</v>
      </c>
      <c r="D597" s="822" t="s">
        <v>4241</v>
      </c>
      <c r="E597" s="822" t="s">
        <v>4242</v>
      </c>
      <c r="F597" s="831">
        <v>223</v>
      </c>
      <c r="G597" s="831">
        <v>83399</v>
      </c>
      <c r="H597" s="831">
        <v>0.98589701153773401</v>
      </c>
      <c r="I597" s="831">
        <v>373.98654708520178</v>
      </c>
      <c r="J597" s="831">
        <v>225</v>
      </c>
      <c r="K597" s="831">
        <v>84592</v>
      </c>
      <c r="L597" s="831">
        <v>1</v>
      </c>
      <c r="M597" s="831">
        <v>375.96444444444444</v>
      </c>
      <c r="N597" s="831">
        <v>194</v>
      </c>
      <c r="O597" s="831">
        <v>73514</v>
      </c>
      <c r="P597" s="827">
        <v>0.86904198978626823</v>
      </c>
      <c r="Q597" s="832">
        <v>378.93814432989689</v>
      </c>
    </row>
    <row r="598" spans="1:17" ht="14.45" customHeight="1" x14ac:dyDescent="0.2">
      <c r="A598" s="821" t="s">
        <v>605</v>
      </c>
      <c r="B598" s="822" t="s">
        <v>4178</v>
      </c>
      <c r="C598" s="822" t="s">
        <v>4179</v>
      </c>
      <c r="D598" s="822" t="s">
        <v>4717</v>
      </c>
      <c r="E598" s="822" t="s">
        <v>4718</v>
      </c>
      <c r="F598" s="831">
        <v>1</v>
      </c>
      <c r="G598" s="831">
        <v>353</v>
      </c>
      <c r="H598" s="831"/>
      <c r="I598" s="831">
        <v>353</v>
      </c>
      <c r="J598" s="831"/>
      <c r="K598" s="831"/>
      <c r="L598" s="831"/>
      <c r="M598" s="831"/>
      <c r="N598" s="831">
        <v>1</v>
      </c>
      <c r="O598" s="831">
        <v>356</v>
      </c>
      <c r="P598" s="827"/>
      <c r="Q598" s="832">
        <v>356</v>
      </c>
    </row>
    <row r="599" spans="1:17" ht="14.45" customHeight="1" x14ac:dyDescent="0.2">
      <c r="A599" s="821" t="s">
        <v>605</v>
      </c>
      <c r="B599" s="822" t="s">
        <v>4178</v>
      </c>
      <c r="C599" s="822" t="s">
        <v>4179</v>
      </c>
      <c r="D599" s="822" t="s">
        <v>4973</v>
      </c>
      <c r="E599" s="822" t="s">
        <v>4974</v>
      </c>
      <c r="F599" s="831"/>
      <c r="G599" s="831"/>
      <c r="H599" s="831"/>
      <c r="I599" s="831"/>
      <c r="J599" s="831"/>
      <c r="K599" s="831"/>
      <c r="L599" s="831"/>
      <c r="M599" s="831"/>
      <c r="N599" s="831">
        <v>1</v>
      </c>
      <c r="O599" s="831">
        <v>2685</v>
      </c>
      <c r="P599" s="827"/>
      <c r="Q599" s="832">
        <v>2685</v>
      </c>
    </row>
    <row r="600" spans="1:17" ht="14.45" customHeight="1" x14ac:dyDescent="0.2">
      <c r="A600" s="821" t="s">
        <v>605</v>
      </c>
      <c r="B600" s="822" t="s">
        <v>4178</v>
      </c>
      <c r="C600" s="822" t="s">
        <v>4179</v>
      </c>
      <c r="D600" s="822" t="s">
        <v>4287</v>
      </c>
      <c r="E600" s="822" t="s">
        <v>4288</v>
      </c>
      <c r="F600" s="831">
        <v>3</v>
      </c>
      <c r="G600" s="831">
        <v>21033</v>
      </c>
      <c r="H600" s="831"/>
      <c r="I600" s="831">
        <v>7011</v>
      </c>
      <c r="J600" s="831"/>
      <c r="K600" s="831"/>
      <c r="L600" s="831"/>
      <c r="M600" s="831"/>
      <c r="N600" s="831"/>
      <c r="O600" s="831"/>
      <c r="P600" s="827"/>
      <c r="Q600" s="832"/>
    </row>
    <row r="601" spans="1:17" ht="14.45" customHeight="1" x14ac:dyDescent="0.2">
      <c r="A601" s="821" t="s">
        <v>605</v>
      </c>
      <c r="B601" s="822" t="s">
        <v>4178</v>
      </c>
      <c r="C601" s="822" t="s">
        <v>4179</v>
      </c>
      <c r="D601" s="822" t="s">
        <v>4719</v>
      </c>
      <c r="E601" s="822" t="s">
        <v>4720</v>
      </c>
      <c r="F601" s="831"/>
      <c r="G601" s="831"/>
      <c r="H601" s="831"/>
      <c r="I601" s="831"/>
      <c r="J601" s="831">
        <v>4</v>
      </c>
      <c r="K601" s="831">
        <v>176</v>
      </c>
      <c r="L601" s="831">
        <v>1</v>
      </c>
      <c r="M601" s="831">
        <v>44</v>
      </c>
      <c r="N601" s="831"/>
      <c r="O601" s="831"/>
      <c r="P601" s="827"/>
      <c r="Q601" s="832"/>
    </row>
    <row r="602" spans="1:17" ht="14.45" customHeight="1" x14ac:dyDescent="0.2">
      <c r="A602" s="821" t="s">
        <v>605</v>
      </c>
      <c r="B602" s="822" t="s">
        <v>4178</v>
      </c>
      <c r="C602" s="822" t="s">
        <v>4179</v>
      </c>
      <c r="D602" s="822" t="s">
        <v>4975</v>
      </c>
      <c r="E602" s="822" t="s">
        <v>4976</v>
      </c>
      <c r="F602" s="831"/>
      <c r="G602" s="831"/>
      <c r="H602" s="831"/>
      <c r="I602" s="831"/>
      <c r="J602" s="831"/>
      <c r="K602" s="831"/>
      <c r="L602" s="831"/>
      <c r="M602" s="831"/>
      <c r="N602" s="831">
        <v>1</v>
      </c>
      <c r="O602" s="831">
        <v>2957</v>
      </c>
      <c r="P602" s="827"/>
      <c r="Q602" s="832">
        <v>2957</v>
      </c>
    </row>
    <row r="603" spans="1:17" ht="14.45" customHeight="1" x14ac:dyDescent="0.2">
      <c r="A603" s="821" t="s">
        <v>605</v>
      </c>
      <c r="B603" s="822" t="s">
        <v>4178</v>
      </c>
      <c r="C603" s="822" t="s">
        <v>4179</v>
      </c>
      <c r="D603" s="822" t="s">
        <v>4729</v>
      </c>
      <c r="E603" s="822" t="s">
        <v>4730</v>
      </c>
      <c r="F603" s="831"/>
      <c r="G603" s="831"/>
      <c r="H603" s="831"/>
      <c r="I603" s="831"/>
      <c r="J603" s="831">
        <v>1</v>
      </c>
      <c r="K603" s="831">
        <v>1518</v>
      </c>
      <c r="L603" s="831">
        <v>1</v>
      </c>
      <c r="M603" s="831">
        <v>1518</v>
      </c>
      <c r="N603" s="831"/>
      <c r="O603" s="831"/>
      <c r="P603" s="827"/>
      <c r="Q603" s="832"/>
    </row>
    <row r="604" spans="1:17" ht="14.45" customHeight="1" x14ac:dyDescent="0.2">
      <c r="A604" s="821" t="s">
        <v>605</v>
      </c>
      <c r="B604" s="822" t="s">
        <v>4178</v>
      </c>
      <c r="C604" s="822" t="s">
        <v>4179</v>
      </c>
      <c r="D604" s="822" t="s">
        <v>4735</v>
      </c>
      <c r="E604" s="822" t="s">
        <v>4736</v>
      </c>
      <c r="F604" s="831">
        <v>67</v>
      </c>
      <c r="G604" s="831">
        <v>0</v>
      </c>
      <c r="H604" s="831"/>
      <c r="I604" s="831">
        <v>0</v>
      </c>
      <c r="J604" s="831">
        <v>76</v>
      </c>
      <c r="K604" s="831">
        <v>0</v>
      </c>
      <c r="L604" s="831"/>
      <c r="M604" s="831">
        <v>0</v>
      </c>
      <c r="N604" s="831">
        <v>57</v>
      </c>
      <c r="O604" s="831">
        <v>0</v>
      </c>
      <c r="P604" s="827"/>
      <c r="Q604" s="832">
        <v>0</v>
      </c>
    </row>
    <row r="605" spans="1:17" ht="14.45" customHeight="1" x14ac:dyDescent="0.2">
      <c r="A605" s="821" t="s">
        <v>605</v>
      </c>
      <c r="B605" s="822" t="s">
        <v>4178</v>
      </c>
      <c r="C605" s="822" t="s">
        <v>4179</v>
      </c>
      <c r="D605" s="822" t="s">
        <v>4977</v>
      </c>
      <c r="E605" s="822" t="s">
        <v>4978</v>
      </c>
      <c r="F605" s="831">
        <v>2</v>
      </c>
      <c r="G605" s="831">
        <v>5142</v>
      </c>
      <c r="H605" s="831"/>
      <c r="I605" s="831">
        <v>2571</v>
      </c>
      <c r="J605" s="831"/>
      <c r="K605" s="831"/>
      <c r="L605" s="831"/>
      <c r="M605" s="831"/>
      <c r="N605" s="831">
        <v>9</v>
      </c>
      <c r="O605" s="831">
        <v>23553</v>
      </c>
      <c r="P605" s="827"/>
      <c r="Q605" s="832">
        <v>2617</v>
      </c>
    </row>
    <row r="606" spans="1:17" ht="14.45" customHeight="1" x14ac:dyDescent="0.2">
      <c r="A606" s="821" t="s">
        <v>605</v>
      </c>
      <c r="B606" s="822" t="s">
        <v>4178</v>
      </c>
      <c r="C606" s="822" t="s">
        <v>4179</v>
      </c>
      <c r="D606" s="822" t="s">
        <v>4979</v>
      </c>
      <c r="E606" s="822" t="s">
        <v>4980</v>
      </c>
      <c r="F606" s="831"/>
      <c r="G606" s="831"/>
      <c r="H606" s="831"/>
      <c r="I606" s="831"/>
      <c r="J606" s="831"/>
      <c r="K606" s="831"/>
      <c r="L606" s="831"/>
      <c r="M606" s="831"/>
      <c r="N606" s="831">
        <v>1</v>
      </c>
      <c r="O606" s="831">
        <v>630</v>
      </c>
      <c r="P606" s="827"/>
      <c r="Q606" s="832">
        <v>630</v>
      </c>
    </row>
    <row r="607" spans="1:17" ht="14.45" customHeight="1" x14ac:dyDescent="0.2">
      <c r="A607" s="821" t="s">
        <v>605</v>
      </c>
      <c r="B607" s="822" t="s">
        <v>4178</v>
      </c>
      <c r="C607" s="822" t="s">
        <v>4179</v>
      </c>
      <c r="D607" s="822" t="s">
        <v>4291</v>
      </c>
      <c r="E607" s="822" t="s">
        <v>4292</v>
      </c>
      <c r="F607" s="831"/>
      <c r="G607" s="831"/>
      <c r="H607" s="831"/>
      <c r="I607" s="831"/>
      <c r="J607" s="831">
        <v>2</v>
      </c>
      <c r="K607" s="831">
        <v>9376</v>
      </c>
      <c r="L607" s="831">
        <v>1</v>
      </c>
      <c r="M607" s="831">
        <v>4688</v>
      </c>
      <c r="N607" s="831"/>
      <c r="O607" s="831"/>
      <c r="P607" s="827"/>
      <c r="Q607" s="832"/>
    </row>
    <row r="608" spans="1:17" ht="14.45" customHeight="1" x14ac:dyDescent="0.2">
      <c r="A608" s="821" t="s">
        <v>605</v>
      </c>
      <c r="B608" s="822" t="s">
        <v>4178</v>
      </c>
      <c r="C608" s="822" t="s">
        <v>4179</v>
      </c>
      <c r="D608" s="822" t="s">
        <v>4749</v>
      </c>
      <c r="E608" s="822" t="s">
        <v>4750</v>
      </c>
      <c r="F608" s="831"/>
      <c r="G608" s="831"/>
      <c r="H608" s="831"/>
      <c r="I608" s="831"/>
      <c r="J608" s="831">
        <v>2</v>
      </c>
      <c r="K608" s="831">
        <v>1246</v>
      </c>
      <c r="L608" s="831">
        <v>1</v>
      </c>
      <c r="M608" s="831">
        <v>623</v>
      </c>
      <c r="N608" s="831"/>
      <c r="O608" s="831"/>
      <c r="P608" s="827"/>
      <c r="Q608" s="832"/>
    </row>
    <row r="609" spans="1:17" ht="14.45" customHeight="1" x14ac:dyDescent="0.2">
      <c r="A609" s="821" t="s">
        <v>605</v>
      </c>
      <c r="B609" s="822" t="s">
        <v>4178</v>
      </c>
      <c r="C609" s="822" t="s">
        <v>4179</v>
      </c>
      <c r="D609" s="822" t="s">
        <v>4981</v>
      </c>
      <c r="E609" s="822" t="s">
        <v>4982</v>
      </c>
      <c r="F609" s="831">
        <v>1</v>
      </c>
      <c r="G609" s="831">
        <v>647</v>
      </c>
      <c r="H609" s="831"/>
      <c r="I609" s="831">
        <v>647</v>
      </c>
      <c r="J609" s="831"/>
      <c r="K609" s="831"/>
      <c r="L609" s="831"/>
      <c r="M609" s="831"/>
      <c r="N609" s="831">
        <v>2</v>
      </c>
      <c r="O609" s="831">
        <v>1316</v>
      </c>
      <c r="P609" s="827"/>
      <c r="Q609" s="832">
        <v>658</v>
      </c>
    </row>
    <row r="610" spans="1:17" ht="14.45" customHeight="1" x14ac:dyDescent="0.2">
      <c r="A610" s="821" t="s">
        <v>605</v>
      </c>
      <c r="B610" s="822" t="s">
        <v>4178</v>
      </c>
      <c r="C610" s="822" t="s">
        <v>4179</v>
      </c>
      <c r="D610" s="822" t="s">
        <v>4983</v>
      </c>
      <c r="E610" s="822" t="s">
        <v>4984</v>
      </c>
      <c r="F610" s="831"/>
      <c r="G610" s="831"/>
      <c r="H610" s="831"/>
      <c r="I610" s="831"/>
      <c r="J610" s="831">
        <v>1</v>
      </c>
      <c r="K610" s="831">
        <v>3338</v>
      </c>
      <c r="L610" s="831">
        <v>1</v>
      </c>
      <c r="M610" s="831">
        <v>3338</v>
      </c>
      <c r="N610" s="831"/>
      <c r="O610" s="831"/>
      <c r="P610" s="827"/>
      <c r="Q610" s="832"/>
    </row>
    <row r="611" spans="1:17" ht="14.45" customHeight="1" x14ac:dyDescent="0.2">
      <c r="A611" s="821" t="s">
        <v>605</v>
      </c>
      <c r="B611" s="822" t="s">
        <v>4178</v>
      </c>
      <c r="C611" s="822" t="s">
        <v>4179</v>
      </c>
      <c r="D611" s="822" t="s">
        <v>4985</v>
      </c>
      <c r="E611" s="822" t="s">
        <v>4986</v>
      </c>
      <c r="F611" s="831"/>
      <c r="G611" s="831"/>
      <c r="H611" s="831"/>
      <c r="I611" s="831"/>
      <c r="J611" s="831"/>
      <c r="K611" s="831"/>
      <c r="L611" s="831"/>
      <c r="M611" s="831"/>
      <c r="N611" s="831">
        <v>1</v>
      </c>
      <c r="O611" s="831">
        <v>605</v>
      </c>
      <c r="P611" s="827"/>
      <c r="Q611" s="832">
        <v>605</v>
      </c>
    </row>
    <row r="612" spans="1:17" ht="14.45" customHeight="1" x14ac:dyDescent="0.2">
      <c r="A612" s="821" t="s">
        <v>605</v>
      </c>
      <c r="B612" s="822" t="s">
        <v>4178</v>
      </c>
      <c r="C612" s="822" t="s">
        <v>4179</v>
      </c>
      <c r="D612" s="822" t="s">
        <v>4987</v>
      </c>
      <c r="E612" s="822" t="s">
        <v>4181</v>
      </c>
      <c r="F612" s="831"/>
      <c r="G612" s="831"/>
      <c r="H612" s="831"/>
      <c r="I612" s="831"/>
      <c r="J612" s="831"/>
      <c r="K612" s="831"/>
      <c r="L612" s="831"/>
      <c r="M612" s="831"/>
      <c r="N612" s="831">
        <v>1</v>
      </c>
      <c r="O612" s="831">
        <v>0</v>
      </c>
      <c r="P612" s="827"/>
      <c r="Q612" s="832">
        <v>0</v>
      </c>
    </row>
    <row r="613" spans="1:17" ht="14.45" customHeight="1" x14ac:dyDescent="0.2">
      <c r="A613" s="821" t="s">
        <v>605</v>
      </c>
      <c r="B613" s="822" t="s">
        <v>4178</v>
      </c>
      <c r="C613" s="822" t="s">
        <v>4179</v>
      </c>
      <c r="D613" s="822" t="s">
        <v>4988</v>
      </c>
      <c r="E613" s="822" t="s">
        <v>4989</v>
      </c>
      <c r="F613" s="831"/>
      <c r="G613" s="831"/>
      <c r="H613" s="831"/>
      <c r="I613" s="831"/>
      <c r="J613" s="831">
        <v>1</v>
      </c>
      <c r="K613" s="831">
        <v>0</v>
      </c>
      <c r="L613" s="831"/>
      <c r="M613" s="831">
        <v>0</v>
      </c>
      <c r="N613" s="831"/>
      <c r="O613" s="831"/>
      <c r="P613" s="827"/>
      <c r="Q613" s="832"/>
    </row>
    <row r="614" spans="1:17" ht="14.45" customHeight="1" x14ac:dyDescent="0.2">
      <c r="A614" s="821" t="s">
        <v>605</v>
      </c>
      <c r="B614" s="822" t="s">
        <v>4178</v>
      </c>
      <c r="C614" s="822" t="s">
        <v>4179</v>
      </c>
      <c r="D614" s="822" t="s">
        <v>4791</v>
      </c>
      <c r="E614" s="822" t="s">
        <v>4792</v>
      </c>
      <c r="F614" s="831"/>
      <c r="G614" s="831"/>
      <c r="H614" s="831"/>
      <c r="I614" s="831"/>
      <c r="J614" s="831">
        <v>1</v>
      </c>
      <c r="K614" s="831">
        <v>0</v>
      </c>
      <c r="L614" s="831"/>
      <c r="M614" s="831">
        <v>0</v>
      </c>
      <c r="N614" s="831"/>
      <c r="O614" s="831"/>
      <c r="P614" s="827"/>
      <c r="Q614" s="832"/>
    </row>
    <row r="615" spans="1:17" ht="14.45" customHeight="1" x14ac:dyDescent="0.2">
      <c r="A615" s="821" t="s">
        <v>605</v>
      </c>
      <c r="B615" s="822" t="s">
        <v>4178</v>
      </c>
      <c r="C615" s="822" t="s">
        <v>4179</v>
      </c>
      <c r="D615" s="822" t="s">
        <v>4990</v>
      </c>
      <c r="E615" s="822" t="s">
        <v>4991</v>
      </c>
      <c r="F615" s="831"/>
      <c r="G615" s="831"/>
      <c r="H615" s="831"/>
      <c r="I615" s="831"/>
      <c r="J615" s="831"/>
      <c r="K615" s="831"/>
      <c r="L615" s="831"/>
      <c r="M615" s="831"/>
      <c r="N615" s="831">
        <v>1</v>
      </c>
      <c r="O615" s="831">
        <v>0</v>
      </c>
      <c r="P615" s="827"/>
      <c r="Q615" s="832">
        <v>0</v>
      </c>
    </row>
    <row r="616" spans="1:17" ht="14.45" customHeight="1" x14ac:dyDescent="0.2">
      <c r="A616" s="821" t="s">
        <v>605</v>
      </c>
      <c r="B616" s="822" t="s">
        <v>4178</v>
      </c>
      <c r="C616" s="822" t="s">
        <v>4179</v>
      </c>
      <c r="D616" s="822" t="s">
        <v>4992</v>
      </c>
      <c r="E616" s="822" t="s">
        <v>4993</v>
      </c>
      <c r="F616" s="831"/>
      <c r="G616" s="831"/>
      <c r="H616" s="831"/>
      <c r="I616" s="831"/>
      <c r="J616" s="831"/>
      <c r="K616" s="831"/>
      <c r="L616" s="831"/>
      <c r="M616" s="831"/>
      <c r="N616" s="831">
        <v>2</v>
      </c>
      <c r="O616" s="831">
        <v>2448</v>
      </c>
      <c r="P616" s="827"/>
      <c r="Q616" s="832">
        <v>1224</v>
      </c>
    </row>
    <row r="617" spans="1:17" ht="14.45" customHeight="1" x14ac:dyDescent="0.2">
      <c r="A617" s="821" t="s">
        <v>605</v>
      </c>
      <c r="B617" s="822" t="s">
        <v>4178</v>
      </c>
      <c r="C617" s="822" t="s">
        <v>4179</v>
      </c>
      <c r="D617" s="822" t="s">
        <v>4994</v>
      </c>
      <c r="E617" s="822" t="s">
        <v>4995</v>
      </c>
      <c r="F617" s="831"/>
      <c r="G617" s="831"/>
      <c r="H617" s="831"/>
      <c r="I617" s="831"/>
      <c r="J617" s="831"/>
      <c r="K617" s="831"/>
      <c r="L617" s="831"/>
      <c r="M617" s="831"/>
      <c r="N617" s="831">
        <v>2</v>
      </c>
      <c r="O617" s="831">
        <v>0</v>
      </c>
      <c r="P617" s="827"/>
      <c r="Q617" s="832">
        <v>0</v>
      </c>
    </row>
    <row r="618" spans="1:17" ht="14.45" customHeight="1" x14ac:dyDescent="0.2">
      <c r="A618" s="821" t="s">
        <v>605</v>
      </c>
      <c r="B618" s="822" t="s">
        <v>4178</v>
      </c>
      <c r="C618" s="822" t="s">
        <v>4179</v>
      </c>
      <c r="D618" s="822" t="s">
        <v>4996</v>
      </c>
      <c r="E618" s="822" t="s">
        <v>4997</v>
      </c>
      <c r="F618" s="831"/>
      <c r="G618" s="831"/>
      <c r="H618" s="831"/>
      <c r="I618" s="831"/>
      <c r="J618" s="831"/>
      <c r="K618" s="831"/>
      <c r="L618" s="831"/>
      <c r="M618" s="831"/>
      <c r="N618" s="831">
        <v>1</v>
      </c>
      <c r="O618" s="831">
        <v>594</v>
      </c>
      <c r="P618" s="827"/>
      <c r="Q618" s="832">
        <v>594</v>
      </c>
    </row>
    <row r="619" spans="1:17" ht="14.45" customHeight="1" x14ac:dyDescent="0.2">
      <c r="A619" s="821" t="s">
        <v>605</v>
      </c>
      <c r="B619" s="822" t="s">
        <v>4998</v>
      </c>
      <c r="C619" s="822" t="s">
        <v>4179</v>
      </c>
      <c r="D619" s="822" t="s">
        <v>4999</v>
      </c>
      <c r="E619" s="822" t="s">
        <v>5000</v>
      </c>
      <c r="F619" s="831">
        <v>1</v>
      </c>
      <c r="G619" s="831">
        <v>5088</v>
      </c>
      <c r="H619" s="831"/>
      <c r="I619" s="831">
        <v>5088</v>
      </c>
      <c r="J619" s="831"/>
      <c r="K619" s="831"/>
      <c r="L619" s="831"/>
      <c r="M619" s="831"/>
      <c r="N619" s="831"/>
      <c r="O619" s="831"/>
      <c r="P619" s="827"/>
      <c r="Q619" s="832"/>
    </row>
    <row r="620" spans="1:17" ht="14.45" customHeight="1" x14ac:dyDescent="0.2">
      <c r="A620" s="821" t="s">
        <v>605</v>
      </c>
      <c r="B620" s="822" t="s">
        <v>4998</v>
      </c>
      <c r="C620" s="822" t="s">
        <v>4179</v>
      </c>
      <c r="D620" s="822" t="s">
        <v>4647</v>
      </c>
      <c r="E620" s="822" t="s">
        <v>4648</v>
      </c>
      <c r="F620" s="831">
        <v>21</v>
      </c>
      <c r="G620" s="831">
        <v>7114</v>
      </c>
      <c r="H620" s="831">
        <v>1.0370262390670555</v>
      </c>
      <c r="I620" s="831">
        <v>338.76190476190476</v>
      </c>
      <c r="J620" s="831">
        <v>20</v>
      </c>
      <c r="K620" s="831">
        <v>6860</v>
      </c>
      <c r="L620" s="831">
        <v>1</v>
      </c>
      <c r="M620" s="831">
        <v>343</v>
      </c>
      <c r="N620" s="831">
        <v>9</v>
      </c>
      <c r="O620" s="831">
        <v>3132</v>
      </c>
      <c r="P620" s="827">
        <v>0.45655976676384841</v>
      </c>
      <c r="Q620" s="832">
        <v>348</v>
      </c>
    </row>
    <row r="621" spans="1:17" ht="14.45" customHeight="1" x14ac:dyDescent="0.2">
      <c r="A621" s="821" t="s">
        <v>605</v>
      </c>
      <c r="B621" s="822" t="s">
        <v>4998</v>
      </c>
      <c r="C621" s="822" t="s">
        <v>4179</v>
      </c>
      <c r="D621" s="822" t="s">
        <v>4663</v>
      </c>
      <c r="E621" s="822" t="s">
        <v>4664</v>
      </c>
      <c r="F621" s="831">
        <v>15</v>
      </c>
      <c r="G621" s="831">
        <v>13980</v>
      </c>
      <c r="H621" s="831">
        <v>1.8649946638207044</v>
      </c>
      <c r="I621" s="831">
        <v>932</v>
      </c>
      <c r="J621" s="831">
        <v>8</v>
      </c>
      <c r="K621" s="831">
        <v>7496</v>
      </c>
      <c r="L621" s="831">
        <v>1</v>
      </c>
      <c r="M621" s="831">
        <v>937</v>
      </c>
      <c r="N621" s="831">
        <v>7</v>
      </c>
      <c r="O621" s="831">
        <v>6594</v>
      </c>
      <c r="P621" s="827">
        <v>0.87966915688367131</v>
      </c>
      <c r="Q621" s="832">
        <v>942</v>
      </c>
    </row>
    <row r="622" spans="1:17" ht="14.45" customHeight="1" x14ac:dyDescent="0.2">
      <c r="A622" s="821" t="s">
        <v>605</v>
      </c>
      <c r="B622" s="822" t="s">
        <v>4998</v>
      </c>
      <c r="C622" s="822" t="s">
        <v>4179</v>
      </c>
      <c r="D622" s="822" t="s">
        <v>4239</v>
      </c>
      <c r="E622" s="822" t="s">
        <v>4240</v>
      </c>
      <c r="F622" s="831"/>
      <c r="G622" s="831"/>
      <c r="H622" s="831"/>
      <c r="I622" s="831"/>
      <c r="J622" s="831">
        <v>1</v>
      </c>
      <c r="K622" s="831">
        <v>376</v>
      </c>
      <c r="L622" s="831">
        <v>1</v>
      </c>
      <c r="M622" s="831">
        <v>376</v>
      </c>
      <c r="N622" s="831"/>
      <c r="O622" s="831"/>
      <c r="P622" s="827"/>
      <c r="Q622" s="832"/>
    </row>
    <row r="623" spans="1:17" ht="14.45" customHeight="1" x14ac:dyDescent="0.2">
      <c r="A623" s="821" t="s">
        <v>605</v>
      </c>
      <c r="B623" s="822" t="s">
        <v>4998</v>
      </c>
      <c r="C623" s="822" t="s">
        <v>4179</v>
      </c>
      <c r="D623" s="822" t="s">
        <v>4711</v>
      </c>
      <c r="E623" s="822" t="s">
        <v>4712</v>
      </c>
      <c r="F623" s="831">
        <v>30</v>
      </c>
      <c r="G623" s="831">
        <v>55950</v>
      </c>
      <c r="H623" s="831">
        <v>0.90376041868579182</v>
      </c>
      <c r="I623" s="831">
        <v>1865</v>
      </c>
      <c r="J623" s="831">
        <v>33</v>
      </c>
      <c r="K623" s="831">
        <v>61908</v>
      </c>
      <c r="L623" s="831">
        <v>1</v>
      </c>
      <c r="M623" s="831">
        <v>1876</v>
      </c>
      <c r="N623" s="831">
        <v>27</v>
      </c>
      <c r="O623" s="831">
        <v>50922</v>
      </c>
      <c r="P623" s="827">
        <v>0.82254312851327782</v>
      </c>
      <c r="Q623" s="832">
        <v>1886</v>
      </c>
    </row>
    <row r="624" spans="1:17" ht="14.45" customHeight="1" x14ac:dyDescent="0.2">
      <c r="A624" s="821" t="s">
        <v>605</v>
      </c>
      <c r="B624" s="822" t="s">
        <v>4998</v>
      </c>
      <c r="C624" s="822" t="s">
        <v>4179</v>
      </c>
      <c r="D624" s="822" t="s">
        <v>4243</v>
      </c>
      <c r="E624" s="822" t="s">
        <v>4244</v>
      </c>
      <c r="F624" s="831">
        <v>1</v>
      </c>
      <c r="G624" s="831">
        <v>0</v>
      </c>
      <c r="H624" s="831"/>
      <c r="I624" s="831">
        <v>0</v>
      </c>
      <c r="J624" s="831">
        <v>1</v>
      </c>
      <c r="K624" s="831">
        <v>0</v>
      </c>
      <c r="L624" s="831"/>
      <c r="M624" s="831">
        <v>0</v>
      </c>
      <c r="N624" s="831"/>
      <c r="O624" s="831"/>
      <c r="P624" s="827"/>
      <c r="Q624" s="832"/>
    </row>
    <row r="625" spans="1:17" ht="14.45" customHeight="1" x14ac:dyDescent="0.2">
      <c r="A625" s="821" t="s">
        <v>605</v>
      </c>
      <c r="B625" s="822" t="s">
        <v>4245</v>
      </c>
      <c r="C625" s="822" t="s">
        <v>4179</v>
      </c>
      <c r="D625" s="822" t="s">
        <v>4201</v>
      </c>
      <c r="E625" s="822" t="s">
        <v>4202</v>
      </c>
      <c r="F625" s="831">
        <v>5</v>
      </c>
      <c r="G625" s="831">
        <v>25</v>
      </c>
      <c r="H625" s="831">
        <v>1</v>
      </c>
      <c r="I625" s="831">
        <v>5</v>
      </c>
      <c r="J625" s="831">
        <v>5</v>
      </c>
      <c r="K625" s="831">
        <v>25</v>
      </c>
      <c r="L625" s="831">
        <v>1</v>
      </c>
      <c r="M625" s="831">
        <v>5</v>
      </c>
      <c r="N625" s="831"/>
      <c r="O625" s="831"/>
      <c r="P625" s="827"/>
      <c r="Q625" s="832"/>
    </row>
    <row r="626" spans="1:17" ht="14.45" customHeight="1" x14ac:dyDescent="0.2">
      <c r="A626" s="821" t="s">
        <v>605</v>
      </c>
      <c r="B626" s="822" t="s">
        <v>4245</v>
      </c>
      <c r="C626" s="822" t="s">
        <v>4179</v>
      </c>
      <c r="D626" s="822" t="s">
        <v>4249</v>
      </c>
      <c r="E626" s="822" t="s">
        <v>4250</v>
      </c>
      <c r="F626" s="831"/>
      <c r="G626" s="831"/>
      <c r="H626" s="831"/>
      <c r="I626" s="831"/>
      <c r="J626" s="831">
        <v>1</v>
      </c>
      <c r="K626" s="831">
        <v>126</v>
      </c>
      <c r="L626" s="831">
        <v>1</v>
      </c>
      <c r="M626" s="831">
        <v>126</v>
      </c>
      <c r="N626" s="831"/>
      <c r="O626" s="831"/>
      <c r="P626" s="827"/>
      <c r="Q626" s="832"/>
    </row>
    <row r="627" spans="1:17" ht="14.45" customHeight="1" x14ac:dyDescent="0.2">
      <c r="A627" s="821" t="s">
        <v>605</v>
      </c>
      <c r="B627" s="822" t="s">
        <v>5001</v>
      </c>
      <c r="C627" s="822" t="s">
        <v>4179</v>
      </c>
      <c r="D627" s="822" t="s">
        <v>4667</v>
      </c>
      <c r="E627" s="822" t="s">
        <v>4668</v>
      </c>
      <c r="F627" s="831"/>
      <c r="G627" s="831"/>
      <c r="H627" s="831"/>
      <c r="I627" s="831"/>
      <c r="J627" s="831">
        <v>24</v>
      </c>
      <c r="K627" s="831">
        <v>6096</v>
      </c>
      <c r="L627" s="831">
        <v>1</v>
      </c>
      <c r="M627" s="831">
        <v>254</v>
      </c>
      <c r="N627" s="831">
        <v>23</v>
      </c>
      <c r="O627" s="831">
        <v>5865</v>
      </c>
      <c r="P627" s="827">
        <v>0.96210629921259838</v>
      </c>
      <c r="Q627" s="832">
        <v>255</v>
      </c>
    </row>
    <row r="628" spans="1:17" ht="14.45" customHeight="1" x14ac:dyDescent="0.2">
      <c r="A628" s="821" t="s">
        <v>605</v>
      </c>
      <c r="B628" s="822" t="s">
        <v>5001</v>
      </c>
      <c r="C628" s="822" t="s">
        <v>4179</v>
      </c>
      <c r="D628" s="822" t="s">
        <v>4669</v>
      </c>
      <c r="E628" s="822" t="s">
        <v>4670</v>
      </c>
      <c r="F628" s="831">
        <v>1</v>
      </c>
      <c r="G628" s="831">
        <v>433</v>
      </c>
      <c r="H628" s="831">
        <v>2.017519336501724E-2</v>
      </c>
      <c r="I628" s="831">
        <v>433</v>
      </c>
      <c r="J628" s="831">
        <v>49</v>
      </c>
      <c r="K628" s="831">
        <v>21462</v>
      </c>
      <c r="L628" s="831">
        <v>1</v>
      </c>
      <c r="M628" s="831">
        <v>438</v>
      </c>
      <c r="N628" s="831">
        <v>43</v>
      </c>
      <c r="O628" s="831">
        <v>18963</v>
      </c>
      <c r="P628" s="827">
        <v>0.88356164383561642</v>
      </c>
      <c r="Q628" s="832">
        <v>441</v>
      </c>
    </row>
    <row r="629" spans="1:17" ht="14.45" customHeight="1" x14ac:dyDescent="0.2">
      <c r="A629" s="821" t="s">
        <v>605</v>
      </c>
      <c r="B629" s="822" t="s">
        <v>5001</v>
      </c>
      <c r="C629" s="822" t="s">
        <v>4179</v>
      </c>
      <c r="D629" s="822" t="s">
        <v>4954</v>
      </c>
      <c r="E629" s="822" t="s">
        <v>4955</v>
      </c>
      <c r="F629" s="831"/>
      <c r="G629" s="831"/>
      <c r="H629" s="831"/>
      <c r="I629" s="831"/>
      <c r="J629" s="831">
        <v>-1</v>
      </c>
      <c r="K629" s="831">
        <v>-387</v>
      </c>
      <c r="L629" s="831">
        <v>1</v>
      </c>
      <c r="M629" s="831">
        <v>387</v>
      </c>
      <c r="N629" s="831">
        <v>1</v>
      </c>
      <c r="O629" s="831">
        <v>390</v>
      </c>
      <c r="P629" s="827">
        <v>-1.0077519379844961</v>
      </c>
      <c r="Q629" s="832">
        <v>390</v>
      </c>
    </row>
    <row r="630" spans="1:17" ht="14.45" customHeight="1" x14ac:dyDescent="0.2">
      <c r="A630" s="821" t="s">
        <v>605</v>
      </c>
      <c r="B630" s="822" t="s">
        <v>5001</v>
      </c>
      <c r="C630" s="822" t="s">
        <v>4179</v>
      </c>
      <c r="D630" s="822" t="s">
        <v>4671</v>
      </c>
      <c r="E630" s="822" t="s">
        <v>4672</v>
      </c>
      <c r="F630" s="831"/>
      <c r="G630" s="831"/>
      <c r="H630" s="831"/>
      <c r="I630" s="831"/>
      <c r="J630" s="831">
        <v>23</v>
      </c>
      <c r="K630" s="831">
        <v>21091</v>
      </c>
      <c r="L630" s="831">
        <v>1</v>
      </c>
      <c r="M630" s="831">
        <v>917</v>
      </c>
      <c r="N630" s="831">
        <v>22</v>
      </c>
      <c r="O630" s="831">
        <v>20350</v>
      </c>
      <c r="P630" s="827">
        <v>0.96486653074771234</v>
      </c>
      <c r="Q630" s="832">
        <v>925</v>
      </c>
    </row>
    <row r="631" spans="1:17" ht="14.45" customHeight="1" x14ac:dyDescent="0.2">
      <c r="A631" s="821" t="s">
        <v>605</v>
      </c>
      <c r="B631" s="822" t="s">
        <v>5001</v>
      </c>
      <c r="C631" s="822" t="s">
        <v>4179</v>
      </c>
      <c r="D631" s="822" t="s">
        <v>5002</v>
      </c>
      <c r="E631" s="822" t="s">
        <v>5003</v>
      </c>
      <c r="F631" s="831"/>
      <c r="G631" s="831"/>
      <c r="H631" s="831"/>
      <c r="I631" s="831"/>
      <c r="J631" s="831">
        <v>1</v>
      </c>
      <c r="K631" s="831">
        <v>1148</v>
      </c>
      <c r="L631" s="831">
        <v>1</v>
      </c>
      <c r="M631" s="831">
        <v>1148</v>
      </c>
      <c r="N631" s="831"/>
      <c r="O631" s="831"/>
      <c r="P631" s="827"/>
      <c r="Q631" s="832"/>
    </row>
    <row r="632" spans="1:17" ht="14.45" customHeight="1" x14ac:dyDescent="0.2">
      <c r="A632" s="821" t="s">
        <v>605</v>
      </c>
      <c r="B632" s="822" t="s">
        <v>5001</v>
      </c>
      <c r="C632" s="822" t="s">
        <v>4179</v>
      </c>
      <c r="D632" s="822" t="s">
        <v>5004</v>
      </c>
      <c r="E632" s="822" t="s">
        <v>5005</v>
      </c>
      <c r="F632" s="831"/>
      <c r="G632" s="831"/>
      <c r="H632" s="831"/>
      <c r="I632" s="831"/>
      <c r="J632" s="831">
        <v>1</v>
      </c>
      <c r="K632" s="831">
        <v>1624</v>
      </c>
      <c r="L632" s="831">
        <v>1</v>
      </c>
      <c r="M632" s="831">
        <v>1624</v>
      </c>
      <c r="N632" s="831">
        <v>1</v>
      </c>
      <c r="O632" s="831">
        <v>1639</v>
      </c>
      <c r="P632" s="827">
        <v>1.0092364532019704</v>
      </c>
      <c r="Q632" s="832">
        <v>1639</v>
      </c>
    </row>
    <row r="633" spans="1:17" ht="14.45" customHeight="1" x14ac:dyDescent="0.2">
      <c r="A633" s="821" t="s">
        <v>605</v>
      </c>
      <c r="B633" s="822" t="s">
        <v>5001</v>
      </c>
      <c r="C633" s="822" t="s">
        <v>4179</v>
      </c>
      <c r="D633" s="822" t="s">
        <v>4673</v>
      </c>
      <c r="E633" s="822" t="s">
        <v>4674</v>
      </c>
      <c r="F633" s="831">
        <v>1</v>
      </c>
      <c r="G633" s="831">
        <v>1961</v>
      </c>
      <c r="H633" s="831">
        <v>2.0202124262122818E-2</v>
      </c>
      <c r="I633" s="831">
        <v>1961</v>
      </c>
      <c r="J633" s="831">
        <v>49</v>
      </c>
      <c r="K633" s="831">
        <v>97069</v>
      </c>
      <c r="L633" s="831">
        <v>1</v>
      </c>
      <c r="M633" s="831">
        <v>1981</v>
      </c>
      <c r="N633" s="831">
        <v>43</v>
      </c>
      <c r="O633" s="831">
        <v>85914</v>
      </c>
      <c r="P633" s="827">
        <v>0.88508174597451295</v>
      </c>
      <c r="Q633" s="832">
        <v>1998</v>
      </c>
    </row>
    <row r="634" spans="1:17" ht="14.45" customHeight="1" x14ac:dyDescent="0.2">
      <c r="A634" s="821" t="s">
        <v>605</v>
      </c>
      <c r="B634" s="822" t="s">
        <v>5001</v>
      </c>
      <c r="C634" s="822" t="s">
        <v>4179</v>
      </c>
      <c r="D634" s="822" t="s">
        <v>4675</v>
      </c>
      <c r="E634" s="822" t="s">
        <v>4676</v>
      </c>
      <c r="F634" s="831">
        <v>1</v>
      </c>
      <c r="G634" s="831">
        <v>3252</v>
      </c>
      <c r="H634" s="831">
        <v>2.199898528665652E-2</v>
      </c>
      <c r="I634" s="831">
        <v>3252</v>
      </c>
      <c r="J634" s="831">
        <v>45</v>
      </c>
      <c r="K634" s="831">
        <v>147825</v>
      </c>
      <c r="L634" s="831">
        <v>1</v>
      </c>
      <c r="M634" s="831">
        <v>3285</v>
      </c>
      <c r="N634" s="831">
        <v>39</v>
      </c>
      <c r="O634" s="831">
        <v>129246</v>
      </c>
      <c r="P634" s="827">
        <v>0.87431760527650937</v>
      </c>
      <c r="Q634" s="832">
        <v>3314</v>
      </c>
    </row>
    <row r="635" spans="1:17" ht="14.45" customHeight="1" x14ac:dyDescent="0.2">
      <c r="A635" s="821" t="s">
        <v>605</v>
      </c>
      <c r="B635" s="822" t="s">
        <v>5001</v>
      </c>
      <c r="C635" s="822" t="s">
        <v>4179</v>
      </c>
      <c r="D635" s="822" t="s">
        <v>4719</v>
      </c>
      <c r="E635" s="822" t="s">
        <v>4720</v>
      </c>
      <c r="F635" s="831">
        <v>5</v>
      </c>
      <c r="G635" s="831">
        <v>215</v>
      </c>
      <c r="H635" s="831">
        <v>5.0374882849109653E-2</v>
      </c>
      <c r="I635" s="831">
        <v>43</v>
      </c>
      <c r="J635" s="831">
        <v>97</v>
      </c>
      <c r="K635" s="831">
        <v>4268</v>
      </c>
      <c r="L635" s="831">
        <v>1</v>
      </c>
      <c r="M635" s="831">
        <v>44</v>
      </c>
      <c r="N635" s="831">
        <v>89</v>
      </c>
      <c r="O635" s="831">
        <v>4005</v>
      </c>
      <c r="P635" s="827">
        <v>0.93837863167760072</v>
      </c>
      <c r="Q635" s="832">
        <v>45</v>
      </c>
    </row>
    <row r="636" spans="1:17" ht="14.45" customHeight="1" x14ac:dyDescent="0.2">
      <c r="A636" s="821" t="s">
        <v>605</v>
      </c>
      <c r="B636" s="822" t="s">
        <v>5001</v>
      </c>
      <c r="C636" s="822" t="s">
        <v>4179</v>
      </c>
      <c r="D636" s="822" t="s">
        <v>4729</v>
      </c>
      <c r="E636" s="822" t="s">
        <v>4730</v>
      </c>
      <c r="F636" s="831">
        <v>2</v>
      </c>
      <c r="G636" s="831">
        <v>3006</v>
      </c>
      <c r="H636" s="831">
        <v>7.9209486166007911E-2</v>
      </c>
      <c r="I636" s="831">
        <v>1503</v>
      </c>
      <c r="J636" s="831">
        <v>25</v>
      </c>
      <c r="K636" s="831">
        <v>37950</v>
      </c>
      <c r="L636" s="831">
        <v>1</v>
      </c>
      <c r="M636" s="831">
        <v>1518</v>
      </c>
      <c r="N636" s="831">
        <v>23</v>
      </c>
      <c r="O636" s="831">
        <v>35259</v>
      </c>
      <c r="P636" s="827">
        <v>0.92909090909090908</v>
      </c>
      <c r="Q636" s="832">
        <v>1533</v>
      </c>
    </row>
    <row r="637" spans="1:17" ht="14.45" customHeight="1" x14ac:dyDescent="0.2">
      <c r="A637" s="821" t="s">
        <v>605</v>
      </c>
      <c r="B637" s="822" t="s">
        <v>5001</v>
      </c>
      <c r="C637" s="822" t="s">
        <v>4179</v>
      </c>
      <c r="D637" s="822" t="s">
        <v>4749</v>
      </c>
      <c r="E637" s="822" t="s">
        <v>4750</v>
      </c>
      <c r="F637" s="831"/>
      <c r="G637" s="831"/>
      <c r="H637" s="831"/>
      <c r="I637" s="831"/>
      <c r="J637" s="831">
        <v>40</v>
      </c>
      <c r="K637" s="831">
        <v>24920</v>
      </c>
      <c r="L637" s="831">
        <v>1</v>
      </c>
      <c r="M637" s="831">
        <v>623</v>
      </c>
      <c r="N637" s="831">
        <v>34</v>
      </c>
      <c r="O637" s="831">
        <v>21352</v>
      </c>
      <c r="P637" s="827">
        <v>0.85682182985553768</v>
      </c>
      <c r="Q637" s="832">
        <v>628</v>
      </c>
    </row>
    <row r="638" spans="1:17" ht="14.45" customHeight="1" x14ac:dyDescent="0.2">
      <c r="A638" s="821" t="s">
        <v>605</v>
      </c>
      <c r="B638" s="822" t="s">
        <v>5001</v>
      </c>
      <c r="C638" s="822" t="s">
        <v>4179</v>
      </c>
      <c r="D638" s="822" t="s">
        <v>5006</v>
      </c>
      <c r="E638" s="822" t="s">
        <v>5007</v>
      </c>
      <c r="F638" s="831">
        <v>2</v>
      </c>
      <c r="G638" s="831">
        <v>13510</v>
      </c>
      <c r="H638" s="831"/>
      <c r="I638" s="831">
        <v>6755</v>
      </c>
      <c r="J638" s="831"/>
      <c r="K638" s="831"/>
      <c r="L638" s="831"/>
      <c r="M638" s="831"/>
      <c r="N638" s="831">
        <v>1</v>
      </c>
      <c r="O638" s="831">
        <v>6800</v>
      </c>
      <c r="P638" s="827"/>
      <c r="Q638" s="832">
        <v>6800</v>
      </c>
    </row>
    <row r="639" spans="1:17" ht="14.45" customHeight="1" x14ac:dyDescent="0.2">
      <c r="A639" s="821" t="s">
        <v>605</v>
      </c>
      <c r="B639" s="822" t="s">
        <v>5008</v>
      </c>
      <c r="C639" s="822" t="s">
        <v>4179</v>
      </c>
      <c r="D639" s="822" t="s">
        <v>5009</v>
      </c>
      <c r="E639" s="822" t="s">
        <v>5010</v>
      </c>
      <c r="F639" s="831">
        <v>737</v>
      </c>
      <c r="G639" s="831">
        <v>590927</v>
      </c>
      <c r="H639" s="831">
        <v>0.90966285977300265</v>
      </c>
      <c r="I639" s="831">
        <v>801.80054274084125</v>
      </c>
      <c r="J639" s="831">
        <v>804</v>
      </c>
      <c r="K639" s="831">
        <v>649611</v>
      </c>
      <c r="L639" s="831">
        <v>1</v>
      </c>
      <c r="M639" s="831">
        <v>807.97388059701495</v>
      </c>
      <c r="N639" s="831">
        <v>656</v>
      </c>
      <c r="O639" s="831">
        <v>533293</v>
      </c>
      <c r="P639" s="827">
        <v>0.8209420714858584</v>
      </c>
      <c r="Q639" s="832">
        <v>812.94664634146341</v>
      </c>
    </row>
    <row r="640" spans="1:17" ht="14.45" customHeight="1" x14ac:dyDescent="0.2">
      <c r="A640" s="821" t="s">
        <v>5011</v>
      </c>
      <c r="B640" s="822" t="s">
        <v>4184</v>
      </c>
      <c r="C640" s="822" t="s">
        <v>4179</v>
      </c>
      <c r="D640" s="822" t="s">
        <v>4199</v>
      </c>
      <c r="E640" s="822" t="s">
        <v>4200</v>
      </c>
      <c r="F640" s="831">
        <v>7</v>
      </c>
      <c r="G640" s="831">
        <v>259</v>
      </c>
      <c r="H640" s="831">
        <v>0.30980861244019137</v>
      </c>
      <c r="I640" s="831">
        <v>37</v>
      </c>
      <c r="J640" s="831">
        <v>22</v>
      </c>
      <c r="K640" s="831">
        <v>836</v>
      </c>
      <c r="L640" s="831">
        <v>1</v>
      </c>
      <c r="M640" s="831">
        <v>38</v>
      </c>
      <c r="N640" s="831">
        <v>4</v>
      </c>
      <c r="O640" s="831">
        <v>152</v>
      </c>
      <c r="P640" s="827">
        <v>0.18181818181818182</v>
      </c>
      <c r="Q640" s="832">
        <v>38</v>
      </c>
    </row>
    <row r="641" spans="1:17" ht="14.45" customHeight="1" x14ac:dyDescent="0.2">
      <c r="A641" s="821" t="s">
        <v>5011</v>
      </c>
      <c r="B641" s="822" t="s">
        <v>4184</v>
      </c>
      <c r="C641" s="822" t="s">
        <v>4179</v>
      </c>
      <c r="D641" s="822" t="s">
        <v>4211</v>
      </c>
      <c r="E641" s="822" t="s">
        <v>4212</v>
      </c>
      <c r="F641" s="831">
        <v>21</v>
      </c>
      <c r="G641" s="831">
        <v>2665</v>
      </c>
      <c r="H641" s="831">
        <v>0.96139971139971137</v>
      </c>
      <c r="I641" s="831">
        <v>126.9047619047619</v>
      </c>
      <c r="J641" s="831">
        <v>22</v>
      </c>
      <c r="K641" s="831">
        <v>2772</v>
      </c>
      <c r="L641" s="831">
        <v>1</v>
      </c>
      <c r="M641" s="831">
        <v>126</v>
      </c>
      <c r="N641" s="831">
        <v>10</v>
      </c>
      <c r="O641" s="831">
        <v>1270</v>
      </c>
      <c r="P641" s="827">
        <v>0.45815295815295815</v>
      </c>
      <c r="Q641" s="832">
        <v>127</v>
      </c>
    </row>
    <row r="642" spans="1:17" ht="14.45" customHeight="1" x14ac:dyDescent="0.2">
      <c r="A642" s="821" t="s">
        <v>5011</v>
      </c>
      <c r="B642" s="822" t="s">
        <v>4184</v>
      </c>
      <c r="C642" s="822" t="s">
        <v>4179</v>
      </c>
      <c r="D642" s="822" t="s">
        <v>4219</v>
      </c>
      <c r="E642" s="822" t="s">
        <v>4220</v>
      </c>
      <c r="F642" s="831">
        <v>5</v>
      </c>
      <c r="G642" s="831">
        <v>166.64999999999998</v>
      </c>
      <c r="H642" s="831">
        <v>1</v>
      </c>
      <c r="I642" s="831">
        <v>33.33</v>
      </c>
      <c r="J642" s="831">
        <v>5</v>
      </c>
      <c r="K642" s="831">
        <v>166.64999999999998</v>
      </c>
      <c r="L642" s="831">
        <v>1</v>
      </c>
      <c r="M642" s="831">
        <v>33.33</v>
      </c>
      <c r="N642" s="831">
        <v>18</v>
      </c>
      <c r="O642" s="831">
        <v>758.88000000000011</v>
      </c>
      <c r="P642" s="827">
        <v>4.5537353735373554</v>
      </c>
      <c r="Q642" s="832">
        <v>42.160000000000004</v>
      </c>
    </row>
    <row r="643" spans="1:17" ht="14.45" customHeight="1" x14ac:dyDescent="0.2">
      <c r="A643" s="821" t="s">
        <v>5011</v>
      </c>
      <c r="B643" s="822" t="s">
        <v>4184</v>
      </c>
      <c r="C643" s="822" t="s">
        <v>4179</v>
      </c>
      <c r="D643" s="822" t="s">
        <v>4221</v>
      </c>
      <c r="E643" s="822" t="s">
        <v>4222</v>
      </c>
      <c r="F643" s="831">
        <v>28</v>
      </c>
      <c r="G643" s="831">
        <v>7056</v>
      </c>
      <c r="H643" s="831">
        <v>1.4620803978450063</v>
      </c>
      <c r="I643" s="831">
        <v>252</v>
      </c>
      <c r="J643" s="831">
        <v>19</v>
      </c>
      <c r="K643" s="831">
        <v>4826</v>
      </c>
      <c r="L643" s="831">
        <v>1</v>
      </c>
      <c r="M643" s="831">
        <v>254</v>
      </c>
      <c r="N643" s="831">
        <v>39</v>
      </c>
      <c r="O643" s="831">
        <v>9945</v>
      </c>
      <c r="P643" s="827">
        <v>2.0607128056361375</v>
      </c>
      <c r="Q643" s="832">
        <v>255</v>
      </c>
    </row>
    <row r="644" spans="1:17" ht="14.45" customHeight="1" x14ac:dyDescent="0.2">
      <c r="A644" s="821" t="s">
        <v>5011</v>
      </c>
      <c r="B644" s="822" t="s">
        <v>4184</v>
      </c>
      <c r="C644" s="822" t="s">
        <v>4179</v>
      </c>
      <c r="D644" s="822" t="s">
        <v>4241</v>
      </c>
      <c r="E644" s="822" t="s">
        <v>4242</v>
      </c>
      <c r="F644" s="831">
        <v>6</v>
      </c>
      <c r="G644" s="831">
        <v>2244</v>
      </c>
      <c r="H644" s="831">
        <v>0.49734042553191488</v>
      </c>
      <c r="I644" s="831">
        <v>374</v>
      </c>
      <c r="J644" s="831">
        <v>12</v>
      </c>
      <c r="K644" s="831">
        <v>4512</v>
      </c>
      <c r="L644" s="831">
        <v>1</v>
      </c>
      <c r="M644" s="831">
        <v>376</v>
      </c>
      <c r="N644" s="831">
        <v>48</v>
      </c>
      <c r="O644" s="831">
        <v>18192</v>
      </c>
      <c r="P644" s="827">
        <v>4.0319148936170217</v>
      </c>
      <c r="Q644" s="832">
        <v>379</v>
      </c>
    </row>
    <row r="645" spans="1:17" ht="14.45" customHeight="1" x14ac:dyDescent="0.2">
      <c r="A645" s="821" t="s">
        <v>5012</v>
      </c>
      <c r="B645" s="822" t="s">
        <v>4184</v>
      </c>
      <c r="C645" s="822" t="s">
        <v>4179</v>
      </c>
      <c r="D645" s="822" t="s">
        <v>4211</v>
      </c>
      <c r="E645" s="822" t="s">
        <v>4212</v>
      </c>
      <c r="F645" s="831"/>
      <c r="G645" s="831"/>
      <c r="H645" s="831"/>
      <c r="I645" s="831"/>
      <c r="J645" s="831">
        <v>2</v>
      </c>
      <c r="K645" s="831">
        <v>252</v>
      </c>
      <c r="L645" s="831">
        <v>1</v>
      </c>
      <c r="M645" s="831">
        <v>126</v>
      </c>
      <c r="N645" s="831"/>
      <c r="O645" s="831"/>
      <c r="P645" s="827"/>
      <c r="Q645" s="832"/>
    </row>
    <row r="646" spans="1:17" ht="14.45" customHeight="1" x14ac:dyDescent="0.2">
      <c r="A646" s="821" t="s">
        <v>5012</v>
      </c>
      <c r="B646" s="822" t="s">
        <v>4184</v>
      </c>
      <c r="C646" s="822" t="s">
        <v>4179</v>
      </c>
      <c r="D646" s="822" t="s">
        <v>4219</v>
      </c>
      <c r="E646" s="822" t="s">
        <v>4220</v>
      </c>
      <c r="F646" s="831"/>
      <c r="G646" s="831"/>
      <c r="H646" s="831"/>
      <c r="I646" s="831"/>
      <c r="J646" s="831"/>
      <c r="K646" s="831"/>
      <c r="L646" s="831"/>
      <c r="M646" s="831"/>
      <c r="N646" s="831">
        <v>0</v>
      </c>
      <c r="O646" s="831">
        <v>0</v>
      </c>
      <c r="P646" s="827"/>
      <c r="Q646" s="832"/>
    </row>
    <row r="647" spans="1:17" ht="14.45" customHeight="1" x14ac:dyDescent="0.2">
      <c r="A647" s="821" t="s">
        <v>5012</v>
      </c>
      <c r="B647" s="822" t="s">
        <v>4184</v>
      </c>
      <c r="C647" s="822" t="s">
        <v>4179</v>
      </c>
      <c r="D647" s="822" t="s">
        <v>4221</v>
      </c>
      <c r="E647" s="822" t="s">
        <v>4222</v>
      </c>
      <c r="F647" s="831"/>
      <c r="G647" s="831"/>
      <c r="H647" s="831"/>
      <c r="I647" s="831"/>
      <c r="J647" s="831"/>
      <c r="K647" s="831"/>
      <c r="L647" s="831"/>
      <c r="M647" s="831"/>
      <c r="N647" s="831">
        <v>2</v>
      </c>
      <c r="O647" s="831">
        <v>510</v>
      </c>
      <c r="P647" s="827"/>
      <c r="Q647" s="832">
        <v>255</v>
      </c>
    </row>
    <row r="648" spans="1:17" ht="14.45" customHeight="1" x14ac:dyDescent="0.2">
      <c r="A648" s="821" t="s">
        <v>5012</v>
      </c>
      <c r="B648" s="822" t="s">
        <v>4184</v>
      </c>
      <c r="C648" s="822" t="s">
        <v>4179</v>
      </c>
      <c r="D648" s="822" t="s">
        <v>4241</v>
      </c>
      <c r="E648" s="822" t="s">
        <v>4242</v>
      </c>
      <c r="F648" s="831">
        <v>1</v>
      </c>
      <c r="G648" s="831">
        <v>374</v>
      </c>
      <c r="H648" s="831"/>
      <c r="I648" s="831">
        <v>374</v>
      </c>
      <c r="J648" s="831"/>
      <c r="K648" s="831"/>
      <c r="L648" s="831"/>
      <c r="M648" s="831"/>
      <c r="N648" s="831">
        <v>0</v>
      </c>
      <c r="O648" s="831">
        <v>0</v>
      </c>
      <c r="P648" s="827"/>
      <c r="Q648" s="832"/>
    </row>
    <row r="649" spans="1:17" ht="14.45" customHeight="1" x14ac:dyDescent="0.2">
      <c r="A649" s="821" t="s">
        <v>5013</v>
      </c>
      <c r="B649" s="822" t="s">
        <v>4184</v>
      </c>
      <c r="C649" s="822" t="s">
        <v>4179</v>
      </c>
      <c r="D649" s="822" t="s">
        <v>4221</v>
      </c>
      <c r="E649" s="822" t="s">
        <v>4222</v>
      </c>
      <c r="F649" s="831">
        <v>7</v>
      </c>
      <c r="G649" s="831">
        <v>1764</v>
      </c>
      <c r="H649" s="831">
        <v>0.63135289906943448</v>
      </c>
      <c r="I649" s="831">
        <v>252</v>
      </c>
      <c r="J649" s="831">
        <v>11</v>
      </c>
      <c r="K649" s="831">
        <v>2794</v>
      </c>
      <c r="L649" s="831">
        <v>1</v>
      </c>
      <c r="M649" s="831">
        <v>254</v>
      </c>
      <c r="N649" s="831"/>
      <c r="O649" s="831"/>
      <c r="P649" s="827"/>
      <c r="Q649" s="832"/>
    </row>
    <row r="650" spans="1:17" ht="14.45" customHeight="1" x14ac:dyDescent="0.2">
      <c r="A650" s="821" t="s">
        <v>5013</v>
      </c>
      <c r="B650" s="822" t="s">
        <v>4184</v>
      </c>
      <c r="C650" s="822" t="s">
        <v>4179</v>
      </c>
      <c r="D650" s="822" t="s">
        <v>4241</v>
      </c>
      <c r="E650" s="822" t="s">
        <v>4242</v>
      </c>
      <c r="F650" s="831"/>
      <c r="G650" s="831"/>
      <c r="H650" s="831"/>
      <c r="I650" s="831"/>
      <c r="J650" s="831"/>
      <c r="K650" s="831"/>
      <c r="L650" s="831"/>
      <c r="M650" s="831"/>
      <c r="N650" s="831">
        <v>3</v>
      </c>
      <c r="O650" s="831">
        <v>1137</v>
      </c>
      <c r="P650" s="827"/>
      <c r="Q650" s="832">
        <v>379</v>
      </c>
    </row>
    <row r="651" spans="1:17" ht="14.45" customHeight="1" x14ac:dyDescent="0.2">
      <c r="A651" s="821" t="s">
        <v>5014</v>
      </c>
      <c r="B651" s="822" t="s">
        <v>4184</v>
      </c>
      <c r="C651" s="822" t="s">
        <v>4179</v>
      </c>
      <c r="D651" s="822" t="s">
        <v>4199</v>
      </c>
      <c r="E651" s="822" t="s">
        <v>4200</v>
      </c>
      <c r="F651" s="831">
        <v>1</v>
      </c>
      <c r="G651" s="831">
        <v>37</v>
      </c>
      <c r="H651" s="831">
        <v>0.97368421052631582</v>
      </c>
      <c r="I651" s="831">
        <v>37</v>
      </c>
      <c r="J651" s="831">
        <v>1</v>
      </c>
      <c r="K651" s="831">
        <v>38</v>
      </c>
      <c r="L651" s="831">
        <v>1</v>
      </c>
      <c r="M651" s="831">
        <v>38</v>
      </c>
      <c r="N651" s="831"/>
      <c r="O651" s="831"/>
      <c r="P651" s="827"/>
      <c r="Q651" s="832"/>
    </row>
    <row r="652" spans="1:17" ht="14.45" customHeight="1" x14ac:dyDescent="0.2">
      <c r="A652" s="821" t="s">
        <v>5014</v>
      </c>
      <c r="B652" s="822" t="s">
        <v>4184</v>
      </c>
      <c r="C652" s="822" t="s">
        <v>4179</v>
      </c>
      <c r="D652" s="822" t="s">
        <v>4211</v>
      </c>
      <c r="E652" s="822" t="s">
        <v>4212</v>
      </c>
      <c r="F652" s="831">
        <v>13</v>
      </c>
      <c r="G652" s="831">
        <v>1648</v>
      </c>
      <c r="H652" s="831">
        <v>1.08994708994709</v>
      </c>
      <c r="I652" s="831">
        <v>126.76923076923077</v>
      </c>
      <c r="J652" s="831">
        <v>12</v>
      </c>
      <c r="K652" s="831">
        <v>1512</v>
      </c>
      <c r="L652" s="831">
        <v>1</v>
      </c>
      <c r="M652" s="831">
        <v>126</v>
      </c>
      <c r="N652" s="831"/>
      <c r="O652" s="831"/>
      <c r="P652" s="827"/>
      <c r="Q652" s="832"/>
    </row>
    <row r="653" spans="1:17" ht="14.45" customHeight="1" x14ac:dyDescent="0.2">
      <c r="A653" s="821" t="s">
        <v>5014</v>
      </c>
      <c r="B653" s="822" t="s">
        <v>4184</v>
      </c>
      <c r="C653" s="822" t="s">
        <v>4179</v>
      </c>
      <c r="D653" s="822" t="s">
        <v>4221</v>
      </c>
      <c r="E653" s="822" t="s">
        <v>4222</v>
      </c>
      <c r="F653" s="831">
        <v>106</v>
      </c>
      <c r="G653" s="831">
        <v>26712</v>
      </c>
      <c r="H653" s="831">
        <v>1.6962153924307848</v>
      </c>
      <c r="I653" s="831">
        <v>252</v>
      </c>
      <c r="J653" s="831">
        <v>62</v>
      </c>
      <c r="K653" s="831">
        <v>15748</v>
      </c>
      <c r="L653" s="831">
        <v>1</v>
      </c>
      <c r="M653" s="831">
        <v>254</v>
      </c>
      <c r="N653" s="831">
        <v>39</v>
      </c>
      <c r="O653" s="831">
        <v>9945</v>
      </c>
      <c r="P653" s="827">
        <v>0.63150876301752601</v>
      </c>
      <c r="Q653" s="832">
        <v>255</v>
      </c>
    </row>
    <row r="654" spans="1:17" ht="14.45" customHeight="1" x14ac:dyDescent="0.2">
      <c r="A654" s="821" t="s">
        <v>5014</v>
      </c>
      <c r="B654" s="822" t="s">
        <v>4184</v>
      </c>
      <c r="C654" s="822" t="s">
        <v>4179</v>
      </c>
      <c r="D654" s="822" t="s">
        <v>4241</v>
      </c>
      <c r="E654" s="822" t="s">
        <v>4242</v>
      </c>
      <c r="F654" s="831">
        <v>9</v>
      </c>
      <c r="G654" s="831">
        <v>3366</v>
      </c>
      <c r="H654" s="831">
        <v>0.89521276595744681</v>
      </c>
      <c r="I654" s="831">
        <v>374</v>
      </c>
      <c r="J654" s="831">
        <v>10</v>
      </c>
      <c r="K654" s="831">
        <v>3760</v>
      </c>
      <c r="L654" s="831">
        <v>1</v>
      </c>
      <c r="M654" s="831">
        <v>376</v>
      </c>
      <c r="N654" s="831">
        <v>72</v>
      </c>
      <c r="O654" s="831">
        <v>27288</v>
      </c>
      <c r="P654" s="827">
        <v>7.2574468085106387</v>
      </c>
      <c r="Q654" s="832">
        <v>379</v>
      </c>
    </row>
    <row r="655" spans="1:17" ht="14.45" customHeight="1" x14ac:dyDescent="0.2">
      <c r="A655" s="821" t="s">
        <v>5015</v>
      </c>
      <c r="B655" s="822" t="s">
        <v>4184</v>
      </c>
      <c r="C655" s="822" t="s">
        <v>4179</v>
      </c>
      <c r="D655" s="822" t="s">
        <v>4199</v>
      </c>
      <c r="E655" s="822" t="s">
        <v>4200</v>
      </c>
      <c r="F655" s="831">
        <v>1</v>
      </c>
      <c r="G655" s="831">
        <v>37</v>
      </c>
      <c r="H655" s="831">
        <v>0.97368421052631582</v>
      </c>
      <c r="I655" s="831">
        <v>37</v>
      </c>
      <c r="J655" s="831">
        <v>1</v>
      </c>
      <c r="K655" s="831">
        <v>38</v>
      </c>
      <c r="L655" s="831">
        <v>1</v>
      </c>
      <c r="M655" s="831">
        <v>38</v>
      </c>
      <c r="N655" s="831"/>
      <c r="O655" s="831"/>
      <c r="P655" s="827"/>
      <c r="Q655" s="832"/>
    </row>
    <row r="656" spans="1:17" ht="14.45" customHeight="1" x14ac:dyDescent="0.2">
      <c r="A656" s="821" t="s">
        <v>5015</v>
      </c>
      <c r="B656" s="822" t="s">
        <v>4184</v>
      </c>
      <c r="C656" s="822" t="s">
        <v>4179</v>
      </c>
      <c r="D656" s="822" t="s">
        <v>4211</v>
      </c>
      <c r="E656" s="822" t="s">
        <v>4212</v>
      </c>
      <c r="F656" s="831">
        <v>1</v>
      </c>
      <c r="G656" s="831">
        <v>127</v>
      </c>
      <c r="H656" s="831"/>
      <c r="I656" s="831">
        <v>127</v>
      </c>
      <c r="J656" s="831"/>
      <c r="K656" s="831"/>
      <c r="L656" s="831"/>
      <c r="M656" s="831"/>
      <c r="N656" s="831"/>
      <c r="O656" s="831"/>
      <c r="P656" s="827"/>
      <c r="Q656" s="832"/>
    </row>
    <row r="657" spans="1:17" ht="14.45" customHeight="1" x14ac:dyDescent="0.2">
      <c r="A657" s="821" t="s">
        <v>5015</v>
      </c>
      <c r="B657" s="822" t="s">
        <v>4184</v>
      </c>
      <c r="C657" s="822" t="s">
        <v>4179</v>
      </c>
      <c r="D657" s="822" t="s">
        <v>4221</v>
      </c>
      <c r="E657" s="822" t="s">
        <v>4222</v>
      </c>
      <c r="F657" s="831">
        <v>1</v>
      </c>
      <c r="G657" s="831">
        <v>252</v>
      </c>
      <c r="H657" s="831">
        <v>0.49606299212598426</v>
      </c>
      <c r="I657" s="831">
        <v>252</v>
      </c>
      <c r="J657" s="831">
        <v>2</v>
      </c>
      <c r="K657" s="831">
        <v>508</v>
      </c>
      <c r="L657" s="831">
        <v>1</v>
      </c>
      <c r="M657" s="831">
        <v>254</v>
      </c>
      <c r="N657" s="831">
        <v>1</v>
      </c>
      <c r="O657" s="831">
        <v>255</v>
      </c>
      <c r="P657" s="827">
        <v>0.50196850393700787</v>
      </c>
      <c r="Q657" s="832">
        <v>255</v>
      </c>
    </row>
    <row r="658" spans="1:17" ht="14.45" customHeight="1" x14ac:dyDescent="0.2">
      <c r="A658" s="821" t="s">
        <v>5015</v>
      </c>
      <c r="B658" s="822" t="s">
        <v>4184</v>
      </c>
      <c r="C658" s="822" t="s">
        <v>4179</v>
      </c>
      <c r="D658" s="822" t="s">
        <v>4241</v>
      </c>
      <c r="E658" s="822" t="s">
        <v>4242</v>
      </c>
      <c r="F658" s="831"/>
      <c r="G658" s="831"/>
      <c r="H658" s="831"/>
      <c r="I658" s="831"/>
      <c r="J658" s="831">
        <v>1</v>
      </c>
      <c r="K658" s="831">
        <v>376</v>
      </c>
      <c r="L658" s="831">
        <v>1</v>
      </c>
      <c r="M658" s="831">
        <v>376</v>
      </c>
      <c r="N658" s="831">
        <v>1</v>
      </c>
      <c r="O658" s="831">
        <v>379</v>
      </c>
      <c r="P658" s="827">
        <v>1.0079787234042554</v>
      </c>
      <c r="Q658" s="832">
        <v>379</v>
      </c>
    </row>
    <row r="659" spans="1:17" ht="14.45" customHeight="1" x14ac:dyDescent="0.2">
      <c r="A659" s="821" t="s">
        <v>5016</v>
      </c>
      <c r="B659" s="822" t="s">
        <v>4184</v>
      </c>
      <c r="C659" s="822" t="s">
        <v>4179</v>
      </c>
      <c r="D659" s="822" t="s">
        <v>4211</v>
      </c>
      <c r="E659" s="822" t="s">
        <v>4212</v>
      </c>
      <c r="F659" s="831">
        <v>1</v>
      </c>
      <c r="G659" s="831">
        <v>127</v>
      </c>
      <c r="H659" s="831"/>
      <c r="I659" s="831">
        <v>127</v>
      </c>
      <c r="J659" s="831"/>
      <c r="K659" s="831"/>
      <c r="L659" s="831"/>
      <c r="M659" s="831"/>
      <c r="N659" s="831"/>
      <c r="O659" s="831"/>
      <c r="P659" s="827"/>
      <c r="Q659" s="832"/>
    </row>
    <row r="660" spans="1:17" ht="14.45" customHeight="1" x14ac:dyDescent="0.2">
      <c r="A660" s="821" t="s">
        <v>5016</v>
      </c>
      <c r="B660" s="822" t="s">
        <v>4184</v>
      </c>
      <c r="C660" s="822" t="s">
        <v>4179</v>
      </c>
      <c r="D660" s="822" t="s">
        <v>4221</v>
      </c>
      <c r="E660" s="822" t="s">
        <v>4222</v>
      </c>
      <c r="F660" s="831">
        <v>1</v>
      </c>
      <c r="G660" s="831">
        <v>252</v>
      </c>
      <c r="H660" s="831"/>
      <c r="I660" s="831">
        <v>252</v>
      </c>
      <c r="J660" s="831"/>
      <c r="K660" s="831"/>
      <c r="L660" s="831"/>
      <c r="M660" s="831"/>
      <c r="N660" s="831"/>
      <c r="O660" s="831"/>
      <c r="P660" s="827"/>
      <c r="Q660" s="832"/>
    </row>
    <row r="661" spans="1:17" ht="14.45" customHeight="1" x14ac:dyDescent="0.2">
      <c r="A661" s="821" t="s">
        <v>5017</v>
      </c>
      <c r="B661" s="822" t="s">
        <v>4184</v>
      </c>
      <c r="C661" s="822" t="s">
        <v>4179</v>
      </c>
      <c r="D661" s="822" t="s">
        <v>4199</v>
      </c>
      <c r="E661" s="822" t="s">
        <v>4200</v>
      </c>
      <c r="F661" s="831">
        <v>1</v>
      </c>
      <c r="G661" s="831">
        <v>37</v>
      </c>
      <c r="H661" s="831">
        <v>0.97368421052631582</v>
      </c>
      <c r="I661" s="831">
        <v>37</v>
      </c>
      <c r="J661" s="831">
        <v>1</v>
      </c>
      <c r="K661" s="831">
        <v>38</v>
      </c>
      <c r="L661" s="831">
        <v>1</v>
      </c>
      <c r="M661" s="831">
        <v>38</v>
      </c>
      <c r="N661" s="831"/>
      <c r="O661" s="831"/>
      <c r="P661" s="827"/>
      <c r="Q661" s="832"/>
    </row>
    <row r="662" spans="1:17" ht="14.45" customHeight="1" x14ac:dyDescent="0.2">
      <c r="A662" s="821" t="s">
        <v>5017</v>
      </c>
      <c r="B662" s="822" t="s">
        <v>4184</v>
      </c>
      <c r="C662" s="822" t="s">
        <v>4179</v>
      </c>
      <c r="D662" s="822" t="s">
        <v>4211</v>
      </c>
      <c r="E662" s="822" t="s">
        <v>4212</v>
      </c>
      <c r="F662" s="831">
        <v>1</v>
      </c>
      <c r="G662" s="831">
        <v>127</v>
      </c>
      <c r="H662" s="831"/>
      <c r="I662" s="831">
        <v>127</v>
      </c>
      <c r="J662" s="831"/>
      <c r="K662" s="831"/>
      <c r="L662" s="831"/>
      <c r="M662" s="831"/>
      <c r="N662" s="831"/>
      <c r="O662" s="831"/>
      <c r="P662" s="827"/>
      <c r="Q662" s="832"/>
    </row>
    <row r="663" spans="1:17" ht="14.45" customHeight="1" x14ac:dyDescent="0.2">
      <c r="A663" s="821" t="s">
        <v>5017</v>
      </c>
      <c r="B663" s="822" t="s">
        <v>4184</v>
      </c>
      <c r="C663" s="822" t="s">
        <v>4179</v>
      </c>
      <c r="D663" s="822" t="s">
        <v>4221</v>
      </c>
      <c r="E663" s="822" t="s">
        <v>4222</v>
      </c>
      <c r="F663" s="831">
        <v>1</v>
      </c>
      <c r="G663" s="831">
        <v>252</v>
      </c>
      <c r="H663" s="831"/>
      <c r="I663" s="831">
        <v>252</v>
      </c>
      <c r="J663" s="831"/>
      <c r="K663" s="831"/>
      <c r="L663" s="831"/>
      <c r="M663" s="831"/>
      <c r="N663" s="831">
        <v>2</v>
      </c>
      <c r="O663" s="831">
        <v>510</v>
      </c>
      <c r="P663" s="827"/>
      <c r="Q663" s="832">
        <v>255</v>
      </c>
    </row>
    <row r="664" spans="1:17" ht="14.45" customHeight="1" x14ac:dyDescent="0.2">
      <c r="A664" s="821" t="s">
        <v>5018</v>
      </c>
      <c r="B664" s="822" t="s">
        <v>4184</v>
      </c>
      <c r="C664" s="822" t="s">
        <v>4179</v>
      </c>
      <c r="D664" s="822" t="s">
        <v>4199</v>
      </c>
      <c r="E664" s="822" t="s">
        <v>4200</v>
      </c>
      <c r="F664" s="831"/>
      <c r="G664" s="831"/>
      <c r="H664" s="831"/>
      <c r="I664" s="831"/>
      <c r="J664" s="831">
        <v>1</v>
      </c>
      <c r="K664" s="831">
        <v>38</v>
      </c>
      <c r="L664" s="831">
        <v>1</v>
      </c>
      <c r="M664" s="831">
        <v>38</v>
      </c>
      <c r="N664" s="831"/>
      <c r="O664" s="831"/>
      <c r="P664" s="827"/>
      <c r="Q664" s="832"/>
    </row>
    <row r="665" spans="1:17" ht="14.45" customHeight="1" x14ac:dyDescent="0.2">
      <c r="A665" s="821" t="s">
        <v>5018</v>
      </c>
      <c r="B665" s="822" t="s">
        <v>4184</v>
      </c>
      <c r="C665" s="822" t="s">
        <v>4179</v>
      </c>
      <c r="D665" s="822" t="s">
        <v>4211</v>
      </c>
      <c r="E665" s="822" t="s">
        <v>4212</v>
      </c>
      <c r="F665" s="831"/>
      <c r="G665" s="831"/>
      <c r="H665" s="831"/>
      <c r="I665" s="831"/>
      <c r="J665" s="831">
        <v>1</v>
      </c>
      <c r="K665" s="831">
        <v>126</v>
      </c>
      <c r="L665" s="831">
        <v>1</v>
      </c>
      <c r="M665" s="831">
        <v>126</v>
      </c>
      <c r="N665" s="831"/>
      <c r="O665" s="831"/>
      <c r="P665" s="827"/>
      <c r="Q665" s="832"/>
    </row>
    <row r="666" spans="1:17" ht="14.45" customHeight="1" x14ac:dyDescent="0.2">
      <c r="A666" s="821" t="s">
        <v>5018</v>
      </c>
      <c r="B666" s="822" t="s">
        <v>4184</v>
      </c>
      <c r="C666" s="822" t="s">
        <v>4179</v>
      </c>
      <c r="D666" s="822" t="s">
        <v>4241</v>
      </c>
      <c r="E666" s="822" t="s">
        <v>4242</v>
      </c>
      <c r="F666" s="831"/>
      <c r="G666" s="831"/>
      <c r="H666" s="831"/>
      <c r="I666" s="831"/>
      <c r="J666" s="831">
        <v>1</v>
      </c>
      <c r="K666" s="831">
        <v>376</v>
      </c>
      <c r="L666" s="831">
        <v>1</v>
      </c>
      <c r="M666" s="831">
        <v>376</v>
      </c>
      <c r="N666" s="831">
        <v>1</v>
      </c>
      <c r="O666" s="831">
        <v>379</v>
      </c>
      <c r="P666" s="827">
        <v>1.0079787234042554</v>
      </c>
      <c r="Q666" s="832">
        <v>379</v>
      </c>
    </row>
    <row r="667" spans="1:17" ht="14.45" customHeight="1" x14ac:dyDescent="0.2">
      <c r="A667" s="821" t="s">
        <v>5019</v>
      </c>
      <c r="B667" s="822" t="s">
        <v>4184</v>
      </c>
      <c r="C667" s="822" t="s">
        <v>4179</v>
      </c>
      <c r="D667" s="822" t="s">
        <v>4199</v>
      </c>
      <c r="E667" s="822" t="s">
        <v>4200</v>
      </c>
      <c r="F667" s="831">
        <v>1</v>
      </c>
      <c r="G667" s="831">
        <v>37</v>
      </c>
      <c r="H667" s="831">
        <v>0.32456140350877194</v>
      </c>
      <c r="I667" s="831">
        <v>37</v>
      </c>
      <c r="J667" s="831">
        <v>3</v>
      </c>
      <c r="K667" s="831">
        <v>114</v>
      </c>
      <c r="L667" s="831">
        <v>1</v>
      </c>
      <c r="M667" s="831">
        <v>38</v>
      </c>
      <c r="N667" s="831"/>
      <c r="O667" s="831"/>
      <c r="P667" s="827"/>
      <c r="Q667" s="832"/>
    </row>
    <row r="668" spans="1:17" ht="14.45" customHeight="1" x14ac:dyDescent="0.2">
      <c r="A668" s="821" t="s">
        <v>5019</v>
      </c>
      <c r="B668" s="822" t="s">
        <v>4184</v>
      </c>
      <c r="C668" s="822" t="s">
        <v>4179</v>
      </c>
      <c r="D668" s="822" t="s">
        <v>4211</v>
      </c>
      <c r="E668" s="822" t="s">
        <v>4212</v>
      </c>
      <c r="F668" s="831">
        <v>2</v>
      </c>
      <c r="G668" s="831">
        <v>254</v>
      </c>
      <c r="H668" s="831">
        <v>0.67195767195767198</v>
      </c>
      <c r="I668" s="831">
        <v>127</v>
      </c>
      <c r="J668" s="831">
        <v>3</v>
      </c>
      <c r="K668" s="831">
        <v>378</v>
      </c>
      <c r="L668" s="831">
        <v>1</v>
      </c>
      <c r="M668" s="831">
        <v>126</v>
      </c>
      <c r="N668" s="831">
        <v>2</v>
      </c>
      <c r="O668" s="831">
        <v>254</v>
      </c>
      <c r="P668" s="827">
        <v>0.67195767195767198</v>
      </c>
      <c r="Q668" s="832">
        <v>127</v>
      </c>
    </row>
    <row r="669" spans="1:17" ht="14.45" customHeight="1" x14ac:dyDescent="0.2">
      <c r="A669" s="821" t="s">
        <v>5019</v>
      </c>
      <c r="B669" s="822" t="s">
        <v>4184</v>
      </c>
      <c r="C669" s="822" t="s">
        <v>4179</v>
      </c>
      <c r="D669" s="822" t="s">
        <v>4219</v>
      </c>
      <c r="E669" s="822" t="s">
        <v>4220</v>
      </c>
      <c r="F669" s="831"/>
      <c r="G669" s="831"/>
      <c r="H669" s="831"/>
      <c r="I669" s="831"/>
      <c r="J669" s="831">
        <v>1</v>
      </c>
      <c r="K669" s="831">
        <v>33.33</v>
      </c>
      <c r="L669" s="831">
        <v>1</v>
      </c>
      <c r="M669" s="831">
        <v>33.33</v>
      </c>
      <c r="N669" s="831"/>
      <c r="O669" s="831"/>
      <c r="P669" s="827"/>
      <c r="Q669" s="832"/>
    </row>
    <row r="670" spans="1:17" ht="14.45" customHeight="1" x14ac:dyDescent="0.2">
      <c r="A670" s="821" t="s">
        <v>5019</v>
      </c>
      <c r="B670" s="822" t="s">
        <v>4184</v>
      </c>
      <c r="C670" s="822" t="s">
        <v>4179</v>
      </c>
      <c r="D670" s="822" t="s">
        <v>4221</v>
      </c>
      <c r="E670" s="822" t="s">
        <v>4222</v>
      </c>
      <c r="F670" s="831">
        <v>11</v>
      </c>
      <c r="G670" s="831">
        <v>2772</v>
      </c>
      <c r="H670" s="831">
        <v>2.1826771653543307</v>
      </c>
      <c r="I670" s="831">
        <v>252</v>
      </c>
      <c r="J670" s="831">
        <v>5</v>
      </c>
      <c r="K670" s="831">
        <v>1270</v>
      </c>
      <c r="L670" s="831">
        <v>1</v>
      </c>
      <c r="M670" s="831">
        <v>254</v>
      </c>
      <c r="N670" s="831">
        <v>1</v>
      </c>
      <c r="O670" s="831">
        <v>255</v>
      </c>
      <c r="P670" s="827">
        <v>0.20078740157480315</v>
      </c>
      <c r="Q670" s="832">
        <v>255</v>
      </c>
    </row>
    <row r="671" spans="1:17" ht="14.45" customHeight="1" x14ac:dyDescent="0.2">
      <c r="A671" s="821" t="s">
        <v>5019</v>
      </c>
      <c r="B671" s="822" t="s">
        <v>4184</v>
      </c>
      <c r="C671" s="822" t="s">
        <v>4179</v>
      </c>
      <c r="D671" s="822" t="s">
        <v>4241</v>
      </c>
      <c r="E671" s="822" t="s">
        <v>4242</v>
      </c>
      <c r="F671" s="831">
        <v>2</v>
      </c>
      <c r="G671" s="831">
        <v>748</v>
      </c>
      <c r="H671" s="831">
        <v>0.99468085106382975</v>
      </c>
      <c r="I671" s="831">
        <v>374</v>
      </c>
      <c r="J671" s="831">
        <v>2</v>
      </c>
      <c r="K671" s="831">
        <v>752</v>
      </c>
      <c r="L671" s="831">
        <v>1</v>
      </c>
      <c r="M671" s="831">
        <v>376</v>
      </c>
      <c r="N671" s="831">
        <v>9</v>
      </c>
      <c r="O671" s="831">
        <v>3411</v>
      </c>
      <c r="P671" s="827">
        <v>4.5359042553191493</v>
      </c>
      <c r="Q671" s="832">
        <v>379</v>
      </c>
    </row>
    <row r="672" spans="1:17" ht="14.45" customHeight="1" x14ac:dyDescent="0.2">
      <c r="A672" s="821" t="s">
        <v>5020</v>
      </c>
      <c r="B672" s="822" t="s">
        <v>4184</v>
      </c>
      <c r="C672" s="822" t="s">
        <v>4179</v>
      </c>
      <c r="D672" s="822" t="s">
        <v>4199</v>
      </c>
      <c r="E672" s="822" t="s">
        <v>4200</v>
      </c>
      <c r="F672" s="831">
        <v>40</v>
      </c>
      <c r="G672" s="831">
        <v>1480</v>
      </c>
      <c r="H672" s="831">
        <v>0.58130400628436762</v>
      </c>
      <c r="I672" s="831">
        <v>37</v>
      </c>
      <c r="J672" s="831">
        <v>67</v>
      </c>
      <c r="K672" s="831">
        <v>2546</v>
      </c>
      <c r="L672" s="831">
        <v>1</v>
      </c>
      <c r="M672" s="831">
        <v>38</v>
      </c>
      <c r="N672" s="831">
        <v>5</v>
      </c>
      <c r="O672" s="831">
        <v>190</v>
      </c>
      <c r="P672" s="827">
        <v>7.4626865671641784E-2</v>
      </c>
      <c r="Q672" s="832">
        <v>38</v>
      </c>
    </row>
    <row r="673" spans="1:17" ht="14.45" customHeight="1" x14ac:dyDescent="0.2">
      <c r="A673" s="821" t="s">
        <v>5020</v>
      </c>
      <c r="B673" s="822" t="s">
        <v>4184</v>
      </c>
      <c r="C673" s="822" t="s">
        <v>4179</v>
      </c>
      <c r="D673" s="822" t="s">
        <v>4211</v>
      </c>
      <c r="E673" s="822" t="s">
        <v>4212</v>
      </c>
      <c r="F673" s="831">
        <v>80</v>
      </c>
      <c r="G673" s="831">
        <v>10151</v>
      </c>
      <c r="H673" s="831">
        <v>1.0600459482038429</v>
      </c>
      <c r="I673" s="831">
        <v>126.8875</v>
      </c>
      <c r="J673" s="831">
        <v>76</v>
      </c>
      <c r="K673" s="831">
        <v>9576</v>
      </c>
      <c r="L673" s="831">
        <v>1</v>
      </c>
      <c r="M673" s="831">
        <v>126</v>
      </c>
      <c r="N673" s="831">
        <v>23</v>
      </c>
      <c r="O673" s="831">
        <v>2921</v>
      </c>
      <c r="P673" s="827">
        <v>0.30503341687552216</v>
      </c>
      <c r="Q673" s="832">
        <v>127</v>
      </c>
    </row>
    <row r="674" spans="1:17" ht="14.45" customHeight="1" x14ac:dyDescent="0.2">
      <c r="A674" s="821" t="s">
        <v>5020</v>
      </c>
      <c r="B674" s="822" t="s">
        <v>4184</v>
      </c>
      <c r="C674" s="822" t="s">
        <v>4179</v>
      </c>
      <c r="D674" s="822" t="s">
        <v>4219</v>
      </c>
      <c r="E674" s="822" t="s">
        <v>4220</v>
      </c>
      <c r="F674" s="831">
        <v>25</v>
      </c>
      <c r="G674" s="831">
        <v>833.2600000000001</v>
      </c>
      <c r="H674" s="831">
        <v>1.0869412086980339</v>
      </c>
      <c r="I674" s="831">
        <v>33.330400000000004</v>
      </c>
      <c r="J674" s="831">
        <v>23</v>
      </c>
      <c r="K674" s="831">
        <v>766.61000000000024</v>
      </c>
      <c r="L674" s="831">
        <v>1</v>
      </c>
      <c r="M674" s="831">
        <v>33.330869565217405</v>
      </c>
      <c r="N674" s="831">
        <v>40</v>
      </c>
      <c r="O674" s="831">
        <v>1565.5499999999997</v>
      </c>
      <c r="P674" s="827">
        <v>2.042172682328693</v>
      </c>
      <c r="Q674" s="832">
        <v>39.138749999999995</v>
      </c>
    </row>
    <row r="675" spans="1:17" ht="14.45" customHeight="1" x14ac:dyDescent="0.2">
      <c r="A675" s="821" t="s">
        <v>5020</v>
      </c>
      <c r="B675" s="822" t="s">
        <v>4184</v>
      </c>
      <c r="C675" s="822" t="s">
        <v>4179</v>
      </c>
      <c r="D675" s="822" t="s">
        <v>4221</v>
      </c>
      <c r="E675" s="822" t="s">
        <v>4222</v>
      </c>
      <c r="F675" s="831">
        <v>162</v>
      </c>
      <c r="G675" s="831">
        <v>40824</v>
      </c>
      <c r="H675" s="831">
        <v>1.6569526747300918</v>
      </c>
      <c r="I675" s="831">
        <v>252</v>
      </c>
      <c r="J675" s="831">
        <v>97</v>
      </c>
      <c r="K675" s="831">
        <v>24638</v>
      </c>
      <c r="L675" s="831">
        <v>1</v>
      </c>
      <c r="M675" s="831">
        <v>254</v>
      </c>
      <c r="N675" s="831">
        <v>73</v>
      </c>
      <c r="O675" s="831">
        <v>18615</v>
      </c>
      <c r="P675" s="827">
        <v>0.755540222420651</v>
      </c>
      <c r="Q675" s="832">
        <v>255</v>
      </c>
    </row>
    <row r="676" spans="1:17" ht="14.45" customHeight="1" x14ac:dyDescent="0.2">
      <c r="A676" s="821" t="s">
        <v>5020</v>
      </c>
      <c r="B676" s="822" t="s">
        <v>4184</v>
      </c>
      <c r="C676" s="822" t="s">
        <v>4179</v>
      </c>
      <c r="D676" s="822" t="s">
        <v>4237</v>
      </c>
      <c r="E676" s="822" t="s">
        <v>4238</v>
      </c>
      <c r="F676" s="831"/>
      <c r="G676" s="831"/>
      <c r="H676" s="831"/>
      <c r="I676" s="831"/>
      <c r="J676" s="831">
        <v>1</v>
      </c>
      <c r="K676" s="831">
        <v>116</v>
      </c>
      <c r="L676" s="831">
        <v>1</v>
      </c>
      <c r="M676" s="831">
        <v>116</v>
      </c>
      <c r="N676" s="831"/>
      <c r="O676" s="831"/>
      <c r="P676" s="827"/>
      <c r="Q676" s="832"/>
    </row>
    <row r="677" spans="1:17" ht="14.45" customHeight="1" x14ac:dyDescent="0.2">
      <c r="A677" s="821" t="s">
        <v>5020</v>
      </c>
      <c r="B677" s="822" t="s">
        <v>4184</v>
      </c>
      <c r="C677" s="822" t="s">
        <v>4179</v>
      </c>
      <c r="D677" s="822" t="s">
        <v>4241</v>
      </c>
      <c r="E677" s="822" t="s">
        <v>4242</v>
      </c>
      <c r="F677" s="831">
        <v>44</v>
      </c>
      <c r="G677" s="831">
        <v>16456</v>
      </c>
      <c r="H677" s="831">
        <v>1.1517357222844344</v>
      </c>
      <c r="I677" s="831">
        <v>374</v>
      </c>
      <c r="J677" s="831">
        <v>38</v>
      </c>
      <c r="K677" s="831">
        <v>14288</v>
      </c>
      <c r="L677" s="831">
        <v>1</v>
      </c>
      <c r="M677" s="831">
        <v>376</v>
      </c>
      <c r="N677" s="831">
        <v>149</v>
      </c>
      <c r="O677" s="831">
        <v>56471</v>
      </c>
      <c r="P677" s="827">
        <v>3.9523376259798431</v>
      </c>
      <c r="Q677" s="832">
        <v>379</v>
      </c>
    </row>
    <row r="678" spans="1:17" ht="14.45" customHeight="1" x14ac:dyDescent="0.2">
      <c r="A678" s="821" t="s">
        <v>5020</v>
      </c>
      <c r="B678" s="822" t="s">
        <v>4293</v>
      </c>
      <c r="C678" s="822" t="s">
        <v>4179</v>
      </c>
      <c r="D678" s="822" t="s">
        <v>4639</v>
      </c>
      <c r="E678" s="822" t="s">
        <v>4640</v>
      </c>
      <c r="F678" s="831">
        <v>5</v>
      </c>
      <c r="G678" s="831">
        <v>50170</v>
      </c>
      <c r="H678" s="831"/>
      <c r="I678" s="831">
        <v>10034</v>
      </c>
      <c r="J678" s="831"/>
      <c r="K678" s="831"/>
      <c r="L678" s="831"/>
      <c r="M678" s="831"/>
      <c r="N678" s="831"/>
      <c r="O678" s="831"/>
      <c r="P678" s="827"/>
      <c r="Q678" s="832"/>
    </row>
    <row r="679" spans="1:17" ht="14.45" customHeight="1" x14ac:dyDescent="0.2">
      <c r="A679" s="821" t="s">
        <v>5020</v>
      </c>
      <c r="B679" s="822" t="s">
        <v>4245</v>
      </c>
      <c r="C679" s="822" t="s">
        <v>4179</v>
      </c>
      <c r="D679" s="822" t="s">
        <v>4249</v>
      </c>
      <c r="E679" s="822" t="s">
        <v>4250</v>
      </c>
      <c r="F679" s="831">
        <v>2</v>
      </c>
      <c r="G679" s="831">
        <v>252</v>
      </c>
      <c r="H679" s="831"/>
      <c r="I679" s="831">
        <v>126</v>
      </c>
      <c r="J679" s="831"/>
      <c r="K679" s="831"/>
      <c r="L679" s="831"/>
      <c r="M679" s="831"/>
      <c r="N679" s="831"/>
      <c r="O679" s="831"/>
      <c r="P679" s="827"/>
      <c r="Q679" s="832"/>
    </row>
    <row r="680" spans="1:17" ht="14.45" customHeight="1" x14ac:dyDescent="0.2">
      <c r="A680" s="821" t="s">
        <v>5021</v>
      </c>
      <c r="B680" s="822" t="s">
        <v>4184</v>
      </c>
      <c r="C680" s="822" t="s">
        <v>4179</v>
      </c>
      <c r="D680" s="822" t="s">
        <v>4211</v>
      </c>
      <c r="E680" s="822" t="s">
        <v>4212</v>
      </c>
      <c r="F680" s="831">
        <v>1</v>
      </c>
      <c r="G680" s="831">
        <v>126</v>
      </c>
      <c r="H680" s="831"/>
      <c r="I680" s="831">
        <v>126</v>
      </c>
      <c r="J680" s="831"/>
      <c r="K680" s="831"/>
      <c r="L680" s="831"/>
      <c r="M680" s="831"/>
      <c r="N680" s="831"/>
      <c r="O680" s="831"/>
      <c r="P680" s="827"/>
      <c r="Q680" s="832"/>
    </row>
    <row r="681" spans="1:17" ht="14.45" customHeight="1" x14ac:dyDescent="0.2">
      <c r="A681" s="821" t="s">
        <v>5021</v>
      </c>
      <c r="B681" s="822" t="s">
        <v>4184</v>
      </c>
      <c r="C681" s="822" t="s">
        <v>4179</v>
      </c>
      <c r="D681" s="822" t="s">
        <v>4219</v>
      </c>
      <c r="E681" s="822" t="s">
        <v>4220</v>
      </c>
      <c r="F681" s="831"/>
      <c r="G681" s="831"/>
      <c r="H681" s="831"/>
      <c r="I681" s="831"/>
      <c r="J681" s="831"/>
      <c r="K681" s="831"/>
      <c r="L681" s="831"/>
      <c r="M681" s="831"/>
      <c r="N681" s="831">
        <v>2</v>
      </c>
      <c r="O681" s="831">
        <v>78.89</v>
      </c>
      <c r="P681" s="827"/>
      <c r="Q681" s="832">
        <v>39.445</v>
      </c>
    </row>
    <row r="682" spans="1:17" ht="14.45" customHeight="1" x14ac:dyDescent="0.2">
      <c r="A682" s="821" t="s">
        <v>5021</v>
      </c>
      <c r="B682" s="822" t="s">
        <v>4184</v>
      </c>
      <c r="C682" s="822" t="s">
        <v>4179</v>
      </c>
      <c r="D682" s="822" t="s">
        <v>4221</v>
      </c>
      <c r="E682" s="822" t="s">
        <v>4222</v>
      </c>
      <c r="F682" s="831">
        <v>2</v>
      </c>
      <c r="G682" s="831">
        <v>504</v>
      </c>
      <c r="H682" s="831">
        <v>1.984251968503937</v>
      </c>
      <c r="I682" s="831">
        <v>252</v>
      </c>
      <c r="J682" s="831">
        <v>1</v>
      </c>
      <c r="K682" s="831">
        <v>254</v>
      </c>
      <c r="L682" s="831">
        <v>1</v>
      </c>
      <c r="M682" s="831">
        <v>254</v>
      </c>
      <c r="N682" s="831">
        <v>1</v>
      </c>
      <c r="O682" s="831">
        <v>255</v>
      </c>
      <c r="P682" s="827">
        <v>1.0039370078740157</v>
      </c>
      <c r="Q682" s="832">
        <v>255</v>
      </c>
    </row>
    <row r="683" spans="1:17" ht="14.45" customHeight="1" x14ac:dyDescent="0.2">
      <c r="A683" s="821" t="s">
        <v>5021</v>
      </c>
      <c r="B683" s="822" t="s">
        <v>4184</v>
      </c>
      <c r="C683" s="822" t="s">
        <v>4179</v>
      </c>
      <c r="D683" s="822" t="s">
        <v>4241</v>
      </c>
      <c r="E683" s="822" t="s">
        <v>4242</v>
      </c>
      <c r="F683" s="831"/>
      <c r="G683" s="831"/>
      <c r="H683" s="831"/>
      <c r="I683" s="831"/>
      <c r="J683" s="831"/>
      <c r="K683" s="831"/>
      <c r="L683" s="831"/>
      <c r="M683" s="831"/>
      <c r="N683" s="831">
        <v>2</v>
      </c>
      <c r="O683" s="831">
        <v>758</v>
      </c>
      <c r="P683" s="827"/>
      <c r="Q683" s="832">
        <v>379</v>
      </c>
    </row>
    <row r="684" spans="1:17" ht="14.45" customHeight="1" x14ac:dyDescent="0.2">
      <c r="A684" s="821" t="s">
        <v>5022</v>
      </c>
      <c r="B684" s="822" t="s">
        <v>4184</v>
      </c>
      <c r="C684" s="822" t="s">
        <v>4179</v>
      </c>
      <c r="D684" s="822" t="s">
        <v>4219</v>
      </c>
      <c r="E684" s="822" t="s">
        <v>4220</v>
      </c>
      <c r="F684" s="831"/>
      <c r="G684" s="831"/>
      <c r="H684" s="831"/>
      <c r="I684" s="831"/>
      <c r="J684" s="831"/>
      <c r="K684" s="831"/>
      <c r="L684" s="831"/>
      <c r="M684" s="831"/>
      <c r="N684" s="831">
        <v>1</v>
      </c>
      <c r="O684" s="831">
        <v>45.56</v>
      </c>
      <c r="P684" s="827"/>
      <c r="Q684" s="832">
        <v>45.56</v>
      </c>
    </row>
    <row r="685" spans="1:17" ht="14.45" customHeight="1" x14ac:dyDescent="0.2">
      <c r="A685" s="821" t="s">
        <v>5022</v>
      </c>
      <c r="B685" s="822" t="s">
        <v>4184</v>
      </c>
      <c r="C685" s="822" t="s">
        <v>4179</v>
      </c>
      <c r="D685" s="822" t="s">
        <v>4241</v>
      </c>
      <c r="E685" s="822" t="s">
        <v>4242</v>
      </c>
      <c r="F685" s="831"/>
      <c r="G685" s="831"/>
      <c r="H685" s="831"/>
      <c r="I685" s="831"/>
      <c r="J685" s="831"/>
      <c r="K685" s="831"/>
      <c r="L685" s="831"/>
      <c r="M685" s="831"/>
      <c r="N685" s="831">
        <v>1</v>
      </c>
      <c r="O685" s="831">
        <v>379</v>
      </c>
      <c r="P685" s="827"/>
      <c r="Q685" s="832">
        <v>379</v>
      </c>
    </row>
    <row r="686" spans="1:17" ht="14.45" customHeight="1" x14ac:dyDescent="0.2">
      <c r="A686" s="821" t="s">
        <v>5023</v>
      </c>
      <c r="B686" s="822" t="s">
        <v>4184</v>
      </c>
      <c r="C686" s="822" t="s">
        <v>4179</v>
      </c>
      <c r="D686" s="822" t="s">
        <v>4199</v>
      </c>
      <c r="E686" s="822" t="s">
        <v>4200</v>
      </c>
      <c r="F686" s="831">
        <v>5</v>
      </c>
      <c r="G686" s="831">
        <v>185</v>
      </c>
      <c r="H686" s="831">
        <v>0.60855263157894735</v>
      </c>
      <c r="I686" s="831">
        <v>37</v>
      </c>
      <c r="J686" s="831">
        <v>8</v>
      </c>
      <c r="K686" s="831">
        <v>304</v>
      </c>
      <c r="L686" s="831">
        <v>1</v>
      </c>
      <c r="M686" s="831">
        <v>38</v>
      </c>
      <c r="N686" s="831">
        <v>3</v>
      </c>
      <c r="O686" s="831">
        <v>114</v>
      </c>
      <c r="P686" s="827">
        <v>0.375</v>
      </c>
      <c r="Q686" s="832">
        <v>38</v>
      </c>
    </row>
    <row r="687" spans="1:17" ht="14.45" customHeight="1" x14ac:dyDescent="0.2">
      <c r="A687" s="821" t="s">
        <v>5023</v>
      </c>
      <c r="B687" s="822" t="s">
        <v>4184</v>
      </c>
      <c r="C687" s="822" t="s">
        <v>4179</v>
      </c>
      <c r="D687" s="822" t="s">
        <v>4211</v>
      </c>
      <c r="E687" s="822" t="s">
        <v>4212</v>
      </c>
      <c r="F687" s="831">
        <v>3</v>
      </c>
      <c r="G687" s="831">
        <v>380</v>
      </c>
      <c r="H687" s="831">
        <v>0.50264550264550267</v>
      </c>
      <c r="I687" s="831">
        <v>126.66666666666667</v>
      </c>
      <c r="J687" s="831">
        <v>6</v>
      </c>
      <c r="K687" s="831">
        <v>756</v>
      </c>
      <c r="L687" s="831">
        <v>1</v>
      </c>
      <c r="M687" s="831">
        <v>126</v>
      </c>
      <c r="N687" s="831">
        <v>3</v>
      </c>
      <c r="O687" s="831">
        <v>381</v>
      </c>
      <c r="P687" s="827">
        <v>0.50396825396825395</v>
      </c>
      <c r="Q687" s="832">
        <v>127</v>
      </c>
    </row>
    <row r="688" spans="1:17" ht="14.45" customHeight="1" x14ac:dyDescent="0.2">
      <c r="A688" s="821" t="s">
        <v>5023</v>
      </c>
      <c r="B688" s="822" t="s">
        <v>4184</v>
      </c>
      <c r="C688" s="822" t="s">
        <v>4179</v>
      </c>
      <c r="D688" s="822" t="s">
        <v>4219</v>
      </c>
      <c r="E688" s="822" t="s">
        <v>4220</v>
      </c>
      <c r="F688" s="831">
        <v>1</v>
      </c>
      <c r="G688" s="831">
        <v>33.33</v>
      </c>
      <c r="H688" s="831">
        <v>0.5</v>
      </c>
      <c r="I688" s="831">
        <v>33.33</v>
      </c>
      <c r="J688" s="831">
        <v>2</v>
      </c>
      <c r="K688" s="831">
        <v>66.66</v>
      </c>
      <c r="L688" s="831">
        <v>1</v>
      </c>
      <c r="M688" s="831">
        <v>33.33</v>
      </c>
      <c r="N688" s="831">
        <v>2</v>
      </c>
      <c r="O688" s="831">
        <v>66.66</v>
      </c>
      <c r="P688" s="827">
        <v>1</v>
      </c>
      <c r="Q688" s="832">
        <v>33.33</v>
      </c>
    </row>
    <row r="689" spans="1:17" ht="14.45" customHeight="1" x14ac:dyDescent="0.2">
      <c r="A689" s="821" t="s">
        <v>5023</v>
      </c>
      <c r="B689" s="822" t="s">
        <v>4184</v>
      </c>
      <c r="C689" s="822" t="s">
        <v>4179</v>
      </c>
      <c r="D689" s="822" t="s">
        <v>4221</v>
      </c>
      <c r="E689" s="822" t="s">
        <v>4222</v>
      </c>
      <c r="F689" s="831">
        <v>18</v>
      </c>
      <c r="G689" s="831">
        <v>4536</v>
      </c>
      <c r="H689" s="831">
        <v>2.5511811023622046</v>
      </c>
      <c r="I689" s="831">
        <v>252</v>
      </c>
      <c r="J689" s="831">
        <v>7</v>
      </c>
      <c r="K689" s="831">
        <v>1778</v>
      </c>
      <c r="L689" s="831">
        <v>1</v>
      </c>
      <c r="M689" s="831">
        <v>254</v>
      </c>
      <c r="N689" s="831">
        <v>7</v>
      </c>
      <c r="O689" s="831">
        <v>1785</v>
      </c>
      <c r="P689" s="827">
        <v>1.0039370078740157</v>
      </c>
      <c r="Q689" s="832">
        <v>255</v>
      </c>
    </row>
    <row r="690" spans="1:17" ht="14.45" customHeight="1" x14ac:dyDescent="0.2">
      <c r="A690" s="821" t="s">
        <v>5023</v>
      </c>
      <c r="B690" s="822" t="s">
        <v>4184</v>
      </c>
      <c r="C690" s="822" t="s">
        <v>4179</v>
      </c>
      <c r="D690" s="822" t="s">
        <v>4241</v>
      </c>
      <c r="E690" s="822" t="s">
        <v>4242</v>
      </c>
      <c r="F690" s="831">
        <v>9</v>
      </c>
      <c r="G690" s="831">
        <v>3366</v>
      </c>
      <c r="H690" s="831">
        <v>2.9840425531914891</v>
      </c>
      <c r="I690" s="831">
        <v>374</v>
      </c>
      <c r="J690" s="831">
        <v>3</v>
      </c>
      <c r="K690" s="831">
        <v>1128</v>
      </c>
      <c r="L690" s="831">
        <v>1</v>
      </c>
      <c r="M690" s="831">
        <v>376</v>
      </c>
      <c r="N690" s="831">
        <v>18</v>
      </c>
      <c r="O690" s="831">
        <v>6822</v>
      </c>
      <c r="P690" s="827">
        <v>6.0478723404255321</v>
      </c>
      <c r="Q690" s="832">
        <v>379</v>
      </c>
    </row>
    <row r="691" spans="1:17" ht="14.45" customHeight="1" x14ac:dyDescent="0.2">
      <c r="A691" s="821" t="s">
        <v>5024</v>
      </c>
      <c r="B691" s="822" t="s">
        <v>4184</v>
      </c>
      <c r="C691" s="822" t="s">
        <v>4179</v>
      </c>
      <c r="D691" s="822" t="s">
        <v>4199</v>
      </c>
      <c r="E691" s="822" t="s">
        <v>4200</v>
      </c>
      <c r="F691" s="831">
        <v>1</v>
      </c>
      <c r="G691" s="831">
        <v>37</v>
      </c>
      <c r="H691" s="831"/>
      <c r="I691" s="831">
        <v>37</v>
      </c>
      <c r="J691" s="831"/>
      <c r="K691" s="831"/>
      <c r="L691" s="831"/>
      <c r="M691" s="831"/>
      <c r="N691" s="831"/>
      <c r="O691" s="831"/>
      <c r="P691" s="827"/>
      <c r="Q691" s="832"/>
    </row>
    <row r="692" spans="1:17" ht="14.45" customHeight="1" x14ac:dyDescent="0.2">
      <c r="A692" s="821" t="s">
        <v>5024</v>
      </c>
      <c r="B692" s="822" t="s">
        <v>4184</v>
      </c>
      <c r="C692" s="822" t="s">
        <v>4179</v>
      </c>
      <c r="D692" s="822" t="s">
        <v>4241</v>
      </c>
      <c r="E692" s="822" t="s">
        <v>4242</v>
      </c>
      <c r="F692" s="831"/>
      <c r="G692" s="831"/>
      <c r="H692" s="831"/>
      <c r="I692" s="831"/>
      <c r="J692" s="831">
        <v>1</v>
      </c>
      <c r="K692" s="831">
        <v>376</v>
      </c>
      <c r="L692" s="831">
        <v>1</v>
      </c>
      <c r="M692" s="831">
        <v>376</v>
      </c>
      <c r="N692" s="831"/>
      <c r="O692" s="831"/>
      <c r="P692" s="827"/>
      <c r="Q692" s="832"/>
    </row>
    <row r="693" spans="1:17" ht="14.45" customHeight="1" x14ac:dyDescent="0.2">
      <c r="A693" s="821" t="s">
        <v>5025</v>
      </c>
      <c r="B693" s="822" t="s">
        <v>4184</v>
      </c>
      <c r="C693" s="822" t="s">
        <v>4179</v>
      </c>
      <c r="D693" s="822" t="s">
        <v>4199</v>
      </c>
      <c r="E693" s="822" t="s">
        <v>4200</v>
      </c>
      <c r="F693" s="831">
        <v>1</v>
      </c>
      <c r="G693" s="831">
        <v>37</v>
      </c>
      <c r="H693" s="831">
        <v>0.97368421052631582</v>
      </c>
      <c r="I693" s="831">
        <v>37</v>
      </c>
      <c r="J693" s="831">
        <v>1</v>
      </c>
      <c r="K693" s="831">
        <v>38</v>
      </c>
      <c r="L693" s="831">
        <v>1</v>
      </c>
      <c r="M693" s="831">
        <v>38</v>
      </c>
      <c r="N693" s="831"/>
      <c r="O693" s="831"/>
      <c r="P693" s="827"/>
      <c r="Q693" s="832"/>
    </row>
    <row r="694" spans="1:17" ht="14.45" customHeight="1" x14ac:dyDescent="0.2">
      <c r="A694" s="821" t="s">
        <v>5025</v>
      </c>
      <c r="B694" s="822" t="s">
        <v>4184</v>
      </c>
      <c r="C694" s="822" t="s">
        <v>4179</v>
      </c>
      <c r="D694" s="822" t="s">
        <v>4211</v>
      </c>
      <c r="E694" s="822" t="s">
        <v>4212</v>
      </c>
      <c r="F694" s="831">
        <v>3</v>
      </c>
      <c r="G694" s="831">
        <v>380</v>
      </c>
      <c r="H694" s="831">
        <v>3.0158730158730158</v>
      </c>
      <c r="I694" s="831">
        <v>126.66666666666667</v>
      </c>
      <c r="J694" s="831">
        <v>1</v>
      </c>
      <c r="K694" s="831">
        <v>126</v>
      </c>
      <c r="L694" s="831">
        <v>1</v>
      </c>
      <c r="M694" s="831">
        <v>126</v>
      </c>
      <c r="N694" s="831">
        <v>1</v>
      </c>
      <c r="O694" s="831">
        <v>127</v>
      </c>
      <c r="P694" s="827">
        <v>1.0079365079365079</v>
      </c>
      <c r="Q694" s="832">
        <v>127</v>
      </c>
    </row>
    <row r="695" spans="1:17" ht="14.45" customHeight="1" x14ac:dyDescent="0.2">
      <c r="A695" s="821" t="s">
        <v>5025</v>
      </c>
      <c r="B695" s="822" t="s">
        <v>4184</v>
      </c>
      <c r="C695" s="822" t="s">
        <v>4179</v>
      </c>
      <c r="D695" s="822" t="s">
        <v>4219</v>
      </c>
      <c r="E695" s="822" t="s">
        <v>4220</v>
      </c>
      <c r="F695" s="831"/>
      <c r="G695" s="831"/>
      <c r="H695" s="831"/>
      <c r="I695" s="831"/>
      <c r="J695" s="831">
        <v>1</v>
      </c>
      <c r="K695" s="831">
        <v>33.33</v>
      </c>
      <c r="L695" s="831">
        <v>1</v>
      </c>
      <c r="M695" s="831">
        <v>33.33</v>
      </c>
      <c r="N695" s="831">
        <v>3</v>
      </c>
      <c r="O695" s="831">
        <v>124.45</v>
      </c>
      <c r="P695" s="827">
        <v>3.733873387338734</v>
      </c>
      <c r="Q695" s="832">
        <v>41.483333333333334</v>
      </c>
    </row>
    <row r="696" spans="1:17" ht="14.45" customHeight="1" x14ac:dyDescent="0.2">
      <c r="A696" s="821" t="s">
        <v>5025</v>
      </c>
      <c r="B696" s="822" t="s">
        <v>4184</v>
      </c>
      <c r="C696" s="822" t="s">
        <v>4179</v>
      </c>
      <c r="D696" s="822" t="s">
        <v>4221</v>
      </c>
      <c r="E696" s="822" t="s">
        <v>4222</v>
      </c>
      <c r="F696" s="831">
        <v>2</v>
      </c>
      <c r="G696" s="831">
        <v>504</v>
      </c>
      <c r="H696" s="831">
        <v>1.984251968503937</v>
      </c>
      <c r="I696" s="831">
        <v>252</v>
      </c>
      <c r="J696" s="831">
        <v>1</v>
      </c>
      <c r="K696" s="831">
        <v>254</v>
      </c>
      <c r="L696" s="831">
        <v>1</v>
      </c>
      <c r="M696" s="831">
        <v>254</v>
      </c>
      <c r="N696" s="831"/>
      <c r="O696" s="831"/>
      <c r="P696" s="827"/>
      <c r="Q696" s="832"/>
    </row>
    <row r="697" spans="1:17" ht="14.45" customHeight="1" x14ac:dyDescent="0.2">
      <c r="A697" s="821" t="s">
        <v>5025</v>
      </c>
      <c r="B697" s="822" t="s">
        <v>4184</v>
      </c>
      <c r="C697" s="822" t="s">
        <v>4179</v>
      </c>
      <c r="D697" s="822" t="s">
        <v>4241</v>
      </c>
      <c r="E697" s="822" t="s">
        <v>4242</v>
      </c>
      <c r="F697" s="831">
        <v>3</v>
      </c>
      <c r="G697" s="831">
        <v>1122</v>
      </c>
      <c r="H697" s="831">
        <v>2.9840425531914891</v>
      </c>
      <c r="I697" s="831">
        <v>374</v>
      </c>
      <c r="J697" s="831">
        <v>1</v>
      </c>
      <c r="K697" s="831">
        <v>376</v>
      </c>
      <c r="L697" s="831">
        <v>1</v>
      </c>
      <c r="M697" s="831">
        <v>376</v>
      </c>
      <c r="N697" s="831">
        <v>4</v>
      </c>
      <c r="O697" s="831">
        <v>1516</v>
      </c>
      <c r="P697" s="827">
        <v>4.0319148936170217</v>
      </c>
      <c r="Q697" s="832">
        <v>379</v>
      </c>
    </row>
    <row r="698" spans="1:17" ht="14.45" customHeight="1" x14ac:dyDescent="0.2">
      <c r="A698" s="821" t="s">
        <v>5026</v>
      </c>
      <c r="B698" s="822" t="s">
        <v>4184</v>
      </c>
      <c r="C698" s="822" t="s">
        <v>4179</v>
      </c>
      <c r="D698" s="822" t="s">
        <v>4199</v>
      </c>
      <c r="E698" s="822" t="s">
        <v>4200</v>
      </c>
      <c r="F698" s="831">
        <v>13</v>
      </c>
      <c r="G698" s="831">
        <v>481</v>
      </c>
      <c r="H698" s="831">
        <v>1.8082706766917294</v>
      </c>
      <c r="I698" s="831">
        <v>37</v>
      </c>
      <c r="J698" s="831">
        <v>7</v>
      </c>
      <c r="K698" s="831">
        <v>266</v>
      </c>
      <c r="L698" s="831">
        <v>1</v>
      </c>
      <c r="M698" s="831">
        <v>38</v>
      </c>
      <c r="N698" s="831">
        <v>5</v>
      </c>
      <c r="O698" s="831">
        <v>190</v>
      </c>
      <c r="P698" s="827">
        <v>0.7142857142857143</v>
      </c>
      <c r="Q698" s="832">
        <v>38</v>
      </c>
    </row>
    <row r="699" spans="1:17" ht="14.45" customHeight="1" x14ac:dyDescent="0.2">
      <c r="A699" s="821" t="s">
        <v>5026</v>
      </c>
      <c r="B699" s="822" t="s">
        <v>4184</v>
      </c>
      <c r="C699" s="822" t="s">
        <v>4179</v>
      </c>
      <c r="D699" s="822" t="s">
        <v>4211</v>
      </c>
      <c r="E699" s="822" t="s">
        <v>4212</v>
      </c>
      <c r="F699" s="831">
        <v>15</v>
      </c>
      <c r="G699" s="831">
        <v>1902</v>
      </c>
      <c r="H699" s="831">
        <v>0.83862433862433861</v>
      </c>
      <c r="I699" s="831">
        <v>126.8</v>
      </c>
      <c r="J699" s="831">
        <v>18</v>
      </c>
      <c r="K699" s="831">
        <v>2268</v>
      </c>
      <c r="L699" s="831">
        <v>1</v>
      </c>
      <c r="M699" s="831">
        <v>126</v>
      </c>
      <c r="N699" s="831">
        <v>9</v>
      </c>
      <c r="O699" s="831">
        <v>1143</v>
      </c>
      <c r="P699" s="827">
        <v>0.50396825396825395</v>
      </c>
      <c r="Q699" s="832">
        <v>127</v>
      </c>
    </row>
    <row r="700" spans="1:17" ht="14.45" customHeight="1" x14ac:dyDescent="0.2">
      <c r="A700" s="821" t="s">
        <v>5026</v>
      </c>
      <c r="B700" s="822" t="s">
        <v>4184</v>
      </c>
      <c r="C700" s="822" t="s">
        <v>4179</v>
      </c>
      <c r="D700" s="822" t="s">
        <v>4219</v>
      </c>
      <c r="E700" s="822" t="s">
        <v>4220</v>
      </c>
      <c r="F700" s="831">
        <v>1</v>
      </c>
      <c r="G700" s="831">
        <v>33.33</v>
      </c>
      <c r="H700" s="831">
        <v>1</v>
      </c>
      <c r="I700" s="831">
        <v>33.33</v>
      </c>
      <c r="J700" s="831">
        <v>1</v>
      </c>
      <c r="K700" s="831">
        <v>33.33</v>
      </c>
      <c r="L700" s="831">
        <v>1</v>
      </c>
      <c r="M700" s="831">
        <v>33.33</v>
      </c>
      <c r="N700" s="831">
        <v>1</v>
      </c>
      <c r="O700" s="831">
        <v>45.56</v>
      </c>
      <c r="P700" s="827">
        <v>1.366936693669367</v>
      </c>
      <c r="Q700" s="832">
        <v>45.56</v>
      </c>
    </row>
    <row r="701" spans="1:17" ht="14.45" customHeight="1" x14ac:dyDescent="0.2">
      <c r="A701" s="821" t="s">
        <v>5026</v>
      </c>
      <c r="B701" s="822" t="s">
        <v>4184</v>
      </c>
      <c r="C701" s="822" t="s">
        <v>4179</v>
      </c>
      <c r="D701" s="822" t="s">
        <v>4221</v>
      </c>
      <c r="E701" s="822" t="s">
        <v>4222</v>
      </c>
      <c r="F701" s="831">
        <v>4</v>
      </c>
      <c r="G701" s="831">
        <v>1008</v>
      </c>
      <c r="H701" s="831">
        <v>0.99212598425196852</v>
      </c>
      <c r="I701" s="831">
        <v>252</v>
      </c>
      <c r="J701" s="831">
        <v>4</v>
      </c>
      <c r="K701" s="831">
        <v>1016</v>
      </c>
      <c r="L701" s="831">
        <v>1</v>
      </c>
      <c r="M701" s="831">
        <v>254</v>
      </c>
      <c r="N701" s="831">
        <v>6</v>
      </c>
      <c r="O701" s="831">
        <v>1530</v>
      </c>
      <c r="P701" s="827">
        <v>1.5059055118110236</v>
      </c>
      <c r="Q701" s="832">
        <v>255</v>
      </c>
    </row>
    <row r="702" spans="1:17" ht="14.45" customHeight="1" x14ac:dyDescent="0.2">
      <c r="A702" s="821" t="s">
        <v>5026</v>
      </c>
      <c r="B702" s="822" t="s">
        <v>4184</v>
      </c>
      <c r="C702" s="822" t="s">
        <v>4179</v>
      </c>
      <c r="D702" s="822" t="s">
        <v>4237</v>
      </c>
      <c r="E702" s="822" t="s">
        <v>4238</v>
      </c>
      <c r="F702" s="831">
        <v>4</v>
      </c>
      <c r="G702" s="831">
        <v>460</v>
      </c>
      <c r="H702" s="831">
        <v>3.9655172413793105</v>
      </c>
      <c r="I702" s="831">
        <v>115</v>
      </c>
      <c r="J702" s="831">
        <v>1</v>
      </c>
      <c r="K702" s="831">
        <v>116</v>
      </c>
      <c r="L702" s="831">
        <v>1</v>
      </c>
      <c r="M702" s="831">
        <v>116</v>
      </c>
      <c r="N702" s="831"/>
      <c r="O702" s="831"/>
      <c r="P702" s="827"/>
      <c r="Q702" s="832"/>
    </row>
    <row r="703" spans="1:17" ht="14.45" customHeight="1" x14ac:dyDescent="0.2">
      <c r="A703" s="821" t="s">
        <v>5026</v>
      </c>
      <c r="B703" s="822" t="s">
        <v>4184</v>
      </c>
      <c r="C703" s="822" t="s">
        <v>4179</v>
      </c>
      <c r="D703" s="822" t="s">
        <v>4241</v>
      </c>
      <c r="E703" s="822" t="s">
        <v>4242</v>
      </c>
      <c r="F703" s="831">
        <v>9</v>
      </c>
      <c r="G703" s="831">
        <v>3366</v>
      </c>
      <c r="H703" s="831">
        <v>1.2788753799392096</v>
      </c>
      <c r="I703" s="831">
        <v>374</v>
      </c>
      <c r="J703" s="831">
        <v>7</v>
      </c>
      <c r="K703" s="831">
        <v>2632</v>
      </c>
      <c r="L703" s="831">
        <v>1</v>
      </c>
      <c r="M703" s="831">
        <v>376</v>
      </c>
      <c r="N703" s="831">
        <v>14</v>
      </c>
      <c r="O703" s="831">
        <v>5306</v>
      </c>
      <c r="P703" s="827">
        <v>2.0159574468085109</v>
      </c>
      <c r="Q703" s="832">
        <v>379</v>
      </c>
    </row>
    <row r="704" spans="1:17" ht="14.45" customHeight="1" x14ac:dyDescent="0.2">
      <c r="A704" s="821" t="s">
        <v>5027</v>
      </c>
      <c r="B704" s="822" t="s">
        <v>4184</v>
      </c>
      <c r="C704" s="822" t="s">
        <v>4179</v>
      </c>
      <c r="D704" s="822" t="s">
        <v>4199</v>
      </c>
      <c r="E704" s="822" t="s">
        <v>4200</v>
      </c>
      <c r="F704" s="831">
        <v>5</v>
      </c>
      <c r="G704" s="831">
        <v>185</v>
      </c>
      <c r="H704" s="831">
        <v>0.97368421052631582</v>
      </c>
      <c r="I704" s="831">
        <v>37</v>
      </c>
      <c r="J704" s="831">
        <v>5</v>
      </c>
      <c r="K704" s="831">
        <v>190</v>
      </c>
      <c r="L704" s="831">
        <v>1</v>
      </c>
      <c r="M704" s="831">
        <v>38</v>
      </c>
      <c r="N704" s="831"/>
      <c r="O704" s="831"/>
      <c r="P704" s="827"/>
      <c r="Q704" s="832"/>
    </row>
    <row r="705" spans="1:17" ht="14.45" customHeight="1" x14ac:dyDescent="0.2">
      <c r="A705" s="821" t="s">
        <v>5027</v>
      </c>
      <c r="B705" s="822" t="s">
        <v>4184</v>
      </c>
      <c r="C705" s="822" t="s">
        <v>4179</v>
      </c>
      <c r="D705" s="822" t="s">
        <v>4211</v>
      </c>
      <c r="E705" s="822" t="s">
        <v>4212</v>
      </c>
      <c r="F705" s="831">
        <v>12</v>
      </c>
      <c r="G705" s="831">
        <v>1522</v>
      </c>
      <c r="H705" s="831">
        <v>2.4158730158730157</v>
      </c>
      <c r="I705" s="831">
        <v>126.83333333333333</v>
      </c>
      <c r="J705" s="831">
        <v>5</v>
      </c>
      <c r="K705" s="831">
        <v>630</v>
      </c>
      <c r="L705" s="831">
        <v>1</v>
      </c>
      <c r="M705" s="831">
        <v>126</v>
      </c>
      <c r="N705" s="831">
        <v>3</v>
      </c>
      <c r="O705" s="831">
        <v>381</v>
      </c>
      <c r="P705" s="827">
        <v>0.60476190476190472</v>
      </c>
      <c r="Q705" s="832">
        <v>127</v>
      </c>
    </row>
    <row r="706" spans="1:17" ht="14.45" customHeight="1" x14ac:dyDescent="0.2">
      <c r="A706" s="821" t="s">
        <v>5027</v>
      </c>
      <c r="B706" s="822" t="s">
        <v>4184</v>
      </c>
      <c r="C706" s="822" t="s">
        <v>4179</v>
      </c>
      <c r="D706" s="822" t="s">
        <v>4219</v>
      </c>
      <c r="E706" s="822" t="s">
        <v>4220</v>
      </c>
      <c r="F706" s="831"/>
      <c r="G706" s="831"/>
      <c r="H706" s="831"/>
      <c r="I706" s="831"/>
      <c r="J706" s="831"/>
      <c r="K706" s="831"/>
      <c r="L706" s="831"/>
      <c r="M706" s="831"/>
      <c r="N706" s="831">
        <v>1</v>
      </c>
      <c r="O706" s="831">
        <v>45.56</v>
      </c>
      <c r="P706" s="827"/>
      <c r="Q706" s="832">
        <v>45.56</v>
      </c>
    </row>
    <row r="707" spans="1:17" ht="14.45" customHeight="1" x14ac:dyDescent="0.2">
      <c r="A707" s="821" t="s">
        <v>5027</v>
      </c>
      <c r="B707" s="822" t="s">
        <v>4184</v>
      </c>
      <c r="C707" s="822" t="s">
        <v>4179</v>
      </c>
      <c r="D707" s="822" t="s">
        <v>4221</v>
      </c>
      <c r="E707" s="822" t="s">
        <v>4222</v>
      </c>
      <c r="F707" s="831">
        <v>4</v>
      </c>
      <c r="G707" s="831">
        <v>1008</v>
      </c>
      <c r="H707" s="831">
        <v>0.66141732283464572</v>
      </c>
      <c r="I707" s="831">
        <v>252</v>
      </c>
      <c r="J707" s="831">
        <v>6</v>
      </c>
      <c r="K707" s="831">
        <v>1524</v>
      </c>
      <c r="L707" s="831">
        <v>1</v>
      </c>
      <c r="M707" s="831">
        <v>254</v>
      </c>
      <c r="N707" s="831">
        <v>6</v>
      </c>
      <c r="O707" s="831">
        <v>1530</v>
      </c>
      <c r="P707" s="827">
        <v>1.0039370078740157</v>
      </c>
      <c r="Q707" s="832">
        <v>255</v>
      </c>
    </row>
    <row r="708" spans="1:17" ht="14.45" customHeight="1" x14ac:dyDescent="0.2">
      <c r="A708" s="821" t="s">
        <v>5027</v>
      </c>
      <c r="B708" s="822" t="s">
        <v>4184</v>
      </c>
      <c r="C708" s="822" t="s">
        <v>4179</v>
      </c>
      <c r="D708" s="822" t="s">
        <v>4241</v>
      </c>
      <c r="E708" s="822" t="s">
        <v>4242</v>
      </c>
      <c r="F708" s="831">
        <v>1</v>
      </c>
      <c r="G708" s="831">
        <v>374</v>
      </c>
      <c r="H708" s="831"/>
      <c r="I708" s="831">
        <v>374</v>
      </c>
      <c r="J708" s="831"/>
      <c r="K708" s="831"/>
      <c r="L708" s="831"/>
      <c r="M708" s="831"/>
      <c r="N708" s="831">
        <v>8</v>
      </c>
      <c r="O708" s="831">
        <v>3032</v>
      </c>
      <c r="P708" s="827"/>
      <c r="Q708" s="832">
        <v>379</v>
      </c>
    </row>
    <row r="709" spans="1:17" ht="14.45" customHeight="1" x14ac:dyDescent="0.2">
      <c r="A709" s="821" t="s">
        <v>5027</v>
      </c>
      <c r="B709" s="822" t="s">
        <v>4245</v>
      </c>
      <c r="C709" s="822" t="s">
        <v>4179</v>
      </c>
      <c r="D709" s="822" t="s">
        <v>4247</v>
      </c>
      <c r="E709" s="822" t="s">
        <v>4248</v>
      </c>
      <c r="F709" s="831">
        <v>1</v>
      </c>
      <c r="G709" s="831">
        <v>252</v>
      </c>
      <c r="H709" s="831"/>
      <c r="I709" s="831">
        <v>252</v>
      </c>
      <c r="J709" s="831"/>
      <c r="K709" s="831"/>
      <c r="L709" s="831"/>
      <c r="M709" s="831"/>
      <c r="N709" s="831"/>
      <c r="O709" s="831"/>
      <c r="P709" s="827"/>
      <c r="Q709" s="832"/>
    </row>
    <row r="710" spans="1:17" ht="14.45" customHeight="1" x14ac:dyDescent="0.2">
      <c r="A710" s="821" t="s">
        <v>5028</v>
      </c>
      <c r="B710" s="822" t="s">
        <v>4184</v>
      </c>
      <c r="C710" s="822" t="s">
        <v>4179</v>
      </c>
      <c r="D710" s="822" t="s">
        <v>4199</v>
      </c>
      <c r="E710" s="822" t="s">
        <v>4200</v>
      </c>
      <c r="F710" s="831">
        <v>9</v>
      </c>
      <c r="G710" s="831">
        <v>333</v>
      </c>
      <c r="H710" s="831">
        <v>0.62593984962406013</v>
      </c>
      <c r="I710" s="831">
        <v>37</v>
      </c>
      <c r="J710" s="831">
        <v>14</v>
      </c>
      <c r="K710" s="831">
        <v>532</v>
      </c>
      <c r="L710" s="831">
        <v>1</v>
      </c>
      <c r="M710" s="831">
        <v>38</v>
      </c>
      <c r="N710" s="831">
        <v>5</v>
      </c>
      <c r="O710" s="831">
        <v>190</v>
      </c>
      <c r="P710" s="827">
        <v>0.35714285714285715</v>
      </c>
      <c r="Q710" s="832">
        <v>38</v>
      </c>
    </row>
    <row r="711" spans="1:17" ht="14.45" customHeight="1" x14ac:dyDescent="0.2">
      <c r="A711" s="821" t="s">
        <v>5028</v>
      </c>
      <c r="B711" s="822" t="s">
        <v>4184</v>
      </c>
      <c r="C711" s="822" t="s">
        <v>4179</v>
      </c>
      <c r="D711" s="822" t="s">
        <v>4211</v>
      </c>
      <c r="E711" s="822" t="s">
        <v>4212</v>
      </c>
      <c r="F711" s="831">
        <v>12</v>
      </c>
      <c r="G711" s="831">
        <v>1523</v>
      </c>
      <c r="H711" s="831">
        <v>0.86337868480725621</v>
      </c>
      <c r="I711" s="831">
        <v>126.91666666666667</v>
      </c>
      <c r="J711" s="831">
        <v>14</v>
      </c>
      <c r="K711" s="831">
        <v>1764</v>
      </c>
      <c r="L711" s="831">
        <v>1</v>
      </c>
      <c r="M711" s="831">
        <v>126</v>
      </c>
      <c r="N711" s="831">
        <v>11</v>
      </c>
      <c r="O711" s="831">
        <v>1397</v>
      </c>
      <c r="P711" s="827">
        <v>0.79195011337868482</v>
      </c>
      <c r="Q711" s="832">
        <v>127</v>
      </c>
    </row>
    <row r="712" spans="1:17" ht="14.45" customHeight="1" x14ac:dyDescent="0.2">
      <c r="A712" s="821" t="s">
        <v>5028</v>
      </c>
      <c r="B712" s="822" t="s">
        <v>4184</v>
      </c>
      <c r="C712" s="822" t="s">
        <v>4179</v>
      </c>
      <c r="D712" s="822" t="s">
        <v>4219</v>
      </c>
      <c r="E712" s="822" t="s">
        <v>4220</v>
      </c>
      <c r="F712" s="831">
        <v>4</v>
      </c>
      <c r="G712" s="831">
        <v>133.32</v>
      </c>
      <c r="H712" s="831">
        <v>0.50000000000000011</v>
      </c>
      <c r="I712" s="831">
        <v>33.33</v>
      </c>
      <c r="J712" s="831">
        <v>8</v>
      </c>
      <c r="K712" s="831">
        <v>266.63999999999993</v>
      </c>
      <c r="L712" s="831">
        <v>1</v>
      </c>
      <c r="M712" s="831">
        <v>33.329999999999991</v>
      </c>
      <c r="N712" s="831">
        <v>16</v>
      </c>
      <c r="O712" s="831">
        <v>680.04</v>
      </c>
      <c r="P712" s="827">
        <v>2.5504050405040508</v>
      </c>
      <c r="Q712" s="832">
        <v>42.502499999999998</v>
      </c>
    </row>
    <row r="713" spans="1:17" ht="14.45" customHeight="1" x14ac:dyDescent="0.2">
      <c r="A713" s="821" t="s">
        <v>5028</v>
      </c>
      <c r="B713" s="822" t="s">
        <v>4184</v>
      </c>
      <c r="C713" s="822" t="s">
        <v>4179</v>
      </c>
      <c r="D713" s="822" t="s">
        <v>4221</v>
      </c>
      <c r="E713" s="822" t="s">
        <v>4222</v>
      </c>
      <c r="F713" s="831">
        <v>29</v>
      </c>
      <c r="G713" s="831">
        <v>7308</v>
      </c>
      <c r="H713" s="831">
        <v>0.75714877745544962</v>
      </c>
      <c r="I713" s="831">
        <v>252</v>
      </c>
      <c r="J713" s="831">
        <v>38</v>
      </c>
      <c r="K713" s="831">
        <v>9652</v>
      </c>
      <c r="L713" s="831">
        <v>1</v>
      </c>
      <c r="M713" s="831">
        <v>254</v>
      </c>
      <c r="N713" s="831">
        <v>14</v>
      </c>
      <c r="O713" s="831">
        <v>3570</v>
      </c>
      <c r="P713" s="827">
        <v>0.36987152921674266</v>
      </c>
      <c r="Q713" s="832">
        <v>255</v>
      </c>
    </row>
    <row r="714" spans="1:17" ht="14.45" customHeight="1" x14ac:dyDescent="0.2">
      <c r="A714" s="821" t="s">
        <v>5028</v>
      </c>
      <c r="B714" s="822" t="s">
        <v>4184</v>
      </c>
      <c r="C714" s="822" t="s">
        <v>4179</v>
      </c>
      <c r="D714" s="822" t="s">
        <v>4241</v>
      </c>
      <c r="E714" s="822" t="s">
        <v>4242</v>
      </c>
      <c r="F714" s="831">
        <v>10</v>
      </c>
      <c r="G714" s="831">
        <v>3740</v>
      </c>
      <c r="H714" s="831">
        <v>0.9042553191489362</v>
      </c>
      <c r="I714" s="831">
        <v>374</v>
      </c>
      <c r="J714" s="831">
        <v>11</v>
      </c>
      <c r="K714" s="831">
        <v>4136</v>
      </c>
      <c r="L714" s="831">
        <v>1</v>
      </c>
      <c r="M714" s="831">
        <v>376</v>
      </c>
      <c r="N714" s="831">
        <v>44</v>
      </c>
      <c r="O714" s="831">
        <v>16676</v>
      </c>
      <c r="P714" s="827">
        <v>4.0319148936170217</v>
      </c>
      <c r="Q714" s="832">
        <v>379</v>
      </c>
    </row>
    <row r="715" spans="1:17" ht="14.45" customHeight="1" x14ac:dyDescent="0.2">
      <c r="A715" s="821" t="s">
        <v>5029</v>
      </c>
      <c r="B715" s="822" t="s">
        <v>4184</v>
      </c>
      <c r="C715" s="822" t="s">
        <v>4179</v>
      </c>
      <c r="D715" s="822" t="s">
        <v>4199</v>
      </c>
      <c r="E715" s="822" t="s">
        <v>4200</v>
      </c>
      <c r="F715" s="831">
        <v>5</v>
      </c>
      <c r="G715" s="831">
        <v>185</v>
      </c>
      <c r="H715" s="831">
        <v>0.34774436090225563</v>
      </c>
      <c r="I715" s="831">
        <v>37</v>
      </c>
      <c r="J715" s="831">
        <v>14</v>
      </c>
      <c r="K715" s="831">
        <v>532</v>
      </c>
      <c r="L715" s="831">
        <v>1</v>
      </c>
      <c r="M715" s="831">
        <v>38</v>
      </c>
      <c r="N715" s="831">
        <v>2</v>
      </c>
      <c r="O715" s="831">
        <v>76</v>
      </c>
      <c r="P715" s="827">
        <v>0.14285714285714285</v>
      </c>
      <c r="Q715" s="832">
        <v>38</v>
      </c>
    </row>
    <row r="716" spans="1:17" ht="14.45" customHeight="1" x14ac:dyDescent="0.2">
      <c r="A716" s="821" t="s">
        <v>5029</v>
      </c>
      <c r="B716" s="822" t="s">
        <v>4184</v>
      </c>
      <c r="C716" s="822" t="s">
        <v>4179</v>
      </c>
      <c r="D716" s="822" t="s">
        <v>4211</v>
      </c>
      <c r="E716" s="822" t="s">
        <v>4212</v>
      </c>
      <c r="F716" s="831">
        <v>2</v>
      </c>
      <c r="G716" s="831">
        <v>254</v>
      </c>
      <c r="H716" s="831">
        <v>0.22398589065255731</v>
      </c>
      <c r="I716" s="831">
        <v>127</v>
      </c>
      <c r="J716" s="831">
        <v>9</v>
      </c>
      <c r="K716" s="831">
        <v>1134</v>
      </c>
      <c r="L716" s="831">
        <v>1</v>
      </c>
      <c r="M716" s="831">
        <v>126</v>
      </c>
      <c r="N716" s="831">
        <v>2</v>
      </c>
      <c r="O716" s="831">
        <v>254</v>
      </c>
      <c r="P716" s="827">
        <v>0.22398589065255731</v>
      </c>
      <c r="Q716" s="832">
        <v>127</v>
      </c>
    </row>
    <row r="717" spans="1:17" ht="14.45" customHeight="1" x14ac:dyDescent="0.2">
      <c r="A717" s="821" t="s">
        <v>5029</v>
      </c>
      <c r="B717" s="822" t="s">
        <v>4184</v>
      </c>
      <c r="C717" s="822" t="s">
        <v>4179</v>
      </c>
      <c r="D717" s="822" t="s">
        <v>4219</v>
      </c>
      <c r="E717" s="822" t="s">
        <v>4220</v>
      </c>
      <c r="F717" s="831"/>
      <c r="G717" s="831"/>
      <c r="H717" s="831"/>
      <c r="I717" s="831"/>
      <c r="J717" s="831"/>
      <c r="K717" s="831"/>
      <c r="L717" s="831"/>
      <c r="M717" s="831"/>
      <c r="N717" s="831">
        <v>1</v>
      </c>
      <c r="O717" s="831">
        <v>45.56</v>
      </c>
      <c r="P717" s="827"/>
      <c r="Q717" s="832">
        <v>45.56</v>
      </c>
    </row>
    <row r="718" spans="1:17" ht="14.45" customHeight="1" x14ac:dyDescent="0.2">
      <c r="A718" s="821" t="s">
        <v>5029</v>
      </c>
      <c r="B718" s="822" t="s">
        <v>4184</v>
      </c>
      <c r="C718" s="822" t="s">
        <v>4179</v>
      </c>
      <c r="D718" s="822" t="s">
        <v>4221</v>
      </c>
      <c r="E718" s="822" t="s">
        <v>4222</v>
      </c>
      <c r="F718" s="831">
        <v>11</v>
      </c>
      <c r="G718" s="831">
        <v>2772</v>
      </c>
      <c r="H718" s="831">
        <v>2.7283464566929134</v>
      </c>
      <c r="I718" s="831">
        <v>252</v>
      </c>
      <c r="J718" s="831">
        <v>4</v>
      </c>
      <c r="K718" s="831">
        <v>1016</v>
      </c>
      <c r="L718" s="831">
        <v>1</v>
      </c>
      <c r="M718" s="831">
        <v>254</v>
      </c>
      <c r="N718" s="831">
        <v>8</v>
      </c>
      <c r="O718" s="831">
        <v>2040</v>
      </c>
      <c r="P718" s="827">
        <v>2.0078740157480315</v>
      </c>
      <c r="Q718" s="832">
        <v>255</v>
      </c>
    </row>
    <row r="719" spans="1:17" ht="14.45" customHeight="1" x14ac:dyDescent="0.2">
      <c r="A719" s="821" t="s">
        <v>5029</v>
      </c>
      <c r="B719" s="822" t="s">
        <v>4184</v>
      </c>
      <c r="C719" s="822" t="s">
        <v>4179</v>
      </c>
      <c r="D719" s="822" t="s">
        <v>4241</v>
      </c>
      <c r="E719" s="822" t="s">
        <v>4242</v>
      </c>
      <c r="F719" s="831">
        <v>1</v>
      </c>
      <c r="G719" s="831">
        <v>374</v>
      </c>
      <c r="H719" s="831">
        <v>0.99468085106382975</v>
      </c>
      <c r="I719" s="831">
        <v>374</v>
      </c>
      <c r="J719" s="831">
        <v>1</v>
      </c>
      <c r="K719" s="831">
        <v>376</v>
      </c>
      <c r="L719" s="831">
        <v>1</v>
      </c>
      <c r="M719" s="831">
        <v>376</v>
      </c>
      <c r="N719" s="831">
        <v>10</v>
      </c>
      <c r="O719" s="831">
        <v>3790</v>
      </c>
      <c r="P719" s="827">
        <v>10.079787234042554</v>
      </c>
      <c r="Q719" s="832">
        <v>379</v>
      </c>
    </row>
    <row r="720" spans="1:17" ht="14.45" customHeight="1" x14ac:dyDescent="0.2">
      <c r="A720" s="821" t="s">
        <v>5030</v>
      </c>
      <c r="B720" s="822" t="s">
        <v>4184</v>
      </c>
      <c r="C720" s="822" t="s">
        <v>4179</v>
      </c>
      <c r="D720" s="822" t="s">
        <v>4199</v>
      </c>
      <c r="E720" s="822" t="s">
        <v>4200</v>
      </c>
      <c r="F720" s="831"/>
      <c r="G720" s="831"/>
      <c r="H720" s="831"/>
      <c r="I720" s="831"/>
      <c r="J720" s="831">
        <v>2</v>
      </c>
      <c r="K720" s="831">
        <v>76</v>
      </c>
      <c r="L720" s="831">
        <v>1</v>
      </c>
      <c r="M720" s="831">
        <v>38</v>
      </c>
      <c r="N720" s="831"/>
      <c r="O720" s="831"/>
      <c r="P720" s="827"/>
      <c r="Q720" s="832"/>
    </row>
    <row r="721" spans="1:17" ht="14.45" customHeight="1" x14ac:dyDescent="0.2">
      <c r="A721" s="821" t="s">
        <v>5030</v>
      </c>
      <c r="B721" s="822" t="s">
        <v>4184</v>
      </c>
      <c r="C721" s="822" t="s">
        <v>4179</v>
      </c>
      <c r="D721" s="822" t="s">
        <v>4211</v>
      </c>
      <c r="E721" s="822" t="s">
        <v>4212</v>
      </c>
      <c r="F721" s="831"/>
      <c r="G721" s="831"/>
      <c r="H721" s="831"/>
      <c r="I721" s="831"/>
      <c r="J721" s="831"/>
      <c r="K721" s="831"/>
      <c r="L721" s="831"/>
      <c r="M721" s="831"/>
      <c r="N721" s="831">
        <v>1</v>
      </c>
      <c r="O721" s="831">
        <v>127</v>
      </c>
      <c r="P721" s="827"/>
      <c r="Q721" s="832">
        <v>127</v>
      </c>
    </row>
    <row r="722" spans="1:17" ht="14.45" customHeight="1" x14ac:dyDescent="0.2">
      <c r="A722" s="821" t="s">
        <v>5030</v>
      </c>
      <c r="B722" s="822" t="s">
        <v>4184</v>
      </c>
      <c r="C722" s="822" t="s">
        <v>4179</v>
      </c>
      <c r="D722" s="822" t="s">
        <v>4221</v>
      </c>
      <c r="E722" s="822" t="s">
        <v>4222</v>
      </c>
      <c r="F722" s="831">
        <v>3</v>
      </c>
      <c r="G722" s="831">
        <v>756</v>
      </c>
      <c r="H722" s="831">
        <v>2.9763779527559056</v>
      </c>
      <c r="I722" s="831">
        <v>252</v>
      </c>
      <c r="J722" s="831">
        <v>1</v>
      </c>
      <c r="K722" s="831">
        <v>254</v>
      </c>
      <c r="L722" s="831">
        <v>1</v>
      </c>
      <c r="M722" s="831">
        <v>254</v>
      </c>
      <c r="N722" s="831">
        <v>1</v>
      </c>
      <c r="O722" s="831">
        <v>255</v>
      </c>
      <c r="P722" s="827">
        <v>1.0039370078740157</v>
      </c>
      <c r="Q722" s="832">
        <v>255</v>
      </c>
    </row>
    <row r="723" spans="1:17" ht="14.45" customHeight="1" x14ac:dyDescent="0.2">
      <c r="A723" s="821" t="s">
        <v>5030</v>
      </c>
      <c r="B723" s="822" t="s">
        <v>4184</v>
      </c>
      <c r="C723" s="822" t="s">
        <v>4179</v>
      </c>
      <c r="D723" s="822" t="s">
        <v>4241</v>
      </c>
      <c r="E723" s="822" t="s">
        <v>4242</v>
      </c>
      <c r="F723" s="831"/>
      <c r="G723" s="831"/>
      <c r="H723" s="831"/>
      <c r="I723" s="831"/>
      <c r="J723" s="831"/>
      <c r="K723" s="831"/>
      <c r="L723" s="831"/>
      <c r="M723" s="831"/>
      <c r="N723" s="831">
        <v>5</v>
      </c>
      <c r="O723" s="831">
        <v>1895</v>
      </c>
      <c r="P723" s="827"/>
      <c r="Q723" s="832">
        <v>379</v>
      </c>
    </row>
    <row r="724" spans="1:17" ht="14.45" customHeight="1" x14ac:dyDescent="0.2">
      <c r="A724" s="821" t="s">
        <v>5030</v>
      </c>
      <c r="B724" s="822" t="s">
        <v>4245</v>
      </c>
      <c r="C724" s="822" t="s">
        <v>4179</v>
      </c>
      <c r="D724" s="822" t="s">
        <v>4199</v>
      </c>
      <c r="E724" s="822" t="s">
        <v>4200</v>
      </c>
      <c r="F724" s="831"/>
      <c r="G724" s="831"/>
      <c r="H724" s="831"/>
      <c r="I724" s="831"/>
      <c r="J724" s="831">
        <v>1</v>
      </c>
      <c r="K724" s="831">
        <v>38</v>
      </c>
      <c r="L724" s="831">
        <v>1</v>
      </c>
      <c r="M724" s="831">
        <v>38</v>
      </c>
      <c r="N724" s="831"/>
      <c r="O724" s="831"/>
      <c r="P724" s="827"/>
      <c r="Q724" s="832"/>
    </row>
    <row r="725" spans="1:17" ht="14.45" customHeight="1" x14ac:dyDescent="0.2">
      <c r="A725" s="821" t="s">
        <v>5031</v>
      </c>
      <c r="B725" s="822" t="s">
        <v>4184</v>
      </c>
      <c r="C725" s="822" t="s">
        <v>4179</v>
      </c>
      <c r="D725" s="822" t="s">
        <v>4199</v>
      </c>
      <c r="E725" s="822" t="s">
        <v>4200</v>
      </c>
      <c r="F725" s="831">
        <v>4</v>
      </c>
      <c r="G725" s="831">
        <v>148</v>
      </c>
      <c r="H725" s="831">
        <v>0.97368421052631582</v>
      </c>
      <c r="I725" s="831">
        <v>37</v>
      </c>
      <c r="J725" s="831">
        <v>4</v>
      </c>
      <c r="K725" s="831">
        <v>152</v>
      </c>
      <c r="L725" s="831">
        <v>1</v>
      </c>
      <c r="M725" s="831">
        <v>38</v>
      </c>
      <c r="N725" s="831"/>
      <c r="O725" s="831"/>
      <c r="P725" s="827"/>
      <c r="Q725" s="832"/>
    </row>
    <row r="726" spans="1:17" ht="14.45" customHeight="1" x14ac:dyDescent="0.2">
      <c r="A726" s="821" t="s">
        <v>5031</v>
      </c>
      <c r="B726" s="822" t="s">
        <v>4184</v>
      </c>
      <c r="C726" s="822" t="s">
        <v>4179</v>
      </c>
      <c r="D726" s="822" t="s">
        <v>4211</v>
      </c>
      <c r="E726" s="822" t="s">
        <v>4212</v>
      </c>
      <c r="F726" s="831">
        <v>10</v>
      </c>
      <c r="G726" s="831">
        <v>1269</v>
      </c>
      <c r="H726" s="831">
        <v>2.5178571428571428</v>
      </c>
      <c r="I726" s="831">
        <v>126.9</v>
      </c>
      <c r="J726" s="831">
        <v>4</v>
      </c>
      <c r="K726" s="831">
        <v>504</v>
      </c>
      <c r="L726" s="831">
        <v>1</v>
      </c>
      <c r="M726" s="831">
        <v>126</v>
      </c>
      <c r="N726" s="831">
        <v>8</v>
      </c>
      <c r="O726" s="831">
        <v>1016</v>
      </c>
      <c r="P726" s="827">
        <v>2.0158730158730158</v>
      </c>
      <c r="Q726" s="832">
        <v>127</v>
      </c>
    </row>
    <row r="727" spans="1:17" ht="14.45" customHeight="1" x14ac:dyDescent="0.2">
      <c r="A727" s="821" t="s">
        <v>5031</v>
      </c>
      <c r="B727" s="822" t="s">
        <v>4184</v>
      </c>
      <c r="C727" s="822" t="s">
        <v>4179</v>
      </c>
      <c r="D727" s="822" t="s">
        <v>4219</v>
      </c>
      <c r="E727" s="822" t="s">
        <v>4220</v>
      </c>
      <c r="F727" s="831">
        <v>5</v>
      </c>
      <c r="G727" s="831">
        <v>166.66</v>
      </c>
      <c r="H727" s="831">
        <v>2.5001500150015001</v>
      </c>
      <c r="I727" s="831">
        <v>33.332000000000001</v>
      </c>
      <c r="J727" s="831">
        <v>2</v>
      </c>
      <c r="K727" s="831">
        <v>66.66</v>
      </c>
      <c r="L727" s="831">
        <v>1</v>
      </c>
      <c r="M727" s="831">
        <v>33.33</v>
      </c>
      <c r="N727" s="831">
        <v>3</v>
      </c>
      <c r="O727" s="831">
        <v>136.67000000000002</v>
      </c>
      <c r="P727" s="827">
        <v>2.0502550255025507</v>
      </c>
      <c r="Q727" s="832">
        <v>45.556666666666672</v>
      </c>
    </row>
    <row r="728" spans="1:17" ht="14.45" customHeight="1" x14ac:dyDescent="0.2">
      <c r="A728" s="821" t="s">
        <v>5031</v>
      </c>
      <c r="B728" s="822" t="s">
        <v>4184</v>
      </c>
      <c r="C728" s="822" t="s">
        <v>4179</v>
      </c>
      <c r="D728" s="822" t="s">
        <v>4221</v>
      </c>
      <c r="E728" s="822" t="s">
        <v>4222</v>
      </c>
      <c r="F728" s="831">
        <v>12</v>
      </c>
      <c r="G728" s="831">
        <v>3024</v>
      </c>
      <c r="H728" s="831">
        <v>1.1905511811023621</v>
      </c>
      <c r="I728" s="831">
        <v>252</v>
      </c>
      <c r="J728" s="831">
        <v>10</v>
      </c>
      <c r="K728" s="831">
        <v>2540</v>
      </c>
      <c r="L728" s="831">
        <v>1</v>
      </c>
      <c r="M728" s="831">
        <v>254</v>
      </c>
      <c r="N728" s="831">
        <v>9</v>
      </c>
      <c r="O728" s="831">
        <v>2295</v>
      </c>
      <c r="P728" s="827">
        <v>0.90354330708661412</v>
      </c>
      <c r="Q728" s="832">
        <v>255</v>
      </c>
    </row>
    <row r="729" spans="1:17" ht="14.45" customHeight="1" thickBot="1" x14ac:dyDescent="0.25">
      <c r="A729" s="813" t="s">
        <v>5031</v>
      </c>
      <c r="B729" s="814" t="s">
        <v>4184</v>
      </c>
      <c r="C729" s="814" t="s">
        <v>4179</v>
      </c>
      <c r="D729" s="814" t="s">
        <v>4241</v>
      </c>
      <c r="E729" s="814" t="s">
        <v>4242</v>
      </c>
      <c r="F729" s="833">
        <v>2</v>
      </c>
      <c r="G729" s="833">
        <v>748</v>
      </c>
      <c r="H729" s="833">
        <v>0.66312056737588654</v>
      </c>
      <c r="I729" s="833">
        <v>374</v>
      </c>
      <c r="J729" s="833">
        <v>3</v>
      </c>
      <c r="K729" s="833">
        <v>1128</v>
      </c>
      <c r="L729" s="833">
        <v>1</v>
      </c>
      <c r="M729" s="833">
        <v>376</v>
      </c>
      <c r="N729" s="833">
        <v>18</v>
      </c>
      <c r="O729" s="833">
        <v>6822</v>
      </c>
      <c r="P729" s="819">
        <v>6.0478723404255321</v>
      </c>
      <c r="Q729" s="834">
        <v>379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62C2C6BA-33E6-439F-904E-0D7FFEF92C8F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9.28515625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61" t="s">
        <v>134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661"/>
      <c r="Q1" s="661"/>
    </row>
    <row r="2" spans="1:17" ht="14.45" customHeight="1" thickBot="1" x14ac:dyDescent="0.2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51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52"/>
      <c r="B4" s="124">
        <v>2018</v>
      </c>
      <c r="C4" s="125">
        <v>2019</v>
      </c>
      <c r="D4" s="125">
        <v>2020</v>
      </c>
      <c r="E4" s="418" t="s">
        <v>324</v>
      </c>
      <c r="F4" s="419" t="s">
        <v>2</v>
      </c>
      <c r="G4" s="124">
        <v>2018</v>
      </c>
      <c r="H4" s="125">
        <v>2019</v>
      </c>
      <c r="I4" s="125">
        <v>2020</v>
      </c>
      <c r="J4" s="508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40" t="s">
        <v>167</v>
      </c>
      <c r="B5" s="119">
        <v>1925.4639999999999</v>
      </c>
      <c r="C5" s="114">
        <v>2037.27</v>
      </c>
      <c r="D5" s="114">
        <v>1801.077</v>
      </c>
      <c r="E5" s="424">
        <f>IF(OR(D5=0,B5=0),"",D5/B5)</f>
        <v>0.93539894799383427</v>
      </c>
      <c r="F5" s="129">
        <f>IF(OR(D5=0,C5=0),"",D5/C5)</f>
        <v>0.88406396795711906</v>
      </c>
      <c r="G5" s="130">
        <v>578</v>
      </c>
      <c r="H5" s="114">
        <v>629</v>
      </c>
      <c r="I5" s="114">
        <v>513</v>
      </c>
      <c r="J5" s="424">
        <f>IF(OR(I5=0,G5=0),"",I5/G5)</f>
        <v>0.88754325259515576</v>
      </c>
      <c r="K5" s="131">
        <f>IF(OR(I5=0,H5=0),"",I5/H5)</f>
        <v>0.81558028616852152</v>
      </c>
      <c r="L5" s="121"/>
      <c r="M5" s="121"/>
      <c r="N5" s="7">
        <f>D5-C5</f>
        <v>-236.19299999999998</v>
      </c>
      <c r="O5" s="8">
        <f>I5-H5</f>
        <v>-116</v>
      </c>
      <c r="P5" s="7">
        <f>D5-B5</f>
        <v>-124.38699999999994</v>
      </c>
      <c r="Q5" s="8">
        <f>I5-G5</f>
        <v>-65</v>
      </c>
    </row>
    <row r="6" spans="1:17" ht="14.45" hidden="1" customHeight="1" outlineLevel="1" x14ac:dyDescent="0.2">
      <c r="A6" s="441" t="s">
        <v>168</v>
      </c>
      <c r="B6" s="120">
        <v>416.99099999999999</v>
      </c>
      <c r="C6" s="113">
        <v>414.14299999999997</v>
      </c>
      <c r="D6" s="113">
        <v>473.3</v>
      </c>
      <c r="E6" s="424">
        <f t="shared" ref="E6:E12" si="0">IF(OR(D6=0,B6=0),"",D6/B6)</f>
        <v>1.1350364875980536</v>
      </c>
      <c r="F6" s="129">
        <f t="shared" ref="F6:F12" si="1">IF(OR(D6=0,C6=0),"",D6/C6)</f>
        <v>1.1428419652149138</v>
      </c>
      <c r="G6" s="133">
        <v>129</v>
      </c>
      <c r="H6" s="113">
        <v>126</v>
      </c>
      <c r="I6" s="113">
        <v>115</v>
      </c>
      <c r="J6" s="425">
        <f t="shared" ref="J6:J12" si="2">IF(OR(I6=0,G6=0),"",I6/G6)</f>
        <v>0.89147286821705429</v>
      </c>
      <c r="K6" s="134">
        <f t="shared" ref="K6:K12" si="3">IF(OR(I6=0,H6=0),"",I6/H6)</f>
        <v>0.91269841269841268</v>
      </c>
      <c r="L6" s="121"/>
      <c r="M6" s="121"/>
      <c r="N6" s="5">
        <f t="shared" ref="N6:N13" si="4">D6-C6</f>
        <v>59.157000000000039</v>
      </c>
      <c r="O6" s="6">
        <f t="shared" ref="O6:O13" si="5">I6-H6</f>
        <v>-11</v>
      </c>
      <c r="P6" s="5">
        <f t="shared" ref="P6:P13" si="6">D6-B6</f>
        <v>56.309000000000026</v>
      </c>
      <c r="Q6" s="6">
        <f t="shared" ref="Q6:Q13" si="7">I6-G6</f>
        <v>-14</v>
      </c>
    </row>
    <row r="7" spans="1:17" ht="14.45" hidden="1" customHeight="1" outlineLevel="1" x14ac:dyDescent="0.2">
      <c r="A7" s="441" t="s">
        <v>169</v>
      </c>
      <c r="B7" s="120">
        <v>1120.415</v>
      </c>
      <c r="C7" s="113">
        <v>1211.4459999999999</v>
      </c>
      <c r="D7" s="113">
        <v>1338.9739999999999</v>
      </c>
      <c r="E7" s="424">
        <f t="shared" si="0"/>
        <v>1.1950696840010175</v>
      </c>
      <c r="F7" s="129">
        <f t="shared" si="1"/>
        <v>1.1052692402302704</v>
      </c>
      <c r="G7" s="133">
        <v>362</v>
      </c>
      <c r="H7" s="113">
        <v>379</v>
      </c>
      <c r="I7" s="113">
        <v>355</v>
      </c>
      <c r="J7" s="425">
        <f t="shared" si="2"/>
        <v>0.98066298342541436</v>
      </c>
      <c r="K7" s="134">
        <f t="shared" si="3"/>
        <v>0.9366754617414248</v>
      </c>
      <c r="L7" s="121"/>
      <c r="M7" s="121"/>
      <c r="N7" s="5">
        <f t="shared" si="4"/>
        <v>127.52800000000002</v>
      </c>
      <c r="O7" s="6">
        <f t="shared" si="5"/>
        <v>-24</v>
      </c>
      <c r="P7" s="5">
        <f t="shared" si="6"/>
        <v>218.55899999999997</v>
      </c>
      <c r="Q7" s="6">
        <f t="shared" si="7"/>
        <v>-7</v>
      </c>
    </row>
    <row r="8" spans="1:17" ht="14.45" hidden="1" customHeight="1" outlineLevel="1" x14ac:dyDescent="0.2">
      <c r="A8" s="441" t="s">
        <v>170</v>
      </c>
      <c r="B8" s="120">
        <v>180.995</v>
      </c>
      <c r="C8" s="113">
        <v>192.44800000000001</v>
      </c>
      <c r="D8" s="113">
        <v>145.90100000000001</v>
      </c>
      <c r="E8" s="424">
        <f t="shared" si="0"/>
        <v>0.80610514102599518</v>
      </c>
      <c r="F8" s="129">
        <f t="shared" si="1"/>
        <v>0.75813206684403067</v>
      </c>
      <c r="G8" s="133">
        <v>50</v>
      </c>
      <c r="H8" s="113">
        <v>56</v>
      </c>
      <c r="I8" s="113">
        <v>39</v>
      </c>
      <c r="J8" s="425">
        <f t="shared" si="2"/>
        <v>0.78</v>
      </c>
      <c r="K8" s="134">
        <f t="shared" si="3"/>
        <v>0.6964285714285714</v>
      </c>
      <c r="L8" s="121"/>
      <c r="M8" s="121"/>
      <c r="N8" s="5">
        <f t="shared" si="4"/>
        <v>-46.546999999999997</v>
      </c>
      <c r="O8" s="6">
        <f t="shared" si="5"/>
        <v>-17</v>
      </c>
      <c r="P8" s="5">
        <f t="shared" si="6"/>
        <v>-35.093999999999994</v>
      </c>
      <c r="Q8" s="6">
        <f t="shared" si="7"/>
        <v>-11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1" t="s">
        <v>172</v>
      </c>
      <c r="B10" s="120">
        <v>567.16600000000005</v>
      </c>
      <c r="C10" s="113">
        <v>501.548</v>
      </c>
      <c r="D10" s="113">
        <v>609.447</v>
      </c>
      <c r="E10" s="424">
        <f t="shared" si="0"/>
        <v>1.0745478396095676</v>
      </c>
      <c r="F10" s="129">
        <f t="shared" si="1"/>
        <v>1.2151319514782235</v>
      </c>
      <c r="G10" s="133">
        <v>175</v>
      </c>
      <c r="H10" s="113">
        <v>159</v>
      </c>
      <c r="I10" s="113">
        <v>161</v>
      </c>
      <c r="J10" s="425">
        <f t="shared" si="2"/>
        <v>0.92</v>
      </c>
      <c r="K10" s="134">
        <f t="shared" si="3"/>
        <v>1.0125786163522013</v>
      </c>
      <c r="L10" s="121"/>
      <c r="M10" s="121"/>
      <c r="N10" s="5">
        <f t="shared" si="4"/>
        <v>107.899</v>
      </c>
      <c r="O10" s="6">
        <f t="shared" si="5"/>
        <v>2</v>
      </c>
      <c r="P10" s="5">
        <f t="shared" si="6"/>
        <v>42.280999999999949</v>
      </c>
      <c r="Q10" s="6">
        <f t="shared" si="7"/>
        <v>-14</v>
      </c>
    </row>
    <row r="11" spans="1:17" ht="14.45" hidden="1" customHeight="1" outlineLevel="1" x14ac:dyDescent="0.2">
      <c r="A11" s="441" t="s">
        <v>173</v>
      </c>
      <c r="B11" s="120">
        <v>95.031000000000006</v>
      </c>
      <c r="C11" s="113">
        <v>155.64099999999999</v>
      </c>
      <c r="D11" s="113">
        <v>171.11500000000001</v>
      </c>
      <c r="E11" s="424">
        <f t="shared" si="0"/>
        <v>1.8006229546148098</v>
      </c>
      <c r="F11" s="129">
        <f t="shared" si="1"/>
        <v>1.0994211036937569</v>
      </c>
      <c r="G11" s="133">
        <v>33</v>
      </c>
      <c r="H11" s="113">
        <v>49</v>
      </c>
      <c r="I11" s="113">
        <v>42</v>
      </c>
      <c r="J11" s="425">
        <f t="shared" si="2"/>
        <v>1.2727272727272727</v>
      </c>
      <c r="K11" s="134">
        <f t="shared" si="3"/>
        <v>0.8571428571428571</v>
      </c>
      <c r="L11" s="121"/>
      <c r="M11" s="121"/>
      <c r="N11" s="5">
        <f t="shared" si="4"/>
        <v>15.474000000000018</v>
      </c>
      <c r="O11" s="6">
        <f t="shared" si="5"/>
        <v>-7</v>
      </c>
      <c r="P11" s="5">
        <f t="shared" si="6"/>
        <v>76.084000000000003</v>
      </c>
      <c r="Q11" s="6">
        <f t="shared" si="7"/>
        <v>9</v>
      </c>
    </row>
    <row r="12" spans="1:17" ht="14.45" hidden="1" customHeight="1" outlineLevel="1" thickBot="1" x14ac:dyDescent="0.25">
      <c r="A12" s="442" t="s">
        <v>208</v>
      </c>
      <c r="B12" s="238">
        <v>51.744999999999997</v>
      </c>
      <c r="C12" s="239">
        <v>19.079999999999998</v>
      </c>
      <c r="D12" s="239">
        <v>28.64</v>
      </c>
      <c r="E12" s="424">
        <f t="shared" si="0"/>
        <v>0.5534834283505653</v>
      </c>
      <c r="F12" s="129">
        <f t="shared" si="1"/>
        <v>1.5010482180293503</v>
      </c>
      <c r="G12" s="241">
        <v>9</v>
      </c>
      <c r="H12" s="239">
        <v>5</v>
      </c>
      <c r="I12" s="239">
        <v>7</v>
      </c>
      <c r="J12" s="426">
        <f t="shared" si="2"/>
        <v>0.77777777777777779</v>
      </c>
      <c r="K12" s="242">
        <f t="shared" si="3"/>
        <v>1.4</v>
      </c>
      <c r="L12" s="121"/>
      <c r="M12" s="121"/>
      <c r="N12" s="243">
        <f t="shared" si="4"/>
        <v>9.5600000000000023</v>
      </c>
      <c r="O12" s="244">
        <f t="shared" si="5"/>
        <v>2</v>
      </c>
      <c r="P12" s="243">
        <f t="shared" si="6"/>
        <v>-23.104999999999997</v>
      </c>
      <c r="Q12" s="244">
        <f t="shared" si="7"/>
        <v>-2</v>
      </c>
    </row>
    <row r="13" spans="1:17" ht="14.45" customHeight="1" collapsed="1" thickBot="1" x14ac:dyDescent="0.25">
      <c r="A13" s="117" t="s">
        <v>3</v>
      </c>
      <c r="B13" s="115">
        <f>SUM(B5:B12)</f>
        <v>4357.8069999999998</v>
      </c>
      <c r="C13" s="116">
        <f>SUM(C5:C12)</f>
        <v>4531.5759999999991</v>
      </c>
      <c r="D13" s="116">
        <f>SUM(D5:D12)</f>
        <v>4568.4539999999997</v>
      </c>
      <c r="E13" s="420">
        <f>IF(OR(D13=0,B13=0),0,D13/B13)</f>
        <v>1.048337845159274</v>
      </c>
      <c r="F13" s="135">
        <f>IF(OR(D13=0,C13=0),0,D13/C13)</f>
        <v>1.0081380076158937</v>
      </c>
      <c r="G13" s="136">
        <f>SUM(G5:G12)</f>
        <v>1336</v>
      </c>
      <c r="H13" s="116">
        <f>SUM(H5:H12)</f>
        <v>1403</v>
      </c>
      <c r="I13" s="116">
        <f>SUM(I5:I12)</f>
        <v>1232</v>
      </c>
      <c r="J13" s="420">
        <f>IF(OR(I13=0,G13=0),0,I13/G13)</f>
        <v>0.92215568862275454</v>
      </c>
      <c r="K13" s="137">
        <f>IF(OR(I13=0,H13=0),0,I13/H13)</f>
        <v>0.8781183178902352</v>
      </c>
      <c r="L13" s="121"/>
      <c r="M13" s="121"/>
      <c r="N13" s="127">
        <f t="shared" si="4"/>
        <v>36.878000000000611</v>
      </c>
      <c r="O13" s="138">
        <f t="shared" si="5"/>
        <v>-171</v>
      </c>
      <c r="P13" s="127">
        <f t="shared" si="6"/>
        <v>210.64699999999993</v>
      </c>
      <c r="Q13" s="138">
        <f t="shared" si="7"/>
        <v>-104</v>
      </c>
    </row>
    <row r="14" spans="1:17" ht="14.45" customHeight="1" x14ac:dyDescent="0.2">
      <c r="A14" s="139"/>
      <c r="B14" s="653"/>
      <c r="C14" s="653"/>
      <c r="D14" s="653"/>
      <c r="E14" s="654"/>
      <c r="F14" s="653"/>
      <c r="G14" s="653"/>
      <c r="H14" s="653"/>
      <c r="I14" s="653"/>
      <c r="J14" s="654"/>
      <c r="K14" s="653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5" t="s">
        <v>257</v>
      </c>
      <c r="B16" s="657" t="s">
        <v>70</v>
      </c>
      <c r="C16" s="658"/>
      <c r="D16" s="658"/>
      <c r="E16" s="659"/>
      <c r="F16" s="660"/>
      <c r="G16" s="657" t="s">
        <v>240</v>
      </c>
      <c r="H16" s="658"/>
      <c r="I16" s="658"/>
      <c r="J16" s="659"/>
      <c r="K16" s="660"/>
      <c r="L16" s="676" t="s">
        <v>178</v>
      </c>
      <c r="M16" s="677"/>
      <c r="N16" s="155"/>
      <c r="O16" s="155"/>
      <c r="P16" s="155"/>
      <c r="Q16" s="155"/>
    </row>
    <row r="17" spans="1:17" ht="14.45" customHeight="1" thickBot="1" x14ac:dyDescent="0.25">
      <c r="A17" s="656"/>
      <c r="B17" s="140">
        <v>2018</v>
      </c>
      <c r="C17" s="141">
        <v>2019</v>
      </c>
      <c r="D17" s="141">
        <v>2020</v>
      </c>
      <c r="E17" s="509" t="s">
        <v>324</v>
      </c>
      <c r="F17" s="142" t="s">
        <v>2</v>
      </c>
      <c r="G17" s="140">
        <v>2018</v>
      </c>
      <c r="H17" s="141">
        <v>2019</v>
      </c>
      <c r="I17" s="141">
        <v>2020</v>
      </c>
      <c r="J17" s="509" t="s">
        <v>324</v>
      </c>
      <c r="K17" s="142" t="s">
        <v>2</v>
      </c>
      <c r="L17" s="647" t="s">
        <v>179</v>
      </c>
      <c r="M17" s="64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40" t="s">
        <v>167</v>
      </c>
      <c r="B18" s="119">
        <v>1925.4639999999999</v>
      </c>
      <c r="C18" s="114">
        <v>2037.27</v>
      </c>
      <c r="D18" s="114">
        <v>1801.077</v>
      </c>
      <c r="E18" s="424">
        <f>IF(OR(D18=0,B18=0),"",D18/B18)</f>
        <v>0.93539894799383427</v>
      </c>
      <c r="F18" s="129">
        <f>IF(OR(D18=0,C18=0),"",D18/C18)</f>
        <v>0.88406396795711906</v>
      </c>
      <c r="G18" s="119">
        <v>578</v>
      </c>
      <c r="H18" s="114">
        <v>629</v>
      </c>
      <c r="I18" s="114">
        <v>513</v>
      </c>
      <c r="J18" s="424">
        <f>IF(OR(I18=0,G18=0),"",I18/G18)</f>
        <v>0.88754325259515576</v>
      </c>
      <c r="K18" s="131">
        <f>IF(OR(I18=0,H18=0),"",I18/H18)</f>
        <v>0.81558028616852152</v>
      </c>
      <c r="L18" s="649">
        <v>0.91871999999999998</v>
      </c>
      <c r="M18" s="650"/>
      <c r="N18" s="145">
        <f t="shared" ref="N18:N26" si="8">D18-C18</f>
        <v>-236.19299999999998</v>
      </c>
      <c r="O18" s="146">
        <f t="shared" ref="O18:O26" si="9">I18-H18</f>
        <v>-116</v>
      </c>
      <c r="P18" s="145">
        <f t="shared" ref="P18:P26" si="10">D18-B18</f>
        <v>-124.38699999999994</v>
      </c>
      <c r="Q18" s="146">
        <f t="shared" ref="Q18:Q26" si="11">I18-G18</f>
        <v>-65</v>
      </c>
    </row>
    <row r="19" spans="1:17" ht="14.45" hidden="1" customHeight="1" outlineLevel="1" x14ac:dyDescent="0.2">
      <c r="A19" s="441" t="s">
        <v>168</v>
      </c>
      <c r="B19" s="120">
        <v>416.99099999999999</v>
      </c>
      <c r="C19" s="113">
        <v>414.14299999999997</v>
      </c>
      <c r="D19" s="113">
        <v>473.3</v>
      </c>
      <c r="E19" s="425">
        <f t="shared" ref="E19:E25" si="12">IF(OR(D19=0,B19=0),"",D19/B19)</f>
        <v>1.1350364875980536</v>
      </c>
      <c r="F19" s="132">
        <f t="shared" ref="F19:F25" si="13">IF(OR(D19=0,C19=0),"",D19/C19)</f>
        <v>1.1428419652149138</v>
      </c>
      <c r="G19" s="120">
        <v>129</v>
      </c>
      <c r="H19" s="113">
        <v>126</v>
      </c>
      <c r="I19" s="113">
        <v>115</v>
      </c>
      <c r="J19" s="425">
        <f t="shared" ref="J19:J25" si="14">IF(OR(I19=0,G19=0),"",I19/G19)</f>
        <v>0.89147286821705429</v>
      </c>
      <c r="K19" s="134">
        <f t="shared" ref="K19:K25" si="15">IF(OR(I19=0,H19=0),"",I19/H19)</f>
        <v>0.91269841269841268</v>
      </c>
      <c r="L19" s="649">
        <v>0.99456</v>
      </c>
      <c r="M19" s="650"/>
      <c r="N19" s="147">
        <f t="shared" si="8"/>
        <v>59.157000000000039</v>
      </c>
      <c r="O19" s="148">
        <f t="shared" si="9"/>
        <v>-11</v>
      </c>
      <c r="P19" s="147">
        <f t="shared" si="10"/>
        <v>56.309000000000026</v>
      </c>
      <c r="Q19" s="148">
        <f t="shared" si="11"/>
        <v>-14</v>
      </c>
    </row>
    <row r="20" spans="1:17" ht="14.45" hidden="1" customHeight="1" outlineLevel="1" x14ac:dyDescent="0.2">
      <c r="A20" s="441" t="s">
        <v>169</v>
      </c>
      <c r="B20" s="120">
        <v>1120.415</v>
      </c>
      <c r="C20" s="113">
        <v>1211.4459999999999</v>
      </c>
      <c r="D20" s="113">
        <v>1338.9739999999999</v>
      </c>
      <c r="E20" s="425">
        <f t="shared" si="12"/>
        <v>1.1950696840010175</v>
      </c>
      <c r="F20" s="132">
        <f t="shared" si="13"/>
        <v>1.1052692402302704</v>
      </c>
      <c r="G20" s="120">
        <v>362</v>
      </c>
      <c r="H20" s="113">
        <v>379</v>
      </c>
      <c r="I20" s="113">
        <v>355</v>
      </c>
      <c r="J20" s="425">
        <f t="shared" si="14"/>
        <v>0.98066298342541436</v>
      </c>
      <c r="K20" s="134">
        <f t="shared" si="15"/>
        <v>0.9366754617414248</v>
      </c>
      <c r="L20" s="649">
        <v>0.96671999999999991</v>
      </c>
      <c r="M20" s="650"/>
      <c r="N20" s="147">
        <f t="shared" si="8"/>
        <v>127.52800000000002</v>
      </c>
      <c r="O20" s="148">
        <f t="shared" si="9"/>
        <v>-24</v>
      </c>
      <c r="P20" s="147">
        <f t="shared" si="10"/>
        <v>218.55899999999997</v>
      </c>
      <c r="Q20" s="148">
        <f t="shared" si="11"/>
        <v>-7</v>
      </c>
    </row>
    <row r="21" spans="1:17" ht="14.45" hidden="1" customHeight="1" outlineLevel="1" x14ac:dyDescent="0.2">
      <c r="A21" s="441" t="s">
        <v>170</v>
      </c>
      <c r="B21" s="120">
        <v>180.995</v>
      </c>
      <c r="C21" s="113">
        <v>192.44800000000001</v>
      </c>
      <c r="D21" s="113">
        <v>145.90100000000001</v>
      </c>
      <c r="E21" s="425">
        <f t="shared" si="12"/>
        <v>0.80610514102599518</v>
      </c>
      <c r="F21" s="132">
        <f t="shared" si="13"/>
        <v>0.75813206684403067</v>
      </c>
      <c r="G21" s="120">
        <v>50</v>
      </c>
      <c r="H21" s="113">
        <v>56</v>
      </c>
      <c r="I21" s="113">
        <v>39</v>
      </c>
      <c r="J21" s="425">
        <f t="shared" si="14"/>
        <v>0.78</v>
      </c>
      <c r="K21" s="134">
        <f t="shared" si="15"/>
        <v>0.6964285714285714</v>
      </c>
      <c r="L21" s="649">
        <v>1.11744</v>
      </c>
      <c r="M21" s="650"/>
      <c r="N21" s="147">
        <f t="shared" si="8"/>
        <v>-46.546999999999997</v>
      </c>
      <c r="O21" s="148">
        <f t="shared" si="9"/>
        <v>-17</v>
      </c>
      <c r="P21" s="147">
        <f t="shared" si="10"/>
        <v>-35.093999999999994</v>
      </c>
      <c r="Q21" s="148">
        <f t="shared" si="11"/>
        <v>-11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9">
        <v>0.96</v>
      </c>
      <c r="M22" s="65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567.16600000000005</v>
      </c>
      <c r="C23" s="113">
        <v>501.548</v>
      </c>
      <c r="D23" s="113">
        <v>609.447</v>
      </c>
      <c r="E23" s="425">
        <f t="shared" si="12"/>
        <v>1.0745478396095676</v>
      </c>
      <c r="F23" s="132">
        <f t="shared" si="13"/>
        <v>1.2151319514782235</v>
      </c>
      <c r="G23" s="120">
        <v>175</v>
      </c>
      <c r="H23" s="113">
        <v>159</v>
      </c>
      <c r="I23" s="113">
        <v>161</v>
      </c>
      <c r="J23" s="425">
        <f t="shared" si="14"/>
        <v>0.92</v>
      </c>
      <c r="K23" s="134">
        <f t="shared" si="15"/>
        <v>1.0125786163522013</v>
      </c>
      <c r="L23" s="649">
        <v>0.98495999999999995</v>
      </c>
      <c r="M23" s="650"/>
      <c r="N23" s="147">
        <f t="shared" si="8"/>
        <v>107.899</v>
      </c>
      <c r="O23" s="148">
        <f t="shared" si="9"/>
        <v>2</v>
      </c>
      <c r="P23" s="147">
        <f t="shared" si="10"/>
        <v>42.280999999999949</v>
      </c>
      <c r="Q23" s="148">
        <f t="shared" si="11"/>
        <v>-14</v>
      </c>
    </row>
    <row r="24" spans="1:17" ht="14.45" hidden="1" customHeight="1" outlineLevel="1" x14ac:dyDescent="0.2">
      <c r="A24" s="441" t="s">
        <v>173</v>
      </c>
      <c r="B24" s="120">
        <v>95.031000000000006</v>
      </c>
      <c r="C24" s="113">
        <v>155.64099999999999</v>
      </c>
      <c r="D24" s="113">
        <v>171.11500000000001</v>
      </c>
      <c r="E24" s="425">
        <f t="shared" si="12"/>
        <v>1.8006229546148098</v>
      </c>
      <c r="F24" s="132">
        <f t="shared" si="13"/>
        <v>1.0994211036937569</v>
      </c>
      <c r="G24" s="120">
        <v>33</v>
      </c>
      <c r="H24" s="113">
        <v>49</v>
      </c>
      <c r="I24" s="113">
        <v>42</v>
      </c>
      <c r="J24" s="425">
        <f t="shared" si="14"/>
        <v>1.2727272727272727</v>
      </c>
      <c r="K24" s="134">
        <f t="shared" si="15"/>
        <v>0.8571428571428571</v>
      </c>
      <c r="L24" s="649">
        <v>1.0147199999999998</v>
      </c>
      <c r="M24" s="650"/>
      <c r="N24" s="147">
        <f t="shared" si="8"/>
        <v>15.474000000000018</v>
      </c>
      <c r="O24" s="148">
        <f t="shared" si="9"/>
        <v>-7</v>
      </c>
      <c r="P24" s="147">
        <f t="shared" si="10"/>
        <v>76.084000000000003</v>
      </c>
      <c r="Q24" s="148">
        <f t="shared" si="11"/>
        <v>9</v>
      </c>
    </row>
    <row r="25" spans="1:17" ht="14.45" hidden="1" customHeight="1" outlineLevel="1" thickBot="1" x14ac:dyDescent="0.25">
      <c r="A25" s="442" t="s">
        <v>208</v>
      </c>
      <c r="B25" s="238">
        <v>51.744999999999997</v>
      </c>
      <c r="C25" s="239">
        <v>19.079999999999998</v>
      </c>
      <c r="D25" s="239">
        <v>28.64</v>
      </c>
      <c r="E25" s="426">
        <f t="shared" si="12"/>
        <v>0.5534834283505653</v>
      </c>
      <c r="F25" s="240">
        <f t="shared" si="13"/>
        <v>1.5010482180293503</v>
      </c>
      <c r="G25" s="238">
        <v>9</v>
      </c>
      <c r="H25" s="239">
        <v>5</v>
      </c>
      <c r="I25" s="239">
        <v>7</v>
      </c>
      <c r="J25" s="426">
        <f t="shared" si="14"/>
        <v>0.77777777777777779</v>
      </c>
      <c r="K25" s="242">
        <f t="shared" si="15"/>
        <v>1.4</v>
      </c>
      <c r="L25" s="356"/>
      <c r="M25" s="357"/>
      <c r="N25" s="245">
        <f t="shared" si="8"/>
        <v>9.5600000000000023</v>
      </c>
      <c r="O25" s="246">
        <f t="shared" si="9"/>
        <v>2</v>
      </c>
      <c r="P25" s="245">
        <f t="shared" si="10"/>
        <v>-23.104999999999997</v>
      </c>
      <c r="Q25" s="246">
        <f t="shared" si="11"/>
        <v>-2</v>
      </c>
    </row>
    <row r="26" spans="1:17" ht="14.45" customHeight="1" collapsed="1" thickBot="1" x14ac:dyDescent="0.25">
      <c r="A26" s="445" t="s">
        <v>3</v>
      </c>
      <c r="B26" s="149">
        <f>SUM(B18:B25)</f>
        <v>4357.8069999999998</v>
      </c>
      <c r="C26" s="150">
        <f>SUM(C18:C25)</f>
        <v>4531.5759999999991</v>
      </c>
      <c r="D26" s="150">
        <f>SUM(D18:D25)</f>
        <v>4568.4539999999997</v>
      </c>
      <c r="E26" s="421">
        <f>IF(OR(D26=0,B26=0),0,D26/B26)</f>
        <v>1.048337845159274</v>
      </c>
      <c r="F26" s="151">
        <f>IF(OR(D26=0,C26=0),0,D26/C26)</f>
        <v>1.0081380076158937</v>
      </c>
      <c r="G26" s="149">
        <f>SUM(G18:G25)</f>
        <v>1336</v>
      </c>
      <c r="H26" s="150">
        <f>SUM(H18:H25)</f>
        <v>1403</v>
      </c>
      <c r="I26" s="150">
        <f>SUM(I18:I25)</f>
        <v>1232</v>
      </c>
      <c r="J26" s="421">
        <f>IF(OR(I26=0,G26=0),0,I26/G26)</f>
        <v>0.92215568862275454</v>
      </c>
      <c r="K26" s="152">
        <f>IF(OR(I26=0,H26=0),0,I26/H26)</f>
        <v>0.8781183178902352</v>
      </c>
      <c r="L26" s="121"/>
      <c r="M26" s="121"/>
      <c r="N26" s="143">
        <f t="shared" si="8"/>
        <v>36.878000000000611</v>
      </c>
      <c r="O26" s="153">
        <f t="shared" si="9"/>
        <v>-171</v>
      </c>
      <c r="P26" s="143">
        <f t="shared" si="10"/>
        <v>210.64699999999993</v>
      </c>
      <c r="Q26" s="153">
        <f t="shared" si="11"/>
        <v>-104</v>
      </c>
    </row>
    <row r="27" spans="1:17" ht="14.45" customHeight="1" x14ac:dyDescent="0.2">
      <c r="A27" s="154"/>
      <c r="B27" s="653" t="s">
        <v>206</v>
      </c>
      <c r="C27" s="662"/>
      <c r="D27" s="662"/>
      <c r="E27" s="663"/>
      <c r="F27" s="662"/>
      <c r="G27" s="653" t="s">
        <v>207</v>
      </c>
      <c r="H27" s="662"/>
      <c r="I27" s="662"/>
      <c r="J27" s="663"/>
      <c r="K27" s="662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70" t="s">
        <v>258</v>
      </c>
      <c r="B29" s="672" t="s">
        <v>70</v>
      </c>
      <c r="C29" s="673"/>
      <c r="D29" s="673"/>
      <c r="E29" s="674"/>
      <c r="F29" s="675"/>
      <c r="G29" s="673" t="s">
        <v>240</v>
      </c>
      <c r="H29" s="673"/>
      <c r="I29" s="673"/>
      <c r="J29" s="674"/>
      <c r="K29" s="675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71"/>
      <c r="B30" s="157">
        <v>2018</v>
      </c>
      <c r="C30" s="158">
        <v>2019</v>
      </c>
      <c r="D30" s="158">
        <v>2020</v>
      </c>
      <c r="E30" s="510" t="s">
        <v>324</v>
      </c>
      <c r="F30" s="159" t="s">
        <v>2</v>
      </c>
      <c r="G30" s="158">
        <v>2018</v>
      </c>
      <c r="H30" s="158">
        <v>2019</v>
      </c>
      <c r="I30" s="158">
        <v>2020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4" t="s">
        <v>259</v>
      </c>
      <c r="B42" s="666" t="s">
        <v>70</v>
      </c>
      <c r="C42" s="667"/>
      <c r="D42" s="667"/>
      <c r="E42" s="668"/>
      <c r="F42" s="669"/>
      <c r="G42" s="667" t="s">
        <v>240</v>
      </c>
      <c r="H42" s="667"/>
      <c r="I42" s="667"/>
      <c r="J42" s="668"/>
      <c r="K42" s="669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5"/>
      <c r="B43" s="407">
        <v>2018</v>
      </c>
      <c r="C43" s="408">
        <v>2019</v>
      </c>
      <c r="D43" s="408">
        <v>2020</v>
      </c>
      <c r="E43" s="511" t="s">
        <v>324</v>
      </c>
      <c r="F43" s="409" t="s">
        <v>2</v>
      </c>
      <c r="G43" s="408">
        <v>2018</v>
      </c>
      <c r="H43" s="408">
        <v>2019</v>
      </c>
      <c r="I43" s="408">
        <v>2020</v>
      </c>
      <c r="J43" s="408" t="s">
        <v>324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325</v>
      </c>
      <c r="Q43" s="417" t="s">
        <v>326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296</v>
      </c>
    </row>
    <row r="56" spans="1:17" ht="14.45" customHeight="1" x14ac:dyDescent="0.2">
      <c r="A56" s="386" t="s">
        <v>297</v>
      </c>
    </row>
    <row r="57" spans="1:17" ht="14.45" customHeight="1" x14ac:dyDescent="0.2">
      <c r="A57" s="385" t="s">
        <v>298</v>
      </c>
    </row>
    <row r="58" spans="1:17" ht="14.45" customHeight="1" x14ac:dyDescent="0.2">
      <c r="A58" s="386" t="s">
        <v>299</v>
      </c>
    </row>
    <row r="59" spans="1:17" ht="14.45" customHeight="1" x14ac:dyDescent="0.2">
      <c r="A59" s="386" t="s">
        <v>262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6C292430-4870-445F-A4D6-1EDC7C167187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1204</v>
      </c>
      <c r="C33" s="199">
        <v>837</v>
      </c>
      <c r="D33" s="84">
        <f>IF(C33="","",C33-B33)</f>
        <v>-367</v>
      </c>
      <c r="E33" s="85">
        <f>IF(C33="","",C33/B33)</f>
        <v>0.69518272425249172</v>
      </c>
      <c r="F33" s="86">
        <v>67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2097</v>
      </c>
      <c r="C34" s="200">
        <v>1482</v>
      </c>
      <c r="D34" s="87">
        <f t="shared" ref="D34:D45" si="0">IF(C34="","",C34-B34)</f>
        <v>-615</v>
      </c>
      <c r="E34" s="88">
        <f t="shared" ref="E34:E45" si="1">IF(C34="","",C34/B34)</f>
        <v>0.70672389127324753</v>
      </c>
      <c r="F34" s="89">
        <v>131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3217</v>
      </c>
      <c r="C35" s="200">
        <v>2273</v>
      </c>
      <c r="D35" s="87">
        <f t="shared" si="0"/>
        <v>-944</v>
      </c>
      <c r="E35" s="88">
        <f t="shared" si="1"/>
        <v>0.70655890581286918</v>
      </c>
      <c r="F35" s="89">
        <v>204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3822</v>
      </c>
      <c r="C36" s="200">
        <v>2614</v>
      </c>
      <c r="D36" s="87">
        <f t="shared" si="0"/>
        <v>-1208</v>
      </c>
      <c r="E36" s="88">
        <f t="shared" si="1"/>
        <v>0.68393511250654104</v>
      </c>
      <c r="F36" s="89">
        <v>210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5339</v>
      </c>
      <c r="C37" s="200">
        <v>3601</v>
      </c>
      <c r="D37" s="87">
        <f t="shared" si="0"/>
        <v>-1738</v>
      </c>
      <c r="E37" s="88">
        <f t="shared" si="1"/>
        <v>0.67447087469563594</v>
      </c>
      <c r="F37" s="89">
        <v>262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6762</v>
      </c>
      <c r="C38" s="200">
        <v>4560</v>
      </c>
      <c r="D38" s="87">
        <f t="shared" si="0"/>
        <v>-2202</v>
      </c>
      <c r="E38" s="88">
        <f t="shared" si="1"/>
        <v>0.67435669920141972</v>
      </c>
      <c r="F38" s="89">
        <v>373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7833</v>
      </c>
      <c r="C39" s="200">
        <v>5225</v>
      </c>
      <c r="D39" s="87">
        <f t="shared" si="0"/>
        <v>-2608</v>
      </c>
      <c r="E39" s="88">
        <f t="shared" si="1"/>
        <v>0.66704966168773139</v>
      </c>
      <c r="F39" s="89">
        <v>415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9088</v>
      </c>
      <c r="C40" s="200">
        <v>6034</v>
      </c>
      <c r="D40" s="87">
        <f t="shared" si="0"/>
        <v>-3054</v>
      </c>
      <c r="E40" s="88">
        <f t="shared" si="1"/>
        <v>0.66395246478873238</v>
      </c>
      <c r="F40" s="89">
        <v>479</v>
      </c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>
        <v>10438</v>
      </c>
      <c r="C41" s="200">
        <v>6917</v>
      </c>
      <c r="D41" s="87">
        <f t="shared" si="0"/>
        <v>-3521</v>
      </c>
      <c r="E41" s="88">
        <f t="shared" si="1"/>
        <v>0.66267484192374015</v>
      </c>
      <c r="F41" s="89">
        <v>539</v>
      </c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>
        <v>11400</v>
      </c>
      <c r="C42" s="200">
        <v>7681</v>
      </c>
      <c r="D42" s="87">
        <f t="shared" si="0"/>
        <v>-3719</v>
      </c>
      <c r="E42" s="88">
        <f t="shared" si="1"/>
        <v>0.67377192982456136</v>
      </c>
      <c r="F42" s="89">
        <v>651</v>
      </c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9580256E-88D0-41E8-A18B-E8C81737661A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99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602" t="s">
        <v>5210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9" t="s">
        <v>74</v>
      </c>
      <c r="B3" s="691">
        <v>2018</v>
      </c>
      <c r="C3" s="692"/>
      <c r="D3" s="693"/>
      <c r="E3" s="691">
        <v>2019</v>
      </c>
      <c r="F3" s="692"/>
      <c r="G3" s="693"/>
      <c r="H3" s="691">
        <v>2020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5"/>
      <c r="L4" s="684"/>
      <c r="M4" s="684"/>
      <c r="N4" s="684"/>
      <c r="O4" s="450"/>
      <c r="P4" s="686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25" t="s">
        <v>5033</v>
      </c>
      <c r="B5" s="926"/>
      <c r="C5" s="927"/>
      <c r="D5" s="928"/>
      <c r="E5" s="929">
        <v>2</v>
      </c>
      <c r="F5" s="930">
        <v>26.99</v>
      </c>
      <c r="G5" s="931">
        <v>15</v>
      </c>
      <c r="H5" s="932"/>
      <c r="I5" s="933"/>
      <c r="J5" s="934"/>
      <c r="K5" s="935">
        <v>13.49</v>
      </c>
      <c r="L5" s="932">
        <v>11</v>
      </c>
      <c r="M5" s="932">
        <v>72</v>
      </c>
      <c r="N5" s="936">
        <v>24</v>
      </c>
      <c r="O5" s="932" t="s">
        <v>5034</v>
      </c>
      <c r="P5" s="937" t="s">
        <v>5035</v>
      </c>
      <c r="Q5" s="938">
        <f>H5-B5</f>
        <v>0</v>
      </c>
      <c r="R5" s="954">
        <f>I5-C5</f>
        <v>0</v>
      </c>
      <c r="S5" s="938">
        <f>H5-E5</f>
        <v>-2</v>
      </c>
      <c r="T5" s="954">
        <f>I5-F5</f>
        <v>-26.99</v>
      </c>
      <c r="U5" s="964" t="s">
        <v>329</v>
      </c>
      <c r="V5" s="926" t="s">
        <v>329</v>
      </c>
      <c r="W5" s="926" t="s">
        <v>329</v>
      </c>
      <c r="X5" s="965" t="s">
        <v>329</v>
      </c>
      <c r="Y5" s="966"/>
    </row>
    <row r="6" spans="1:25" ht="14.45" customHeight="1" x14ac:dyDescent="0.2">
      <c r="A6" s="923" t="s">
        <v>5036</v>
      </c>
      <c r="B6" s="904">
        <v>2</v>
      </c>
      <c r="C6" s="905">
        <v>14.19</v>
      </c>
      <c r="D6" s="906">
        <v>12.5</v>
      </c>
      <c r="E6" s="887">
        <v>3</v>
      </c>
      <c r="F6" s="888">
        <v>21.28</v>
      </c>
      <c r="G6" s="889">
        <v>8.3000000000000007</v>
      </c>
      <c r="H6" s="890"/>
      <c r="I6" s="891"/>
      <c r="J6" s="892"/>
      <c r="K6" s="893">
        <v>7.09</v>
      </c>
      <c r="L6" s="890">
        <v>5</v>
      </c>
      <c r="M6" s="890">
        <v>45</v>
      </c>
      <c r="N6" s="894">
        <v>15</v>
      </c>
      <c r="O6" s="890" t="s">
        <v>5034</v>
      </c>
      <c r="P6" s="907" t="s">
        <v>5037</v>
      </c>
      <c r="Q6" s="895">
        <f t="shared" ref="Q6:R69" si="0">H6-B6</f>
        <v>-2</v>
      </c>
      <c r="R6" s="955">
        <f t="shared" si="0"/>
        <v>-14.19</v>
      </c>
      <c r="S6" s="895">
        <f t="shared" ref="S6:S69" si="1">H6-E6</f>
        <v>-3</v>
      </c>
      <c r="T6" s="955">
        <f t="shared" ref="T6:T69" si="2">I6-F6</f>
        <v>-21.28</v>
      </c>
      <c r="U6" s="962" t="s">
        <v>329</v>
      </c>
      <c r="V6" s="904" t="s">
        <v>329</v>
      </c>
      <c r="W6" s="904" t="s">
        <v>329</v>
      </c>
      <c r="X6" s="960" t="s">
        <v>329</v>
      </c>
      <c r="Y6" s="958"/>
    </row>
    <row r="7" spans="1:25" ht="14.45" customHeight="1" x14ac:dyDescent="0.2">
      <c r="A7" s="924" t="s">
        <v>5038</v>
      </c>
      <c r="B7" s="910"/>
      <c r="C7" s="911"/>
      <c r="D7" s="908"/>
      <c r="E7" s="912"/>
      <c r="F7" s="913"/>
      <c r="G7" s="896"/>
      <c r="H7" s="914">
        <v>2</v>
      </c>
      <c r="I7" s="915">
        <v>14.27</v>
      </c>
      <c r="J7" s="897">
        <v>7.5</v>
      </c>
      <c r="K7" s="916">
        <v>7.09</v>
      </c>
      <c r="L7" s="914">
        <v>5</v>
      </c>
      <c r="M7" s="914">
        <v>45</v>
      </c>
      <c r="N7" s="917">
        <v>15</v>
      </c>
      <c r="O7" s="914" t="s">
        <v>5034</v>
      </c>
      <c r="P7" s="918" t="s">
        <v>5039</v>
      </c>
      <c r="Q7" s="919">
        <f t="shared" si="0"/>
        <v>2</v>
      </c>
      <c r="R7" s="956">
        <f t="shared" si="0"/>
        <v>14.27</v>
      </c>
      <c r="S7" s="919">
        <f t="shared" si="1"/>
        <v>2</v>
      </c>
      <c r="T7" s="956">
        <f t="shared" si="2"/>
        <v>14.27</v>
      </c>
      <c r="U7" s="963">
        <v>30</v>
      </c>
      <c r="V7" s="910">
        <v>15</v>
      </c>
      <c r="W7" s="910">
        <v>-15</v>
      </c>
      <c r="X7" s="961">
        <v>0.5</v>
      </c>
      <c r="Y7" s="959"/>
    </row>
    <row r="8" spans="1:25" ht="14.45" customHeight="1" x14ac:dyDescent="0.2">
      <c r="A8" s="924" t="s">
        <v>5040</v>
      </c>
      <c r="B8" s="910">
        <v>3</v>
      </c>
      <c r="C8" s="911">
        <v>23.35</v>
      </c>
      <c r="D8" s="908">
        <v>8.6999999999999993</v>
      </c>
      <c r="E8" s="912">
        <v>4</v>
      </c>
      <c r="F8" s="913">
        <v>31.08</v>
      </c>
      <c r="G8" s="896">
        <v>9.8000000000000007</v>
      </c>
      <c r="H8" s="914">
        <v>3</v>
      </c>
      <c r="I8" s="915">
        <v>23.31</v>
      </c>
      <c r="J8" s="897">
        <v>8.6999999999999993</v>
      </c>
      <c r="K8" s="916">
        <v>7.77</v>
      </c>
      <c r="L8" s="914">
        <v>5</v>
      </c>
      <c r="M8" s="914">
        <v>45</v>
      </c>
      <c r="N8" s="917">
        <v>15</v>
      </c>
      <c r="O8" s="914" t="s">
        <v>5034</v>
      </c>
      <c r="P8" s="918" t="s">
        <v>5041</v>
      </c>
      <c r="Q8" s="919">
        <f t="shared" si="0"/>
        <v>0</v>
      </c>
      <c r="R8" s="956">
        <f t="shared" si="0"/>
        <v>-4.00000000000027E-2</v>
      </c>
      <c r="S8" s="919">
        <f t="shared" si="1"/>
        <v>-1</v>
      </c>
      <c r="T8" s="956">
        <f t="shared" si="2"/>
        <v>-7.77</v>
      </c>
      <c r="U8" s="963">
        <v>45</v>
      </c>
      <c r="V8" s="910">
        <v>26.099999999999998</v>
      </c>
      <c r="W8" s="910">
        <v>-18.900000000000002</v>
      </c>
      <c r="X8" s="961">
        <v>0.57999999999999996</v>
      </c>
      <c r="Y8" s="959"/>
    </row>
    <row r="9" spans="1:25" ht="14.45" customHeight="1" x14ac:dyDescent="0.2">
      <c r="A9" s="923" t="s">
        <v>5042</v>
      </c>
      <c r="B9" s="904"/>
      <c r="C9" s="905"/>
      <c r="D9" s="906"/>
      <c r="E9" s="909"/>
      <c r="F9" s="891"/>
      <c r="G9" s="892"/>
      <c r="H9" s="887">
        <v>1</v>
      </c>
      <c r="I9" s="888">
        <v>33.15</v>
      </c>
      <c r="J9" s="889">
        <v>37</v>
      </c>
      <c r="K9" s="893">
        <v>33.15</v>
      </c>
      <c r="L9" s="890">
        <v>22</v>
      </c>
      <c r="M9" s="890">
        <v>135</v>
      </c>
      <c r="N9" s="894">
        <v>45</v>
      </c>
      <c r="O9" s="890" t="s">
        <v>5034</v>
      </c>
      <c r="P9" s="907" t="s">
        <v>5043</v>
      </c>
      <c r="Q9" s="895">
        <f t="shared" si="0"/>
        <v>1</v>
      </c>
      <c r="R9" s="955">
        <f t="shared" si="0"/>
        <v>33.15</v>
      </c>
      <c r="S9" s="895">
        <f t="shared" si="1"/>
        <v>1</v>
      </c>
      <c r="T9" s="955">
        <f t="shared" si="2"/>
        <v>33.15</v>
      </c>
      <c r="U9" s="962">
        <v>45</v>
      </c>
      <c r="V9" s="904">
        <v>37</v>
      </c>
      <c r="W9" s="904">
        <v>-8</v>
      </c>
      <c r="X9" s="960">
        <v>0.82222222222222219</v>
      </c>
      <c r="Y9" s="958"/>
    </row>
    <row r="10" spans="1:25" ht="14.45" customHeight="1" x14ac:dyDescent="0.2">
      <c r="A10" s="923" t="s">
        <v>5044</v>
      </c>
      <c r="B10" s="904">
        <v>2</v>
      </c>
      <c r="C10" s="905">
        <v>42.9</v>
      </c>
      <c r="D10" s="906">
        <v>18</v>
      </c>
      <c r="E10" s="909"/>
      <c r="F10" s="891"/>
      <c r="G10" s="892"/>
      <c r="H10" s="887"/>
      <c r="I10" s="888"/>
      <c r="J10" s="889"/>
      <c r="K10" s="893">
        <v>20.05</v>
      </c>
      <c r="L10" s="890">
        <v>11</v>
      </c>
      <c r="M10" s="890">
        <v>90</v>
      </c>
      <c r="N10" s="894">
        <v>30</v>
      </c>
      <c r="O10" s="890" t="s">
        <v>5034</v>
      </c>
      <c r="P10" s="907" t="s">
        <v>5045</v>
      </c>
      <c r="Q10" s="895">
        <f t="shared" si="0"/>
        <v>-2</v>
      </c>
      <c r="R10" s="955">
        <f t="shared" si="0"/>
        <v>-42.9</v>
      </c>
      <c r="S10" s="895">
        <f t="shared" si="1"/>
        <v>0</v>
      </c>
      <c r="T10" s="955">
        <f t="shared" si="2"/>
        <v>0</v>
      </c>
      <c r="U10" s="962" t="s">
        <v>329</v>
      </c>
      <c r="V10" s="904" t="s">
        <v>329</v>
      </c>
      <c r="W10" s="904" t="s">
        <v>329</v>
      </c>
      <c r="X10" s="960" t="s">
        <v>329</v>
      </c>
      <c r="Y10" s="958"/>
    </row>
    <row r="11" spans="1:25" ht="14.45" customHeight="1" x14ac:dyDescent="0.2">
      <c r="A11" s="924" t="s">
        <v>5046</v>
      </c>
      <c r="B11" s="910">
        <v>2</v>
      </c>
      <c r="C11" s="911">
        <v>56.59</v>
      </c>
      <c r="D11" s="908">
        <v>22</v>
      </c>
      <c r="E11" s="920">
        <v>3</v>
      </c>
      <c r="F11" s="915">
        <v>58.84</v>
      </c>
      <c r="G11" s="897">
        <v>15</v>
      </c>
      <c r="H11" s="912">
        <v>9</v>
      </c>
      <c r="I11" s="913">
        <v>184.98</v>
      </c>
      <c r="J11" s="896">
        <v>19</v>
      </c>
      <c r="K11" s="916">
        <v>20.34</v>
      </c>
      <c r="L11" s="914">
        <v>11</v>
      </c>
      <c r="M11" s="914">
        <v>87</v>
      </c>
      <c r="N11" s="917">
        <v>29</v>
      </c>
      <c r="O11" s="914" t="s">
        <v>5034</v>
      </c>
      <c r="P11" s="918" t="s">
        <v>5045</v>
      </c>
      <c r="Q11" s="919">
        <f t="shared" si="0"/>
        <v>7</v>
      </c>
      <c r="R11" s="956">
        <f t="shared" si="0"/>
        <v>128.38999999999999</v>
      </c>
      <c r="S11" s="919">
        <f t="shared" si="1"/>
        <v>6</v>
      </c>
      <c r="T11" s="956">
        <f t="shared" si="2"/>
        <v>126.13999999999999</v>
      </c>
      <c r="U11" s="963">
        <v>261</v>
      </c>
      <c r="V11" s="910">
        <v>171</v>
      </c>
      <c r="W11" s="910">
        <v>-90</v>
      </c>
      <c r="X11" s="961">
        <v>0.65517241379310343</v>
      </c>
      <c r="Y11" s="959">
        <v>1</v>
      </c>
    </row>
    <row r="12" spans="1:25" ht="14.45" customHeight="1" x14ac:dyDescent="0.2">
      <c r="A12" s="923" t="s">
        <v>5047</v>
      </c>
      <c r="B12" s="904">
        <v>11</v>
      </c>
      <c r="C12" s="905">
        <v>136.13999999999999</v>
      </c>
      <c r="D12" s="906">
        <v>11.4</v>
      </c>
      <c r="E12" s="887">
        <v>8</v>
      </c>
      <c r="F12" s="888">
        <v>99.01</v>
      </c>
      <c r="G12" s="889">
        <v>8.4</v>
      </c>
      <c r="H12" s="890"/>
      <c r="I12" s="891"/>
      <c r="J12" s="892"/>
      <c r="K12" s="893">
        <v>12.38</v>
      </c>
      <c r="L12" s="890">
        <v>5</v>
      </c>
      <c r="M12" s="890">
        <v>60</v>
      </c>
      <c r="N12" s="894">
        <v>20</v>
      </c>
      <c r="O12" s="890" t="s">
        <v>5034</v>
      </c>
      <c r="P12" s="907" t="s">
        <v>5048</v>
      </c>
      <c r="Q12" s="895">
        <f t="shared" si="0"/>
        <v>-11</v>
      </c>
      <c r="R12" s="955">
        <f t="shared" si="0"/>
        <v>-136.13999999999999</v>
      </c>
      <c r="S12" s="895">
        <f t="shared" si="1"/>
        <v>-8</v>
      </c>
      <c r="T12" s="955">
        <f t="shared" si="2"/>
        <v>-99.01</v>
      </c>
      <c r="U12" s="962" t="s">
        <v>329</v>
      </c>
      <c r="V12" s="904" t="s">
        <v>329</v>
      </c>
      <c r="W12" s="904" t="s">
        <v>329</v>
      </c>
      <c r="X12" s="960" t="s">
        <v>329</v>
      </c>
      <c r="Y12" s="958"/>
    </row>
    <row r="13" spans="1:25" ht="14.45" customHeight="1" x14ac:dyDescent="0.2">
      <c r="A13" s="924" t="s">
        <v>5049</v>
      </c>
      <c r="B13" s="910">
        <v>3</v>
      </c>
      <c r="C13" s="911">
        <v>38.159999999999997</v>
      </c>
      <c r="D13" s="908">
        <v>10.3</v>
      </c>
      <c r="E13" s="912">
        <v>2</v>
      </c>
      <c r="F13" s="913">
        <v>24.75</v>
      </c>
      <c r="G13" s="896">
        <v>9</v>
      </c>
      <c r="H13" s="914">
        <v>1</v>
      </c>
      <c r="I13" s="915">
        <v>12.38</v>
      </c>
      <c r="J13" s="897">
        <v>20</v>
      </c>
      <c r="K13" s="916">
        <v>12.38</v>
      </c>
      <c r="L13" s="914">
        <v>5</v>
      </c>
      <c r="M13" s="914">
        <v>60</v>
      </c>
      <c r="N13" s="917">
        <v>20</v>
      </c>
      <c r="O13" s="914" t="s">
        <v>5034</v>
      </c>
      <c r="P13" s="918" t="s">
        <v>5048</v>
      </c>
      <c r="Q13" s="919">
        <f t="shared" si="0"/>
        <v>-2</v>
      </c>
      <c r="R13" s="956">
        <f t="shared" si="0"/>
        <v>-25.779999999999994</v>
      </c>
      <c r="S13" s="919">
        <f t="shared" si="1"/>
        <v>-1</v>
      </c>
      <c r="T13" s="956">
        <f t="shared" si="2"/>
        <v>-12.37</v>
      </c>
      <c r="U13" s="963">
        <v>20</v>
      </c>
      <c r="V13" s="910">
        <v>20</v>
      </c>
      <c r="W13" s="910">
        <v>0</v>
      </c>
      <c r="X13" s="961">
        <v>1</v>
      </c>
      <c r="Y13" s="959"/>
    </row>
    <row r="14" spans="1:25" ht="14.45" customHeight="1" x14ac:dyDescent="0.2">
      <c r="A14" s="924" t="s">
        <v>5050</v>
      </c>
      <c r="B14" s="910">
        <v>8</v>
      </c>
      <c r="C14" s="911">
        <v>101.95</v>
      </c>
      <c r="D14" s="908">
        <v>10.3</v>
      </c>
      <c r="E14" s="912">
        <v>14</v>
      </c>
      <c r="F14" s="913">
        <v>183.72</v>
      </c>
      <c r="G14" s="896">
        <v>11</v>
      </c>
      <c r="H14" s="914">
        <v>21</v>
      </c>
      <c r="I14" s="915">
        <v>271.02999999999997</v>
      </c>
      <c r="J14" s="897">
        <v>14.3</v>
      </c>
      <c r="K14" s="916">
        <v>12.65</v>
      </c>
      <c r="L14" s="914">
        <v>5</v>
      </c>
      <c r="M14" s="914">
        <v>60</v>
      </c>
      <c r="N14" s="917">
        <v>20</v>
      </c>
      <c r="O14" s="914" t="s">
        <v>5034</v>
      </c>
      <c r="P14" s="918" t="s">
        <v>5048</v>
      </c>
      <c r="Q14" s="919">
        <f t="shared" si="0"/>
        <v>13</v>
      </c>
      <c r="R14" s="956">
        <f t="shared" si="0"/>
        <v>169.07999999999998</v>
      </c>
      <c r="S14" s="919">
        <f t="shared" si="1"/>
        <v>7</v>
      </c>
      <c r="T14" s="956">
        <f t="shared" si="2"/>
        <v>87.309999999999974</v>
      </c>
      <c r="U14" s="963">
        <v>420</v>
      </c>
      <c r="V14" s="910">
        <v>300.3</v>
      </c>
      <c r="W14" s="910">
        <v>-119.69999999999999</v>
      </c>
      <c r="X14" s="961">
        <v>0.71500000000000008</v>
      </c>
      <c r="Y14" s="959">
        <v>24</v>
      </c>
    </row>
    <row r="15" spans="1:25" ht="14.45" customHeight="1" x14ac:dyDescent="0.2">
      <c r="A15" s="923" t="s">
        <v>5051</v>
      </c>
      <c r="B15" s="904"/>
      <c r="C15" s="905"/>
      <c r="D15" s="906"/>
      <c r="E15" s="909"/>
      <c r="F15" s="891"/>
      <c r="G15" s="892"/>
      <c r="H15" s="887">
        <v>1</v>
      </c>
      <c r="I15" s="888">
        <v>25.48</v>
      </c>
      <c r="J15" s="889">
        <v>9</v>
      </c>
      <c r="K15" s="893">
        <v>25.48</v>
      </c>
      <c r="L15" s="890">
        <v>4</v>
      </c>
      <c r="M15" s="890">
        <v>39</v>
      </c>
      <c r="N15" s="894">
        <v>13</v>
      </c>
      <c r="O15" s="890" t="s">
        <v>5034</v>
      </c>
      <c r="P15" s="907" t="s">
        <v>5052</v>
      </c>
      <c r="Q15" s="895">
        <f t="shared" si="0"/>
        <v>1</v>
      </c>
      <c r="R15" s="955">
        <f t="shared" si="0"/>
        <v>25.48</v>
      </c>
      <c r="S15" s="895">
        <f t="shared" si="1"/>
        <v>1</v>
      </c>
      <c r="T15" s="955">
        <f t="shared" si="2"/>
        <v>25.48</v>
      </c>
      <c r="U15" s="962">
        <v>13</v>
      </c>
      <c r="V15" s="904">
        <v>9</v>
      </c>
      <c r="W15" s="904">
        <v>-4</v>
      </c>
      <c r="X15" s="960">
        <v>0.69230769230769229</v>
      </c>
      <c r="Y15" s="958"/>
    </row>
    <row r="16" spans="1:25" ht="14.45" customHeight="1" x14ac:dyDescent="0.2">
      <c r="A16" s="923" t="s">
        <v>5053</v>
      </c>
      <c r="B16" s="898">
        <v>16</v>
      </c>
      <c r="C16" s="899">
        <v>139.05000000000001</v>
      </c>
      <c r="D16" s="900">
        <v>4.9000000000000004</v>
      </c>
      <c r="E16" s="909">
        <v>9</v>
      </c>
      <c r="F16" s="891">
        <v>90.76</v>
      </c>
      <c r="G16" s="892">
        <v>5.2</v>
      </c>
      <c r="H16" s="890">
        <v>14</v>
      </c>
      <c r="I16" s="891">
        <v>157.99</v>
      </c>
      <c r="J16" s="892">
        <v>4.5999999999999996</v>
      </c>
      <c r="K16" s="893">
        <v>11.34</v>
      </c>
      <c r="L16" s="890">
        <v>3</v>
      </c>
      <c r="M16" s="890">
        <v>27</v>
      </c>
      <c r="N16" s="894">
        <v>9</v>
      </c>
      <c r="O16" s="890" t="s">
        <v>5034</v>
      </c>
      <c r="P16" s="907" t="s">
        <v>5054</v>
      </c>
      <c r="Q16" s="895">
        <f t="shared" si="0"/>
        <v>-2</v>
      </c>
      <c r="R16" s="955">
        <f t="shared" si="0"/>
        <v>18.939999999999998</v>
      </c>
      <c r="S16" s="895">
        <f t="shared" si="1"/>
        <v>5</v>
      </c>
      <c r="T16" s="955">
        <f t="shared" si="2"/>
        <v>67.23</v>
      </c>
      <c r="U16" s="962">
        <v>126</v>
      </c>
      <c r="V16" s="904">
        <v>64.399999999999991</v>
      </c>
      <c r="W16" s="904">
        <v>-61.600000000000009</v>
      </c>
      <c r="X16" s="960">
        <v>0.51111111111111107</v>
      </c>
      <c r="Y16" s="958"/>
    </row>
    <row r="17" spans="1:25" ht="14.45" customHeight="1" x14ac:dyDescent="0.2">
      <c r="A17" s="923" t="s">
        <v>5055</v>
      </c>
      <c r="B17" s="904">
        <v>250</v>
      </c>
      <c r="C17" s="905">
        <v>855.03</v>
      </c>
      <c r="D17" s="906">
        <v>7.9</v>
      </c>
      <c r="E17" s="909">
        <v>225</v>
      </c>
      <c r="F17" s="891">
        <v>738.43</v>
      </c>
      <c r="G17" s="892">
        <v>6.8</v>
      </c>
      <c r="H17" s="887">
        <v>200</v>
      </c>
      <c r="I17" s="888">
        <v>699.21</v>
      </c>
      <c r="J17" s="889">
        <v>6.3</v>
      </c>
      <c r="K17" s="893">
        <v>3.29</v>
      </c>
      <c r="L17" s="890">
        <v>3</v>
      </c>
      <c r="M17" s="890">
        <v>30</v>
      </c>
      <c r="N17" s="894">
        <v>10</v>
      </c>
      <c r="O17" s="890" t="s">
        <v>5034</v>
      </c>
      <c r="P17" s="907" t="s">
        <v>5056</v>
      </c>
      <c r="Q17" s="895">
        <f t="shared" si="0"/>
        <v>-50</v>
      </c>
      <c r="R17" s="955">
        <f t="shared" si="0"/>
        <v>-155.81999999999994</v>
      </c>
      <c r="S17" s="895">
        <f t="shared" si="1"/>
        <v>-25</v>
      </c>
      <c r="T17" s="955">
        <f t="shared" si="2"/>
        <v>-39.219999999999914</v>
      </c>
      <c r="U17" s="962">
        <v>2000</v>
      </c>
      <c r="V17" s="904">
        <v>1260</v>
      </c>
      <c r="W17" s="904">
        <v>-740</v>
      </c>
      <c r="X17" s="960">
        <v>0.63</v>
      </c>
      <c r="Y17" s="958">
        <v>57</v>
      </c>
    </row>
    <row r="18" spans="1:25" ht="14.45" customHeight="1" x14ac:dyDescent="0.2">
      <c r="A18" s="924" t="s">
        <v>5057</v>
      </c>
      <c r="B18" s="910">
        <v>15</v>
      </c>
      <c r="C18" s="911">
        <v>70.09</v>
      </c>
      <c r="D18" s="908">
        <v>7.6</v>
      </c>
      <c r="E18" s="920">
        <v>36</v>
      </c>
      <c r="F18" s="915">
        <v>159.46</v>
      </c>
      <c r="G18" s="897">
        <v>8.5</v>
      </c>
      <c r="H18" s="912">
        <v>38</v>
      </c>
      <c r="I18" s="913">
        <v>166.43</v>
      </c>
      <c r="J18" s="896">
        <v>7.4</v>
      </c>
      <c r="K18" s="916">
        <v>4.5999999999999996</v>
      </c>
      <c r="L18" s="914">
        <v>4</v>
      </c>
      <c r="M18" s="914">
        <v>39</v>
      </c>
      <c r="N18" s="917">
        <v>13</v>
      </c>
      <c r="O18" s="914" t="s">
        <v>5034</v>
      </c>
      <c r="P18" s="918" t="s">
        <v>5058</v>
      </c>
      <c r="Q18" s="919">
        <f t="shared" si="0"/>
        <v>23</v>
      </c>
      <c r="R18" s="956">
        <f t="shared" si="0"/>
        <v>96.34</v>
      </c>
      <c r="S18" s="919">
        <f t="shared" si="1"/>
        <v>2</v>
      </c>
      <c r="T18" s="956">
        <f t="shared" si="2"/>
        <v>6.9699999999999989</v>
      </c>
      <c r="U18" s="963">
        <v>494</v>
      </c>
      <c r="V18" s="910">
        <v>281.2</v>
      </c>
      <c r="W18" s="910">
        <v>-212.8</v>
      </c>
      <c r="X18" s="961">
        <v>0.56923076923076921</v>
      </c>
      <c r="Y18" s="959">
        <v>39</v>
      </c>
    </row>
    <row r="19" spans="1:25" ht="14.45" customHeight="1" x14ac:dyDescent="0.2">
      <c r="A19" s="924" t="s">
        <v>5059</v>
      </c>
      <c r="B19" s="910">
        <v>9</v>
      </c>
      <c r="C19" s="911">
        <v>51.68</v>
      </c>
      <c r="D19" s="908">
        <v>14.7</v>
      </c>
      <c r="E19" s="920">
        <v>13</v>
      </c>
      <c r="F19" s="915">
        <v>75.87</v>
      </c>
      <c r="G19" s="897">
        <v>5.4</v>
      </c>
      <c r="H19" s="912">
        <v>40</v>
      </c>
      <c r="I19" s="913">
        <v>242.94</v>
      </c>
      <c r="J19" s="896">
        <v>6.7</v>
      </c>
      <c r="K19" s="916">
        <v>6.5</v>
      </c>
      <c r="L19" s="914">
        <v>4</v>
      </c>
      <c r="M19" s="914">
        <v>39</v>
      </c>
      <c r="N19" s="917">
        <v>13</v>
      </c>
      <c r="O19" s="914" t="s">
        <v>5034</v>
      </c>
      <c r="P19" s="918" t="s">
        <v>5060</v>
      </c>
      <c r="Q19" s="919">
        <f t="shared" si="0"/>
        <v>31</v>
      </c>
      <c r="R19" s="956">
        <f t="shared" si="0"/>
        <v>191.26</v>
      </c>
      <c r="S19" s="919">
        <f t="shared" si="1"/>
        <v>27</v>
      </c>
      <c r="T19" s="956">
        <f t="shared" si="2"/>
        <v>167.07</v>
      </c>
      <c r="U19" s="963">
        <v>520</v>
      </c>
      <c r="V19" s="910">
        <v>268</v>
      </c>
      <c r="W19" s="910">
        <v>-252</v>
      </c>
      <c r="X19" s="961">
        <v>0.51538461538461533</v>
      </c>
      <c r="Y19" s="959">
        <v>17</v>
      </c>
    </row>
    <row r="20" spans="1:25" ht="14.45" customHeight="1" x14ac:dyDescent="0.2">
      <c r="A20" s="923" t="s">
        <v>5061</v>
      </c>
      <c r="B20" s="904">
        <v>2</v>
      </c>
      <c r="C20" s="905">
        <v>4.92</v>
      </c>
      <c r="D20" s="906">
        <v>11.5</v>
      </c>
      <c r="E20" s="909">
        <v>11</v>
      </c>
      <c r="F20" s="891">
        <v>27.58</v>
      </c>
      <c r="G20" s="892">
        <v>6.4</v>
      </c>
      <c r="H20" s="887">
        <v>10</v>
      </c>
      <c r="I20" s="888">
        <v>26.47</v>
      </c>
      <c r="J20" s="889">
        <v>6</v>
      </c>
      <c r="K20" s="893">
        <v>2.46</v>
      </c>
      <c r="L20" s="890">
        <v>3</v>
      </c>
      <c r="M20" s="890">
        <v>27</v>
      </c>
      <c r="N20" s="894">
        <v>9</v>
      </c>
      <c r="O20" s="890" t="s">
        <v>5034</v>
      </c>
      <c r="P20" s="907" t="s">
        <v>5062</v>
      </c>
      <c r="Q20" s="895">
        <f t="shared" si="0"/>
        <v>8</v>
      </c>
      <c r="R20" s="955">
        <f t="shared" si="0"/>
        <v>21.549999999999997</v>
      </c>
      <c r="S20" s="895">
        <f t="shared" si="1"/>
        <v>-1</v>
      </c>
      <c r="T20" s="955">
        <f t="shared" si="2"/>
        <v>-1.1099999999999994</v>
      </c>
      <c r="U20" s="962">
        <v>90</v>
      </c>
      <c r="V20" s="904">
        <v>60</v>
      </c>
      <c r="W20" s="904">
        <v>-30</v>
      </c>
      <c r="X20" s="960">
        <v>0.66666666666666663</v>
      </c>
      <c r="Y20" s="958"/>
    </row>
    <row r="21" spans="1:25" ht="14.45" customHeight="1" x14ac:dyDescent="0.2">
      <c r="A21" s="924" t="s">
        <v>5063</v>
      </c>
      <c r="B21" s="910">
        <v>2</v>
      </c>
      <c r="C21" s="911">
        <v>7.07</v>
      </c>
      <c r="D21" s="908">
        <v>8</v>
      </c>
      <c r="E21" s="920">
        <v>2</v>
      </c>
      <c r="F21" s="915">
        <v>6.44</v>
      </c>
      <c r="G21" s="897">
        <v>7</v>
      </c>
      <c r="H21" s="912">
        <v>4</v>
      </c>
      <c r="I21" s="913">
        <v>12.89</v>
      </c>
      <c r="J21" s="896">
        <v>10.3</v>
      </c>
      <c r="K21" s="916">
        <v>3.22</v>
      </c>
      <c r="L21" s="914">
        <v>4</v>
      </c>
      <c r="M21" s="914">
        <v>33</v>
      </c>
      <c r="N21" s="917">
        <v>11</v>
      </c>
      <c r="O21" s="914" t="s">
        <v>5034</v>
      </c>
      <c r="P21" s="918" t="s">
        <v>5064</v>
      </c>
      <c r="Q21" s="919">
        <f t="shared" si="0"/>
        <v>2</v>
      </c>
      <c r="R21" s="956">
        <f t="shared" si="0"/>
        <v>5.82</v>
      </c>
      <c r="S21" s="919">
        <f t="shared" si="1"/>
        <v>2</v>
      </c>
      <c r="T21" s="956">
        <f t="shared" si="2"/>
        <v>6.45</v>
      </c>
      <c r="U21" s="963">
        <v>44</v>
      </c>
      <c r="V21" s="910">
        <v>41.2</v>
      </c>
      <c r="W21" s="910">
        <v>-2.7999999999999972</v>
      </c>
      <c r="X21" s="961">
        <v>0.9363636363636364</v>
      </c>
      <c r="Y21" s="959">
        <v>13</v>
      </c>
    </row>
    <row r="22" spans="1:25" ht="14.45" customHeight="1" x14ac:dyDescent="0.2">
      <c r="A22" s="924" t="s">
        <v>5065</v>
      </c>
      <c r="B22" s="910">
        <v>1</v>
      </c>
      <c r="C22" s="911">
        <v>5.46</v>
      </c>
      <c r="D22" s="908">
        <v>9</v>
      </c>
      <c r="E22" s="920"/>
      <c r="F22" s="915"/>
      <c r="G22" s="897"/>
      <c r="H22" s="912"/>
      <c r="I22" s="913"/>
      <c r="J22" s="896"/>
      <c r="K22" s="916">
        <v>5.46</v>
      </c>
      <c r="L22" s="914">
        <v>5</v>
      </c>
      <c r="M22" s="914">
        <v>42</v>
      </c>
      <c r="N22" s="917">
        <v>14</v>
      </c>
      <c r="O22" s="914" t="s">
        <v>5034</v>
      </c>
      <c r="P22" s="918" t="s">
        <v>5066</v>
      </c>
      <c r="Q22" s="919">
        <f t="shared" si="0"/>
        <v>-1</v>
      </c>
      <c r="R22" s="956">
        <f t="shared" si="0"/>
        <v>-5.46</v>
      </c>
      <c r="S22" s="919">
        <f t="shared" si="1"/>
        <v>0</v>
      </c>
      <c r="T22" s="956">
        <f t="shared" si="2"/>
        <v>0</v>
      </c>
      <c r="U22" s="963" t="s">
        <v>329</v>
      </c>
      <c r="V22" s="910" t="s">
        <v>329</v>
      </c>
      <c r="W22" s="910" t="s">
        <v>329</v>
      </c>
      <c r="X22" s="961" t="s">
        <v>329</v>
      </c>
      <c r="Y22" s="959"/>
    </row>
    <row r="23" spans="1:25" ht="14.45" customHeight="1" x14ac:dyDescent="0.2">
      <c r="A23" s="923" t="s">
        <v>5067</v>
      </c>
      <c r="B23" s="904">
        <v>23</v>
      </c>
      <c r="C23" s="905">
        <v>38.979999999999997</v>
      </c>
      <c r="D23" s="906">
        <v>7</v>
      </c>
      <c r="E23" s="887">
        <v>22</v>
      </c>
      <c r="F23" s="888">
        <v>37.22</v>
      </c>
      <c r="G23" s="889">
        <v>6.7</v>
      </c>
      <c r="H23" s="890">
        <v>16</v>
      </c>
      <c r="I23" s="891">
        <v>28.1</v>
      </c>
      <c r="J23" s="892">
        <v>5.9</v>
      </c>
      <c r="K23" s="893">
        <v>1.69</v>
      </c>
      <c r="L23" s="890">
        <v>2</v>
      </c>
      <c r="M23" s="890">
        <v>21</v>
      </c>
      <c r="N23" s="894">
        <v>7</v>
      </c>
      <c r="O23" s="890" t="s">
        <v>5034</v>
      </c>
      <c r="P23" s="907" t="s">
        <v>5068</v>
      </c>
      <c r="Q23" s="895">
        <f t="shared" si="0"/>
        <v>-7</v>
      </c>
      <c r="R23" s="955">
        <f t="shared" si="0"/>
        <v>-10.879999999999995</v>
      </c>
      <c r="S23" s="895">
        <f t="shared" si="1"/>
        <v>-6</v>
      </c>
      <c r="T23" s="955">
        <f t="shared" si="2"/>
        <v>-9.1199999999999974</v>
      </c>
      <c r="U23" s="962">
        <v>112</v>
      </c>
      <c r="V23" s="904">
        <v>94.4</v>
      </c>
      <c r="W23" s="904">
        <v>-17.599999999999994</v>
      </c>
      <c r="X23" s="960">
        <v>0.84285714285714286</v>
      </c>
      <c r="Y23" s="958">
        <v>2</v>
      </c>
    </row>
    <row r="24" spans="1:25" ht="14.45" customHeight="1" x14ac:dyDescent="0.2">
      <c r="A24" s="924" t="s">
        <v>5069</v>
      </c>
      <c r="B24" s="910"/>
      <c r="C24" s="911"/>
      <c r="D24" s="908"/>
      <c r="E24" s="912">
        <v>1</v>
      </c>
      <c r="F24" s="913">
        <v>2.2799999999999998</v>
      </c>
      <c r="G24" s="896">
        <v>9</v>
      </c>
      <c r="H24" s="914"/>
      <c r="I24" s="915"/>
      <c r="J24" s="897"/>
      <c r="K24" s="916">
        <v>2.2799999999999998</v>
      </c>
      <c r="L24" s="914">
        <v>3</v>
      </c>
      <c r="M24" s="914">
        <v>27</v>
      </c>
      <c r="N24" s="917">
        <v>9</v>
      </c>
      <c r="O24" s="914" t="s">
        <v>5034</v>
      </c>
      <c r="P24" s="918" t="s">
        <v>5070</v>
      </c>
      <c r="Q24" s="919">
        <f t="shared" si="0"/>
        <v>0</v>
      </c>
      <c r="R24" s="956">
        <f t="shared" si="0"/>
        <v>0</v>
      </c>
      <c r="S24" s="919">
        <f t="shared" si="1"/>
        <v>-1</v>
      </c>
      <c r="T24" s="956">
        <f t="shared" si="2"/>
        <v>-2.2799999999999998</v>
      </c>
      <c r="U24" s="963" t="s">
        <v>329</v>
      </c>
      <c r="V24" s="910" t="s">
        <v>329</v>
      </c>
      <c r="W24" s="910" t="s">
        <v>329</v>
      </c>
      <c r="X24" s="961" t="s">
        <v>329</v>
      </c>
      <c r="Y24" s="959"/>
    </row>
    <row r="25" spans="1:25" ht="14.45" customHeight="1" x14ac:dyDescent="0.2">
      <c r="A25" s="923" t="s">
        <v>5071</v>
      </c>
      <c r="B25" s="904">
        <v>46</v>
      </c>
      <c r="C25" s="905">
        <v>20.73</v>
      </c>
      <c r="D25" s="906">
        <v>2.7</v>
      </c>
      <c r="E25" s="887">
        <v>53</v>
      </c>
      <c r="F25" s="888">
        <v>23.79</v>
      </c>
      <c r="G25" s="889">
        <v>2.6</v>
      </c>
      <c r="H25" s="890">
        <v>28</v>
      </c>
      <c r="I25" s="891">
        <v>12.58</v>
      </c>
      <c r="J25" s="892">
        <v>2.2999999999999998</v>
      </c>
      <c r="K25" s="893">
        <v>0.45</v>
      </c>
      <c r="L25" s="890">
        <v>1</v>
      </c>
      <c r="M25" s="890">
        <v>9</v>
      </c>
      <c r="N25" s="894">
        <v>3</v>
      </c>
      <c r="O25" s="890" t="s">
        <v>5034</v>
      </c>
      <c r="P25" s="907" t="s">
        <v>5072</v>
      </c>
      <c r="Q25" s="895">
        <f t="shared" si="0"/>
        <v>-18</v>
      </c>
      <c r="R25" s="955">
        <f t="shared" si="0"/>
        <v>-8.15</v>
      </c>
      <c r="S25" s="895">
        <f t="shared" si="1"/>
        <v>-25</v>
      </c>
      <c r="T25" s="955">
        <f t="shared" si="2"/>
        <v>-11.209999999999999</v>
      </c>
      <c r="U25" s="962">
        <v>84</v>
      </c>
      <c r="V25" s="904">
        <v>64.399999999999991</v>
      </c>
      <c r="W25" s="904">
        <v>-19.600000000000009</v>
      </c>
      <c r="X25" s="960">
        <v>0.76666666666666661</v>
      </c>
      <c r="Y25" s="958">
        <v>2</v>
      </c>
    </row>
    <row r="26" spans="1:25" ht="14.45" customHeight="1" x14ac:dyDescent="0.2">
      <c r="A26" s="924" t="s">
        <v>5073</v>
      </c>
      <c r="B26" s="910"/>
      <c r="C26" s="911"/>
      <c r="D26" s="908"/>
      <c r="E26" s="912"/>
      <c r="F26" s="913"/>
      <c r="G26" s="896"/>
      <c r="H26" s="914">
        <v>1</v>
      </c>
      <c r="I26" s="915">
        <v>0.61</v>
      </c>
      <c r="J26" s="897">
        <v>2</v>
      </c>
      <c r="K26" s="916">
        <v>0.61</v>
      </c>
      <c r="L26" s="914">
        <v>1</v>
      </c>
      <c r="M26" s="914">
        <v>12</v>
      </c>
      <c r="N26" s="917">
        <v>4</v>
      </c>
      <c r="O26" s="914" t="s">
        <v>5034</v>
      </c>
      <c r="P26" s="918" t="s">
        <v>5074</v>
      </c>
      <c r="Q26" s="919">
        <f t="shared" si="0"/>
        <v>1</v>
      </c>
      <c r="R26" s="956">
        <f t="shared" si="0"/>
        <v>0.61</v>
      </c>
      <c r="S26" s="919">
        <f t="shared" si="1"/>
        <v>1</v>
      </c>
      <c r="T26" s="956">
        <f t="shared" si="2"/>
        <v>0.61</v>
      </c>
      <c r="U26" s="963">
        <v>4</v>
      </c>
      <c r="V26" s="910">
        <v>2</v>
      </c>
      <c r="W26" s="910">
        <v>-2</v>
      </c>
      <c r="X26" s="961">
        <v>0.5</v>
      </c>
      <c r="Y26" s="959"/>
    </row>
    <row r="27" spans="1:25" ht="14.45" customHeight="1" x14ac:dyDescent="0.2">
      <c r="A27" s="923" t="s">
        <v>5075</v>
      </c>
      <c r="B27" s="898">
        <v>11</v>
      </c>
      <c r="C27" s="899">
        <v>13.67</v>
      </c>
      <c r="D27" s="900">
        <v>3.2</v>
      </c>
      <c r="E27" s="909">
        <v>6</v>
      </c>
      <c r="F27" s="891">
        <v>7.46</v>
      </c>
      <c r="G27" s="892">
        <v>4.2</v>
      </c>
      <c r="H27" s="890">
        <v>8</v>
      </c>
      <c r="I27" s="891">
        <v>9.94</v>
      </c>
      <c r="J27" s="901">
        <v>6.8</v>
      </c>
      <c r="K27" s="893">
        <v>1.24</v>
      </c>
      <c r="L27" s="890">
        <v>2</v>
      </c>
      <c r="M27" s="890">
        <v>18</v>
      </c>
      <c r="N27" s="894">
        <v>6</v>
      </c>
      <c r="O27" s="890" t="s">
        <v>5034</v>
      </c>
      <c r="P27" s="907" t="s">
        <v>5076</v>
      </c>
      <c r="Q27" s="895">
        <f t="shared" si="0"/>
        <v>-3</v>
      </c>
      <c r="R27" s="955">
        <f t="shared" si="0"/>
        <v>-3.7300000000000004</v>
      </c>
      <c r="S27" s="895">
        <f t="shared" si="1"/>
        <v>2</v>
      </c>
      <c r="T27" s="955">
        <f t="shared" si="2"/>
        <v>2.4799999999999995</v>
      </c>
      <c r="U27" s="962">
        <v>48</v>
      </c>
      <c r="V27" s="904">
        <v>54.4</v>
      </c>
      <c r="W27" s="904">
        <v>6.3999999999999986</v>
      </c>
      <c r="X27" s="960">
        <v>1.1333333333333333</v>
      </c>
      <c r="Y27" s="958">
        <v>20</v>
      </c>
    </row>
    <row r="28" spans="1:25" ht="14.45" customHeight="1" x14ac:dyDescent="0.2">
      <c r="A28" s="924" t="s">
        <v>5077</v>
      </c>
      <c r="B28" s="921"/>
      <c r="C28" s="922"/>
      <c r="D28" s="902"/>
      <c r="E28" s="920"/>
      <c r="F28" s="915"/>
      <c r="G28" s="897"/>
      <c r="H28" s="914">
        <v>1</v>
      </c>
      <c r="I28" s="915">
        <v>2.5</v>
      </c>
      <c r="J28" s="897">
        <v>5</v>
      </c>
      <c r="K28" s="916">
        <v>2.5</v>
      </c>
      <c r="L28" s="914">
        <v>4</v>
      </c>
      <c r="M28" s="914">
        <v>36</v>
      </c>
      <c r="N28" s="917">
        <v>12</v>
      </c>
      <c r="O28" s="914" t="s">
        <v>5034</v>
      </c>
      <c r="P28" s="918" t="s">
        <v>5078</v>
      </c>
      <c r="Q28" s="919">
        <f t="shared" si="0"/>
        <v>1</v>
      </c>
      <c r="R28" s="956">
        <f t="shared" si="0"/>
        <v>2.5</v>
      </c>
      <c r="S28" s="919">
        <f t="shared" si="1"/>
        <v>1</v>
      </c>
      <c r="T28" s="956">
        <f t="shared" si="2"/>
        <v>2.5</v>
      </c>
      <c r="U28" s="963">
        <v>12</v>
      </c>
      <c r="V28" s="910">
        <v>5</v>
      </c>
      <c r="W28" s="910">
        <v>-7</v>
      </c>
      <c r="X28" s="961">
        <v>0.41666666666666669</v>
      </c>
      <c r="Y28" s="959"/>
    </row>
    <row r="29" spans="1:25" ht="14.45" customHeight="1" x14ac:dyDescent="0.2">
      <c r="A29" s="924" t="s">
        <v>5079</v>
      </c>
      <c r="B29" s="921"/>
      <c r="C29" s="922"/>
      <c r="D29" s="902"/>
      <c r="E29" s="920">
        <v>1</v>
      </c>
      <c r="F29" s="915">
        <v>5.42</v>
      </c>
      <c r="G29" s="897">
        <v>25</v>
      </c>
      <c r="H29" s="914"/>
      <c r="I29" s="915"/>
      <c r="J29" s="897"/>
      <c r="K29" s="916">
        <v>5.42</v>
      </c>
      <c r="L29" s="914">
        <v>7</v>
      </c>
      <c r="M29" s="914">
        <v>66</v>
      </c>
      <c r="N29" s="917">
        <v>22</v>
      </c>
      <c r="O29" s="914" t="s">
        <v>5034</v>
      </c>
      <c r="P29" s="918" t="s">
        <v>5078</v>
      </c>
      <c r="Q29" s="919">
        <f t="shared" si="0"/>
        <v>0</v>
      </c>
      <c r="R29" s="956">
        <f t="shared" si="0"/>
        <v>0</v>
      </c>
      <c r="S29" s="919">
        <f t="shared" si="1"/>
        <v>-1</v>
      </c>
      <c r="T29" s="956">
        <f t="shared" si="2"/>
        <v>-5.42</v>
      </c>
      <c r="U29" s="963" t="s">
        <v>329</v>
      </c>
      <c r="V29" s="910" t="s">
        <v>329</v>
      </c>
      <c r="W29" s="910" t="s">
        <v>329</v>
      </c>
      <c r="X29" s="961" t="s">
        <v>329</v>
      </c>
      <c r="Y29" s="959"/>
    </row>
    <row r="30" spans="1:25" ht="14.45" customHeight="1" x14ac:dyDescent="0.2">
      <c r="A30" s="923" t="s">
        <v>5080</v>
      </c>
      <c r="B30" s="904">
        <v>3</v>
      </c>
      <c r="C30" s="905">
        <v>11.96</v>
      </c>
      <c r="D30" s="906">
        <v>4.7</v>
      </c>
      <c r="E30" s="909">
        <v>5</v>
      </c>
      <c r="F30" s="891">
        <v>20.03</v>
      </c>
      <c r="G30" s="892">
        <v>4.2</v>
      </c>
      <c r="H30" s="887">
        <v>7</v>
      </c>
      <c r="I30" s="888">
        <v>27.91</v>
      </c>
      <c r="J30" s="889">
        <v>4.9000000000000004</v>
      </c>
      <c r="K30" s="893">
        <v>3.99</v>
      </c>
      <c r="L30" s="890">
        <v>2</v>
      </c>
      <c r="M30" s="890">
        <v>18</v>
      </c>
      <c r="N30" s="894">
        <v>6</v>
      </c>
      <c r="O30" s="890" t="s">
        <v>5034</v>
      </c>
      <c r="P30" s="907" t="s">
        <v>5081</v>
      </c>
      <c r="Q30" s="895">
        <f t="shared" si="0"/>
        <v>4</v>
      </c>
      <c r="R30" s="955">
        <f t="shared" si="0"/>
        <v>15.95</v>
      </c>
      <c r="S30" s="895">
        <f t="shared" si="1"/>
        <v>2</v>
      </c>
      <c r="T30" s="955">
        <f t="shared" si="2"/>
        <v>7.879999999999999</v>
      </c>
      <c r="U30" s="962">
        <v>42</v>
      </c>
      <c r="V30" s="904">
        <v>34.300000000000004</v>
      </c>
      <c r="W30" s="904">
        <v>-7.6999999999999957</v>
      </c>
      <c r="X30" s="960">
        <v>0.81666666666666676</v>
      </c>
      <c r="Y30" s="958"/>
    </row>
    <row r="31" spans="1:25" ht="14.45" customHeight="1" x14ac:dyDescent="0.2">
      <c r="A31" s="923" t="s">
        <v>5082</v>
      </c>
      <c r="B31" s="904">
        <v>1</v>
      </c>
      <c r="C31" s="905">
        <v>0.62</v>
      </c>
      <c r="D31" s="906">
        <v>5</v>
      </c>
      <c r="E31" s="887">
        <v>1</v>
      </c>
      <c r="F31" s="888">
        <v>0.31</v>
      </c>
      <c r="G31" s="889">
        <v>1</v>
      </c>
      <c r="H31" s="890"/>
      <c r="I31" s="891"/>
      <c r="J31" s="892"/>
      <c r="K31" s="893">
        <v>0.62</v>
      </c>
      <c r="L31" s="890">
        <v>2</v>
      </c>
      <c r="M31" s="890">
        <v>18</v>
      </c>
      <c r="N31" s="894">
        <v>6</v>
      </c>
      <c r="O31" s="890" t="s">
        <v>5034</v>
      </c>
      <c r="P31" s="907" t="s">
        <v>5083</v>
      </c>
      <c r="Q31" s="895">
        <f t="shared" si="0"/>
        <v>-1</v>
      </c>
      <c r="R31" s="955">
        <f t="shared" si="0"/>
        <v>-0.62</v>
      </c>
      <c r="S31" s="895">
        <f t="shared" si="1"/>
        <v>-1</v>
      </c>
      <c r="T31" s="955">
        <f t="shared" si="2"/>
        <v>-0.31</v>
      </c>
      <c r="U31" s="962" t="s">
        <v>329</v>
      </c>
      <c r="V31" s="904" t="s">
        <v>329</v>
      </c>
      <c r="W31" s="904" t="s">
        <v>329</v>
      </c>
      <c r="X31" s="960" t="s">
        <v>329</v>
      </c>
      <c r="Y31" s="958"/>
    </row>
    <row r="32" spans="1:25" ht="14.45" customHeight="1" x14ac:dyDescent="0.2">
      <c r="A32" s="923" t="s">
        <v>5084</v>
      </c>
      <c r="B32" s="898">
        <v>6</v>
      </c>
      <c r="C32" s="899">
        <v>3.63</v>
      </c>
      <c r="D32" s="900">
        <v>4.2</v>
      </c>
      <c r="E32" s="909">
        <v>3</v>
      </c>
      <c r="F32" s="891">
        <v>1.82</v>
      </c>
      <c r="G32" s="892">
        <v>2.2999999999999998</v>
      </c>
      <c r="H32" s="890">
        <v>5</v>
      </c>
      <c r="I32" s="891">
        <v>3.03</v>
      </c>
      <c r="J32" s="892">
        <v>3.4</v>
      </c>
      <c r="K32" s="893">
        <v>0.61</v>
      </c>
      <c r="L32" s="890">
        <v>2</v>
      </c>
      <c r="M32" s="890">
        <v>18</v>
      </c>
      <c r="N32" s="894">
        <v>6</v>
      </c>
      <c r="O32" s="890" t="s">
        <v>5034</v>
      </c>
      <c r="P32" s="907" t="s">
        <v>5085</v>
      </c>
      <c r="Q32" s="895">
        <f t="shared" si="0"/>
        <v>-1</v>
      </c>
      <c r="R32" s="955">
        <f t="shared" si="0"/>
        <v>-0.60000000000000009</v>
      </c>
      <c r="S32" s="895">
        <f t="shared" si="1"/>
        <v>2</v>
      </c>
      <c r="T32" s="955">
        <f t="shared" si="2"/>
        <v>1.2099999999999997</v>
      </c>
      <c r="U32" s="962">
        <v>30</v>
      </c>
      <c r="V32" s="904">
        <v>17</v>
      </c>
      <c r="W32" s="904">
        <v>-13</v>
      </c>
      <c r="X32" s="960">
        <v>0.56666666666666665</v>
      </c>
      <c r="Y32" s="958"/>
    </row>
    <row r="33" spans="1:25" ht="14.45" customHeight="1" x14ac:dyDescent="0.2">
      <c r="A33" s="924" t="s">
        <v>5086</v>
      </c>
      <c r="B33" s="921">
        <v>1</v>
      </c>
      <c r="C33" s="922">
        <v>0.74</v>
      </c>
      <c r="D33" s="902">
        <v>8</v>
      </c>
      <c r="E33" s="920">
        <v>2</v>
      </c>
      <c r="F33" s="915">
        <v>1.55</v>
      </c>
      <c r="G33" s="897">
        <v>4.5</v>
      </c>
      <c r="H33" s="914"/>
      <c r="I33" s="915"/>
      <c r="J33" s="897"/>
      <c r="K33" s="916">
        <v>0.74</v>
      </c>
      <c r="L33" s="914">
        <v>3</v>
      </c>
      <c r="M33" s="914">
        <v>24</v>
      </c>
      <c r="N33" s="917">
        <v>8</v>
      </c>
      <c r="O33" s="914" t="s">
        <v>5034</v>
      </c>
      <c r="P33" s="918" t="s">
        <v>5085</v>
      </c>
      <c r="Q33" s="919">
        <f t="shared" si="0"/>
        <v>-1</v>
      </c>
      <c r="R33" s="956">
        <f t="shared" si="0"/>
        <v>-0.74</v>
      </c>
      <c r="S33" s="919">
        <f t="shared" si="1"/>
        <v>-2</v>
      </c>
      <c r="T33" s="956">
        <f t="shared" si="2"/>
        <v>-1.55</v>
      </c>
      <c r="U33" s="963" t="s">
        <v>329</v>
      </c>
      <c r="V33" s="910" t="s">
        <v>329</v>
      </c>
      <c r="W33" s="910" t="s">
        <v>329</v>
      </c>
      <c r="X33" s="961" t="s">
        <v>329</v>
      </c>
      <c r="Y33" s="959"/>
    </row>
    <row r="34" spans="1:25" ht="14.45" customHeight="1" x14ac:dyDescent="0.2">
      <c r="A34" s="923" t="s">
        <v>5087</v>
      </c>
      <c r="B34" s="904"/>
      <c r="C34" s="905"/>
      <c r="D34" s="906"/>
      <c r="E34" s="909">
        <v>3</v>
      </c>
      <c r="F34" s="891">
        <v>3.48</v>
      </c>
      <c r="G34" s="892">
        <v>6.7</v>
      </c>
      <c r="H34" s="887">
        <v>7</v>
      </c>
      <c r="I34" s="888">
        <v>7.62</v>
      </c>
      <c r="J34" s="889">
        <v>6.9</v>
      </c>
      <c r="K34" s="893">
        <v>1.08</v>
      </c>
      <c r="L34" s="890">
        <v>2</v>
      </c>
      <c r="M34" s="890">
        <v>21</v>
      </c>
      <c r="N34" s="894">
        <v>7</v>
      </c>
      <c r="O34" s="890" t="s">
        <v>5034</v>
      </c>
      <c r="P34" s="907" t="s">
        <v>5088</v>
      </c>
      <c r="Q34" s="895">
        <f t="shared" si="0"/>
        <v>7</v>
      </c>
      <c r="R34" s="955">
        <f t="shared" si="0"/>
        <v>7.62</v>
      </c>
      <c r="S34" s="895">
        <f t="shared" si="1"/>
        <v>4</v>
      </c>
      <c r="T34" s="955">
        <f t="shared" si="2"/>
        <v>4.1400000000000006</v>
      </c>
      <c r="U34" s="962">
        <v>49</v>
      </c>
      <c r="V34" s="904">
        <v>48.300000000000004</v>
      </c>
      <c r="W34" s="904">
        <v>-0.69999999999999574</v>
      </c>
      <c r="X34" s="960">
        <v>0.98571428571428577</v>
      </c>
      <c r="Y34" s="958">
        <v>18</v>
      </c>
    </row>
    <row r="35" spans="1:25" ht="14.45" customHeight="1" x14ac:dyDescent="0.2">
      <c r="A35" s="924" t="s">
        <v>5089</v>
      </c>
      <c r="B35" s="910"/>
      <c r="C35" s="911"/>
      <c r="D35" s="908"/>
      <c r="E35" s="920">
        <v>1</v>
      </c>
      <c r="F35" s="915">
        <v>1.61</v>
      </c>
      <c r="G35" s="897">
        <v>3</v>
      </c>
      <c r="H35" s="912">
        <v>2</v>
      </c>
      <c r="I35" s="913">
        <v>3.23</v>
      </c>
      <c r="J35" s="896">
        <v>7.5</v>
      </c>
      <c r="K35" s="916">
        <v>1.61</v>
      </c>
      <c r="L35" s="914">
        <v>3</v>
      </c>
      <c r="M35" s="914">
        <v>30</v>
      </c>
      <c r="N35" s="917">
        <v>10</v>
      </c>
      <c r="O35" s="914" t="s">
        <v>5034</v>
      </c>
      <c r="P35" s="918" t="s">
        <v>5090</v>
      </c>
      <c r="Q35" s="919">
        <f t="shared" si="0"/>
        <v>2</v>
      </c>
      <c r="R35" s="956">
        <f t="shared" si="0"/>
        <v>3.23</v>
      </c>
      <c r="S35" s="919">
        <f t="shared" si="1"/>
        <v>1</v>
      </c>
      <c r="T35" s="956">
        <f t="shared" si="2"/>
        <v>1.6199999999999999</v>
      </c>
      <c r="U35" s="963">
        <v>20</v>
      </c>
      <c r="V35" s="910">
        <v>15</v>
      </c>
      <c r="W35" s="910">
        <v>-5</v>
      </c>
      <c r="X35" s="961">
        <v>0.75</v>
      </c>
      <c r="Y35" s="959"/>
    </row>
    <row r="36" spans="1:25" ht="14.45" customHeight="1" x14ac:dyDescent="0.2">
      <c r="A36" s="924" t="s">
        <v>5091</v>
      </c>
      <c r="B36" s="910"/>
      <c r="C36" s="911"/>
      <c r="D36" s="908"/>
      <c r="E36" s="920">
        <v>1</v>
      </c>
      <c r="F36" s="915">
        <v>2.2200000000000002</v>
      </c>
      <c r="G36" s="897">
        <v>3</v>
      </c>
      <c r="H36" s="912">
        <v>1</v>
      </c>
      <c r="I36" s="913">
        <v>2.2200000000000002</v>
      </c>
      <c r="J36" s="896">
        <v>4</v>
      </c>
      <c r="K36" s="916">
        <v>2.2200000000000002</v>
      </c>
      <c r="L36" s="914">
        <v>3</v>
      </c>
      <c r="M36" s="914">
        <v>30</v>
      </c>
      <c r="N36" s="917">
        <v>10</v>
      </c>
      <c r="O36" s="914" t="s">
        <v>5034</v>
      </c>
      <c r="P36" s="918" t="s">
        <v>5092</v>
      </c>
      <c r="Q36" s="919">
        <f t="shared" si="0"/>
        <v>1</v>
      </c>
      <c r="R36" s="956">
        <f t="shared" si="0"/>
        <v>2.2200000000000002</v>
      </c>
      <c r="S36" s="919">
        <f t="shared" si="1"/>
        <v>0</v>
      </c>
      <c r="T36" s="956">
        <f t="shared" si="2"/>
        <v>0</v>
      </c>
      <c r="U36" s="963">
        <v>10</v>
      </c>
      <c r="V36" s="910">
        <v>4</v>
      </c>
      <c r="W36" s="910">
        <v>-6</v>
      </c>
      <c r="X36" s="961">
        <v>0.4</v>
      </c>
      <c r="Y36" s="959"/>
    </row>
    <row r="37" spans="1:25" ht="14.45" customHeight="1" x14ac:dyDescent="0.2">
      <c r="A37" s="923" t="s">
        <v>5093</v>
      </c>
      <c r="B37" s="898">
        <v>3</v>
      </c>
      <c r="C37" s="899">
        <v>1.79</v>
      </c>
      <c r="D37" s="900">
        <v>3.3</v>
      </c>
      <c r="E37" s="909"/>
      <c r="F37" s="891"/>
      <c r="G37" s="892"/>
      <c r="H37" s="890">
        <v>2</v>
      </c>
      <c r="I37" s="891">
        <v>1.19</v>
      </c>
      <c r="J37" s="892">
        <v>3</v>
      </c>
      <c r="K37" s="893">
        <v>0.6</v>
      </c>
      <c r="L37" s="890">
        <v>2</v>
      </c>
      <c r="M37" s="890">
        <v>18</v>
      </c>
      <c r="N37" s="894">
        <v>6</v>
      </c>
      <c r="O37" s="890" t="s">
        <v>5034</v>
      </c>
      <c r="P37" s="907" t="s">
        <v>5094</v>
      </c>
      <c r="Q37" s="895">
        <f t="shared" si="0"/>
        <v>-1</v>
      </c>
      <c r="R37" s="955">
        <f t="shared" si="0"/>
        <v>-0.60000000000000009</v>
      </c>
      <c r="S37" s="895">
        <f t="shared" si="1"/>
        <v>2</v>
      </c>
      <c r="T37" s="955">
        <f t="shared" si="2"/>
        <v>1.19</v>
      </c>
      <c r="U37" s="962">
        <v>12</v>
      </c>
      <c r="V37" s="904">
        <v>6</v>
      </c>
      <c r="W37" s="904">
        <v>-6</v>
      </c>
      <c r="X37" s="960">
        <v>0.5</v>
      </c>
      <c r="Y37" s="958"/>
    </row>
    <row r="38" spans="1:25" ht="14.45" customHeight="1" x14ac:dyDescent="0.2">
      <c r="A38" s="923" t="s">
        <v>5095</v>
      </c>
      <c r="B38" s="904">
        <v>2</v>
      </c>
      <c r="C38" s="905">
        <v>0.99</v>
      </c>
      <c r="D38" s="906">
        <v>2</v>
      </c>
      <c r="E38" s="887">
        <v>2</v>
      </c>
      <c r="F38" s="888">
        <v>0.99</v>
      </c>
      <c r="G38" s="889">
        <v>2.5</v>
      </c>
      <c r="H38" s="890"/>
      <c r="I38" s="891"/>
      <c r="J38" s="892"/>
      <c r="K38" s="893">
        <v>0.5</v>
      </c>
      <c r="L38" s="890">
        <v>2</v>
      </c>
      <c r="M38" s="890">
        <v>18</v>
      </c>
      <c r="N38" s="894">
        <v>6</v>
      </c>
      <c r="O38" s="890" t="s">
        <v>5034</v>
      </c>
      <c r="P38" s="907" t="s">
        <v>5096</v>
      </c>
      <c r="Q38" s="895">
        <f t="shared" si="0"/>
        <v>-2</v>
      </c>
      <c r="R38" s="955">
        <f t="shared" si="0"/>
        <v>-0.99</v>
      </c>
      <c r="S38" s="895">
        <f t="shared" si="1"/>
        <v>-2</v>
      </c>
      <c r="T38" s="955">
        <f t="shared" si="2"/>
        <v>-0.99</v>
      </c>
      <c r="U38" s="962" t="s">
        <v>329</v>
      </c>
      <c r="V38" s="904" t="s">
        <v>329</v>
      </c>
      <c r="W38" s="904" t="s">
        <v>329</v>
      </c>
      <c r="X38" s="960" t="s">
        <v>329</v>
      </c>
      <c r="Y38" s="958"/>
    </row>
    <row r="39" spans="1:25" ht="14.45" customHeight="1" x14ac:dyDescent="0.2">
      <c r="A39" s="923" t="s">
        <v>5097</v>
      </c>
      <c r="B39" s="898">
        <v>1</v>
      </c>
      <c r="C39" s="899">
        <v>1.17</v>
      </c>
      <c r="D39" s="900">
        <v>11</v>
      </c>
      <c r="E39" s="909"/>
      <c r="F39" s="891"/>
      <c r="G39" s="892"/>
      <c r="H39" s="890"/>
      <c r="I39" s="891"/>
      <c r="J39" s="892"/>
      <c r="K39" s="893">
        <v>1.07</v>
      </c>
      <c r="L39" s="890">
        <v>3</v>
      </c>
      <c r="M39" s="890">
        <v>24</v>
      </c>
      <c r="N39" s="894">
        <v>8</v>
      </c>
      <c r="O39" s="890" t="s">
        <v>5034</v>
      </c>
      <c r="P39" s="907" t="s">
        <v>5098</v>
      </c>
      <c r="Q39" s="895">
        <f t="shared" si="0"/>
        <v>-1</v>
      </c>
      <c r="R39" s="955">
        <f t="shared" si="0"/>
        <v>-1.17</v>
      </c>
      <c r="S39" s="895">
        <f t="shared" si="1"/>
        <v>0</v>
      </c>
      <c r="T39" s="955">
        <f t="shared" si="2"/>
        <v>0</v>
      </c>
      <c r="U39" s="962" t="s">
        <v>329</v>
      </c>
      <c r="V39" s="904" t="s">
        <v>329</v>
      </c>
      <c r="W39" s="904" t="s">
        <v>329</v>
      </c>
      <c r="X39" s="960" t="s">
        <v>329</v>
      </c>
      <c r="Y39" s="958"/>
    </row>
    <row r="40" spans="1:25" ht="14.45" customHeight="1" x14ac:dyDescent="0.2">
      <c r="A40" s="924" t="s">
        <v>5099</v>
      </c>
      <c r="B40" s="921">
        <v>1</v>
      </c>
      <c r="C40" s="922">
        <v>2.56</v>
      </c>
      <c r="D40" s="902">
        <v>9</v>
      </c>
      <c r="E40" s="920"/>
      <c r="F40" s="915"/>
      <c r="G40" s="897"/>
      <c r="H40" s="914"/>
      <c r="I40" s="915"/>
      <c r="J40" s="897"/>
      <c r="K40" s="916">
        <v>2.4300000000000002</v>
      </c>
      <c r="L40" s="914">
        <v>5</v>
      </c>
      <c r="M40" s="914">
        <v>42</v>
      </c>
      <c r="N40" s="917">
        <v>14</v>
      </c>
      <c r="O40" s="914" t="s">
        <v>5034</v>
      </c>
      <c r="P40" s="918" t="s">
        <v>5100</v>
      </c>
      <c r="Q40" s="919">
        <f t="shared" si="0"/>
        <v>-1</v>
      </c>
      <c r="R40" s="956">
        <f t="shared" si="0"/>
        <v>-2.56</v>
      </c>
      <c r="S40" s="919">
        <f t="shared" si="1"/>
        <v>0</v>
      </c>
      <c r="T40" s="956">
        <f t="shared" si="2"/>
        <v>0</v>
      </c>
      <c r="U40" s="963" t="s">
        <v>329</v>
      </c>
      <c r="V40" s="910" t="s">
        <v>329</v>
      </c>
      <c r="W40" s="910" t="s">
        <v>329</v>
      </c>
      <c r="X40" s="961" t="s">
        <v>329</v>
      </c>
      <c r="Y40" s="959"/>
    </row>
    <row r="41" spans="1:25" ht="14.45" customHeight="1" x14ac:dyDescent="0.2">
      <c r="A41" s="923" t="s">
        <v>5101</v>
      </c>
      <c r="B41" s="904"/>
      <c r="C41" s="905"/>
      <c r="D41" s="906"/>
      <c r="E41" s="909"/>
      <c r="F41" s="891"/>
      <c r="G41" s="892"/>
      <c r="H41" s="887">
        <v>1</v>
      </c>
      <c r="I41" s="888">
        <v>0.65</v>
      </c>
      <c r="J41" s="889">
        <v>2</v>
      </c>
      <c r="K41" s="893">
        <v>0.65</v>
      </c>
      <c r="L41" s="890">
        <v>2</v>
      </c>
      <c r="M41" s="890">
        <v>18</v>
      </c>
      <c r="N41" s="894">
        <v>6</v>
      </c>
      <c r="O41" s="890" t="s">
        <v>5034</v>
      </c>
      <c r="P41" s="907" t="s">
        <v>5102</v>
      </c>
      <c r="Q41" s="895">
        <f t="shared" si="0"/>
        <v>1</v>
      </c>
      <c r="R41" s="955">
        <f t="shared" si="0"/>
        <v>0.65</v>
      </c>
      <c r="S41" s="895">
        <f t="shared" si="1"/>
        <v>1</v>
      </c>
      <c r="T41" s="955">
        <f t="shared" si="2"/>
        <v>0.65</v>
      </c>
      <c r="U41" s="962">
        <v>6</v>
      </c>
      <c r="V41" s="904">
        <v>2</v>
      </c>
      <c r="W41" s="904">
        <v>-4</v>
      </c>
      <c r="X41" s="960">
        <v>0.33333333333333331</v>
      </c>
      <c r="Y41" s="958"/>
    </row>
    <row r="42" spans="1:25" ht="14.45" customHeight="1" x14ac:dyDescent="0.2">
      <c r="A42" s="923" t="s">
        <v>5103</v>
      </c>
      <c r="B42" s="904"/>
      <c r="C42" s="905"/>
      <c r="D42" s="906"/>
      <c r="E42" s="887">
        <v>1</v>
      </c>
      <c r="F42" s="888">
        <v>0.41</v>
      </c>
      <c r="G42" s="889">
        <v>5</v>
      </c>
      <c r="H42" s="890"/>
      <c r="I42" s="891"/>
      <c r="J42" s="892"/>
      <c r="K42" s="893">
        <v>0.41</v>
      </c>
      <c r="L42" s="890">
        <v>1</v>
      </c>
      <c r="M42" s="890">
        <v>12</v>
      </c>
      <c r="N42" s="894">
        <v>4</v>
      </c>
      <c r="O42" s="890" t="s">
        <v>5034</v>
      </c>
      <c r="P42" s="907" t="s">
        <v>5104</v>
      </c>
      <c r="Q42" s="895">
        <f t="shared" si="0"/>
        <v>0</v>
      </c>
      <c r="R42" s="955">
        <f t="shared" si="0"/>
        <v>0</v>
      </c>
      <c r="S42" s="895">
        <f t="shared" si="1"/>
        <v>-1</v>
      </c>
      <c r="T42" s="955">
        <f t="shared" si="2"/>
        <v>-0.41</v>
      </c>
      <c r="U42" s="962" t="s">
        <v>329</v>
      </c>
      <c r="V42" s="904" t="s">
        <v>329</v>
      </c>
      <c r="W42" s="904" t="s">
        <v>329</v>
      </c>
      <c r="X42" s="960" t="s">
        <v>329</v>
      </c>
      <c r="Y42" s="958"/>
    </row>
    <row r="43" spans="1:25" ht="14.45" customHeight="1" x14ac:dyDescent="0.2">
      <c r="A43" s="923" t="s">
        <v>5105</v>
      </c>
      <c r="B43" s="904">
        <v>64</v>
      </c>
      <c r="C43" s="905">
        <v>42.31</v>
      </c>
      <c r="D43" s="906">
        <v>5.0999999999999996</v>
      </c>
      <c r="E43" s="887">
        <v>63</v>
      </c>
      <c r="F43" s="888">
        <v>42.61</v>
      </c>
      <c r="G43" s="889">
        <v>6</v>
      </c>
      <c r="H43" s="890">
        <v>50</v>
      </c>
      <c r="I43" s="891">
        <v>32.6</v>
      </c>
      <c r="J43" s="892">
        <v>4.8</v>
      </c>
      <c r="K43" s="893">
        <v>0.67</v>
      </c>
      <c r="L43" s="890">
        <v>2</v>
      </c>
      <c r="M43" s="890">
        <v>18</v>
      </c>
      <c r="N43" s="894">
        <v>6</v>
      </c>
      <c r="O43" s="890" t="s">
        <v>5034</v>
      </c>
      <c r="P43" s="907" t="s">
        <v>5106</v>
      </c>
      <c r="Q43" s="895">
        <f t="shared" si="0"/>
        <v>-14</v>
      </c>
      <c r="R43" s="955">
        <f t="shared" si="0"/>
        <v>-9.7100000000000009</v>
      </c>
      <c r="S43" s="895">
        <f t="shared" si="1"/>
        <v>-13</v>
      </c>
      <c r="T43" s="955">
        <f t="shared" si="2"/>
        <v>-10.009999999999998</v>
      </c>
      <c r="U43" s="962">
        <v>300</v>
      </c>
      <c r="V43" s="904">
        <v>240</v>
      </c>
      <c r="W43" s="904">
        <v>-60</v>
      </c>
      <c r="X43" s="960">
        <v>0.8</v>
      </c>
      <c r="Y43" s="958">
        <v>41</v>
      </c>
    </row>
    <row r="44" spans="1:25" ht="14.45" customHeight="1" x14ac:dyDescent="0.2">
      <c r="A44" s="924" t="s">
        <v>5107</v>
      </c>
      <c r="B44" s="910">
        <v>6</v>
      </c>
      <c r="C44" s="911">
        <v>5.96</v>
      </c>
      <c r="D44" s="908">
        <v>3.8</v>
      </c>
      <c r="E44" s="912">
        <v>3</v>
      </c>
      <c r="F44" s="913">
        <v>3.35</v>
      </c>
      <c r="G44" s="896">
        <v>4.7</v>
      </c>
      <c r="H44" s="914">
        <v>12</v>
      </c>
      <c r="I44" s="915">
        <v>12.23</v>
      </c>
      <c r="J44" s="897">
        <v>4.3</v>
      </c>
      <c r="K44" s="916">
        <v>1.1200000000000001</v>
      </c>
      <c r="L44" s="914">
        <v>3</v>
      </c>
      <c r="M44" s="914">
        <v>27</v>
      </c>
      <c r="N44" s="917">
        <v>9</v>
      </c>
      <c r="O44" s="914" t="s">
        <v>5034</v>
      </c>
      <c r="P44" s="918" t="s">
        <v>5108</v>
      </c>
      <c r="Q44" s="919">
        <f t="shared" si="0"/>
        <v>6</v>
      </c>
      <c r="R44" s="956">
        <f t="shared" si="0"/>
        <v>6.2700000000000005</v>
      </c>
      <c r="S44" s="919">
        <f t="shared" si="1"/>
        <v>9</v>
      </c>
      <c r="T44" s="956">
        <f t="shared" si="2"/>
        <v>8.8800000000000008</v>
      </c>
      <c r="U44" s="963">
        <v>108</v>
      </c>
      <c r="V44" s="910">
        <v>51.599999999999994</v>
      </c>
      <c r="W44" s="910">
        <v>-56.400000000000006</v>
      </c>
      <c r="X44" s="961">
        <v>0.47777777777777775</v>
      </c>
      <c r="Y44" s="959"/>
    </row>
    <row r="45" spans="1:25" ht="14.45" customHeight="1" x14ac:dyDescent="0.2">
      <c r="A45" s="924" t="s">
        <v>5109</v>
      </c>
      <c r="B45" s="910">
        <v>1</v>
      </c>
      <c r="C45" s="911">
        <v>2.38</v>
      </c>
      <c r="D45" s="908">
        <v>4</v>
      </c>
      <c r="E45" s="912">
        <v>7</v>
      </c>
      <c r="F45" s="913">
        <v>15.85</v>
      </c>
      <c r="G45" s="896">
        <v>8.9</v>
      </c>
      <c r="H45" s="914">
        <v>3</v>
      </c>
      <c r="I45" s="915">
        <v>7.47</v>
      </c>
      <c r="J45" s="897">
        <v>6.7</v>
      </c>
      <c r="K45" s="916">
        <v>2.38</v>
      </c>
      <c r="L45" s="914">
        <v>3</v>
      </c>
      <c r="M45" s="914">
        <v>30</v>
      </c>
      <c r="N45" s="917">
        <v>10</v>
      </c>
      <c r="O45" s="914" t="s">
        <v>5034</v>
      </c>
      <c r="P45" s="918" t="s">
        <v>5110</v>
      </c>
      <c r="Q45" s="919">
        <f t="shared" si="0"/>
        <v>2</v>
      </c>
      <c r="R45" s="956">
        <f t="shared" si="0"/>
        <v>5.09</v>
      </c>
      <c r="S45" s="919">
        <f t="shared" si="1"/>
        <v>-4</v>
      </c>
      <c r="T45" s="956">
        <f t="shared" si="2"/>
        <v>-8.379999999999999</v>
      </c>
      <c r="U45" s="963">
        <v>30</v>
      </c>
      <c r="V45" s="910">
        <v>20.100000000000001</v>
      </c>
      <c r="W45" s="910">
        <v>-9.8999999999999986</v>
      </c>
      <c r="X45" s="961">
        <v>0.67</v>
      </c>
      <c r="Y45" s="959">
        <v>1</v>
      </c>
    </row>
    <row r="46" spans="1:25" ht="14.45" customHeight="1" x14ac:dyDescent="0.2">
      <c r="A46" s="923" t="s">
        <v>5111</v>
      </c>
      <c r="B46" s="898">
        <v>17</v>
      </c>
      <c r="C46" s="899">
        <v>7.67</v>
      </c>
      <c r="D46" s="900">
        <v>3.4</v>
      </c>
      <c r="E46" s="909">
        <v>8</v>
      </c>
      <c r="F46" s="891">
        <v>4.32</v>
      </c>
      <c r="G46" s="892">
        <v>4.3</v>
      </c>
      <c r="H46" s="890">
        <v>6</v>
      </c>
      <c r="I46" s="891">
        <v>2.34</v>
      </c>
      <c r="J46" s="892">
        <v>3</v>
      </c>
      <c r="K46" s="893">
        <v>0.38</v>
      </c>
      <c r="L46" s="890">
        <v>1</v>
      </c>
      <c r="M46" s="890">
        <v>9</v>
      </c>
      <c r="N46" s="894">
        <v>3</v>
      </c>
      <c r="O46" s="890" t="s">
        <v>5034</v>
      </c>
      <c r="P46" s="907" t="s">
        <v>5112</v>
      </c>
      <c r="Q46" s="895">
        <f t="shared" si="0"/>
        <v>-11</v>
      </c>
      <c r="R46" s="955">
        <f t="shared" si="0"/>
        <v>-5.33</v>
      </c>
      <c r="S46" s="895">
        <f t="shared" si="1"/>
        <v>-2</v>
      </c>
      <c r="T46" s="955">
        <f t="shared" si="2"/>
        <v>-1.9800000000000004</v>
      </c>
      <c r="U46" s="962">
        <v>18</v>
      </c>
      <c r="V46" s="904">
        <v>18</v>
      </c>
      <c r="W46" s="904">
        <v>0</v>
      </c>
      <c r="X46" s="960">
        <v>1</v>
      </c>
      <c r="Y46" s="958">
        <v>1</v>
      </c>
    </row>
    <row r="47" spans="1:25" ht="14.45" customHeight="1" x14ac:dyDescent="0.2">
      <c r="A47" s="924" t="s">
        <v>5113</v>
      </c>
      <c r="B47" s="921"/>
      <c r="C47" s="922"/>
      <c r="D47" s="902"/>
      <c r="E47" s="920"/>
      <c r="F47" s="915"/>
      <c r="G47" s="897"/>
      <c r="H47" s="914">
        <v>1</v>
      </c>
      <c r="I47" s="915">
        <v>0.51</v>
      </c>
      <c r="J47" s="897">
        <v>2</v>
      </c>
      <c r="K47" s="916">
        <v>0.51</v>
      </c>
      <c r="L47" s="914">
        <v>2</v>
      </c>
      <c r="M47" s="914">
        <v>18</v>
      </c>
      <c r="N47" s="917">
        <v>6</v>
      </c>
      <c r="O47" s="914" t="s">
        <v>5034</v>
      </c>
      <c r="P47" s="918" t="s">
        <v>5114</v>
      </c>
      <c r="Q47" s="919">
        <f t="shared" si="0"/>
        <v>1</v>
      </c>
      <c r="R47" s="956">
        <f t="shared" si="0"/>
        <v>0.51</v>
      </c>
      <c r="S47" s="919">
        <f t="shared" si="1"/>
        <v>1</v>
      </c>
      <c r="T47" s="956">
        <f t="shared" si="2"/>
        <v>0.51</v>
      </c>
      <c r="U47" s="963">
        <v>6</v>
      </c>
      <c r="V47" s="910">
        <v>2</v>
      </c>
      <c r="W47" s="910">
        <v>-4</v>
      </c>
      <c r="X47" s="961">
        <v>0.33333333333333331</v>
      </c>
      <c r="Y47" s="959"/>
    </row>
    <row r="48" spans="1:25" ht="14.45" customHeight="1" x14ac:dyDescent="0.2">
      <c r="A48" s="923" t="s">
        <v>5115</v>
      </c>
      <c r="B48" s="898">
        <v>1</v>
      </c>
      <c r="C48" s="899">
        <v>0.34</v>
      </c>
      <c r="D48" s="900">
        <v>7</v>
      </c>
      <c r="E48" s="909"/>
      <c r="F48" s="891"/>
      <c r="G48" s="892"/>
      <c r="H48" s="890"/>
      <c r="I48" s="891"/>
      <c r="J48" s="892"/>
      <c r="K48" s="893">
        <v>0.34</v>
      </c>
      <c r="L48" s="890">
        <v>1</v>
      </c>
      <c r="M48" s="890">
        <v>12</v>
      </c>
      <c r="N48" s="894">
        <v>4</v>
      </c>
      <c r="O48" s="890" t="s">
        <v>5034</v>
      </c>
      <c r="P48" s="907" t="s">
        <v>5116</v>
      </c>
      <c r="Q48" s="895">
        <f t="shared" si="0"/>
        <v>-1</v>
      </c>
      <c r="R48" s="955">
        <f t="shared" si="0"/>
        <v>-0.34</v>
      </c>
      <c r="S48" s="895">
        <f t="shared" si="1"/>
        <v>0</v>
      </c>
      <c r="T48" s="955">
        <f t="shared" si="2"/>
        <v>0</v>
      </c>
      <c r="U48" s="962" t="s">
        <v>329</v>
      </c>
      <c r="V48" s="904" t="s">
        <v>329</v>
      </c>
      <c r="W48" s="904" t="s">
        <v>329</v>
      </c>
      <c r="X48" s="960" t="s">
        <v>329</v>
      </c>
      <c r="Y48" s="958"/>
    </row>
    <row r="49" spans="1:25" ht="14.45" customHeight="1" x14ac:dyDescent="0.2">
      <c r="A49" s="923" t="s">
        <v>5117</v>
      </c>
      <c r="B49" s="904"/>
      <c r="C49" s="905"/>
      <c r="D49" s="906"/>
      <c r="E49" s="887">
        <v>1</v>
      </c>
      <c r="F49" s="888">
        <v>11.21</v>
      </c>
      <c r="G49" s="889">
        <v>11</v>
      </c>
      <c r="H49" s="890"/>
      <c r="I49" s="891"/>
      <c r="J49" s="892"/>
      <c r="K49" s="893">
        <v>11.21</v>
      </c>
      <c r="L49" s="890">
        <v>6</v>
      </c>
      <c r="M49" s="890">
        <v>54</v>
      </c>
      <c r="N49" s="894">
        <v>18</v>
      </c>
      <c r="O49" s="890" t="s">
        <v>5034</v>
      </c>
      <c r="P49" s="907" t="s">
        <v>5118</v>
      </c>
      <c r="Q49" s="895">
        <f t="shared" si="0"/>
        <v>0</v>
      </c>
      <c r="R49" s="955">
        <f t="shared" si="0"/>
        <v>0</v>
      </c>
      <c r="S49" s="895">
        <f t="shared" si="1"/>
        <v>-1</v>
      </c>
      <c r="T49" s="955">
        <f t="shared" si="2"/>
        <v>-11.21</v>
      </c>
      <c r="U49" s="962" t="s">
        <v>329</v>
      </c>
      <c r="V49" s="904" t="s">
        <v>329</v>
      </c>
      <c r="W49" s="904" t="s">
        <v>329</v>
      </c>
      <c r="X49" s="960" t="s">
        <v>329</v>
      </c>
      <c r="Y49" s="958"/>
    </row>
    <row r="50" spans="1:25" ht="14.45" customHeight="1" x14ac:dyDescent="0.2">
      <c r="A50" s="923" t="s">
        <v>5119</v>
      </c>
      <c r="B50" s="904"/>
      <c r="C50" s="905"/>
      <c r="D50" s="906"/>
      <c r="E50" s="887">
        <v>2</v>
      </c>
      <c r="F50" s="888">
        <v>15.36</v>
      </c>
      <c r="G50" s="889">
        <v>4.5</v>
      </c>
      <c r="H50" s="890"/>
      <c r="I50" s="891"/>
      <c r="J50" s="892"/>
      <c r="K50" s="893">
        <v>2.12</v>
      </c>
      <c r="L50" s="890">
        <v>3</v>
      </c>
      <c r="M50" s="890">
        <v>24</v>
      </c>
      <c r="N50" s="894">
        <v>8</v>
      </c>
      <c r="O50" s="890" t="s">
        <v>5034</v>
      </c>
      <c r="P50" s="907" t="s">
        <v>5120</v>
      </c>
      <c r="Q50" s="895">
        <f t="shared" si="0"/>
        <v>0</v>
      </c>
      <c r="R50" s="955">
        <f t="shared" si="0"/>
        <v>0</v>
      </c>
      <c r="S50" s="895">
        <f t="shared" si="1"/>
        <v>-2</v>
      </c>
      <c r="T50" s="955">
        <f t="shared" si="2"/>
        <v>-15.36</v>
      </c>
      <c r="U50" s="962" t="s">
        <v>329</v>
      </c>
      <c r="V50" s="904" t="s">
        <v>329</v>
      </c>
      <c r="W50" s="904" t="s">
        <v>329</v>
      </c>
      <c r="X50" s="960" t="s">
        <v>329</v>
      </c>
      <c r="Y50" s="958"/>
    </row>
    <row r="51" spans="1:25" ht="14.45" customHeight="1" x14ac:dyDescent="0.2">
      <c r="A51" s="923" t="s">
        <v>5121</v>
      </c>
      <c r="B51" s="904"/>
      <c r="C51" s="905"/>
      <c r="D51" s="906"/>
      <c r="E51" s="887">
        <v>2</v>
      </c>
      <c r="F51" s="888">
        <v>0.84</v>
      </c>
      <c r="G51" s="889">
        <v>3</v>
      </c>
      <c r="H51" s="890"/>
      <c r="I51" s="891"/>
      <c r="J51" s="892"/>
      <c r="K51" s="893">
        <v>0.42</v>
      </c>
      <c r="L51" s="890">
        <v>2</v>
      </c>
      <c r="M51" s="890">
        <v>18</v>
      </c>
      <c r="N51" s="894">
        <v>6</v>
      </c>
      <c r="O51" s="890" t="s">
        <v>5034</v>
      </c>
      <c r="P51" s="907" t="s">
        <v>5122</v>
      </c>
      <c r="Q51" s="895">
        <f t="shared" si="0"/>
        <v>0</v>
      </c>
      <c r="R51" s="955">
        <f t="shared" si="0"/>
        <v>0</v>
      </c>
      <c r="S51" s="895">
        <f t="shared" si="1"/>
        <v>-2</v>
      </c>
      <c r="T51" s="955">
        <f t="shared" si="2"/>
        <v>-0.84</v>
      </c>
      <c r="U51" s="962" t="s">
        <v>329</v>
      </c>
      <c r="V51" s="904" t="s">
        <v>329</v>
      </c>
      <c r="W51" s="904" t="s">
        <v>329</v>
      </c>
      <c r="X51" s="960" t="s">
        <v>329</v>
      </c>
      <c r="Y51" s="958"/>
    </row>
    <row r="52" spans="1:25" ht="14.45" customHeight="1" x14ac:dyDescent="0.2">
      <c r="A52" s="924" t="s">
        <v>5123</v>
      </c>
      <c r="B52" s="910"/>
      <c r="C52" s="911"/>
      <c r="D52" s="908"/>
      <c r="E52" s="912">
        <v>1</v>
      </c>
      <c r="F52" s="913">
        <v>0.79</v>
      </c>
      <c r="G52" s="896">
        <v>3</v>
      </c>
      <c r="H52" s="914"/>
      <c r="I52" s="915"/>
      <c r="J52" s="897"/>
      <c r="K52" s="916">
        <v>0.54</v>
      </c>
      <c r="L52" s="914">
        <v>3</v>
      </c>
      <c r="M52" s="914">
        <v>24</v>
      </c>
      <c r="N52" s="917">
        <v>8</v>
      </c>
      <c r="O52" s="914" t="s">
        <v>5034</v>
      </c>
      <c r="P52" s="918" t="s">
        <v>5124</v>
      </c>
      <c r="Q52" s="919">
        <f t="shared" si="0"/>
        <v>0</v>
      </c>
      <c r="R52" s="956">
        <f t="shared" si="0"/>
        <v>0</v>
      </c>
      <c r="S52" s="919">
        <f t="shared" si="1"/>
        <v>-1</v>
      </c>
      <c r="T52" s="956">
        <f t="shared" si="2"/>
        <v>-0.79</v>
      </c>
      <c r="U52" s="963" t="s">
        <v>329</v>
      </c>
      <c r="V52" s="910" t="s">
        <v>329</v>
      </c>
      <c r="W52" s="910" t="s">
        <v>329</v>
      </c>
      <c r="X52" s="961" t="s">
        <v>329</v>
      </c>
      <c r="Y52" s="959"/>
    </row>
    <row r="53" spans="1:25" ht="14.45" customHeight="1" x14ac:dyDescent="0.2">
      <c r="A53" s="923" t="s">
        <v>5125</v>
      </c>
      <c r="B53" s="904">
        <v>356</v>
      </c>
      <c r="C53" s="905">
        <v>1698.53</v>
      </c>
      <c r="D53" s="906">
        <v>6.3</v>
      </c>
      <c r="E53" s="887">
        <v>355</v>
      </c>
      <c r="F53" s="888">
        <v>1665.83</v>
      </c>
      <c r="G53" s="889">
        <v>6</v>
      </c>
      <c r="H53" s="890">
        <v>295</v>
      </c>
      <c r="I53" s="891">
        <v>1364.41</v>
      </c>
      <c r="J53" s="892">
        <v>5.9</v>
      </c>
      <c r="K53" s="893">
        <v>4.99</v>
      </c>
      <c r="L53" s="890">
        <v>3</v>
      </c>
      <c r="M53" s="890">
        <v>27</v>
      </c>
      <c r="N53" s="894">
        <v>9</v>
      </c>
      <c r="O53" s="890" t="s">
        <v>5034</v>
      </c>
      <c r="P53" s="907" t="s">
        <v>5126</v>
      </c>
      <c r="Q53" s="895">
        <f t="shared" si="0"/>
        <v>-61</v>
      </c>
      <c r="R53" s="955">
        <f t="shared" si="0"/>
        <v>-334.11999999999989</v>
      </c>
      <c r="S53" s="895">
        <f t="shared" si="1"/>
        <v>-60</v>
      </c>
      <c r="T53" s="955">
        <f t="shared" si="2"/>
        <v>-301.41999999999985</v>
      </c>
      <c r="U53" s="962">
        <v>2655</v>
      </c>
      <c r="V53" s="904">
        <v>1740.5</v>
      </c>
      <c r="W53" s="904">
        <v>-914.5</v>
      </c>
      <c r="X53" s="960">
        <v>0.65555555555555556</v>
      </c>
      <c r="Y53" s="958">
        <v>115</v>
      </c>
    </row>
    <row r="54" spans="1:25" ht="14.45" customHeight="1" x14ac:dyDescent="0.2">
      <c r="A54" s="924" t="s">
        <v>5127</v>
      </c>
      <c r="B54" s="910">
        <v>42</v>
      </c>
      <c r="C54" s="911">
        <v>212.44</v>
      </c>
      <c r="D54" s="908">
        <v>5.9</v>
      </c>
      <c r="E54" s="912">
        <v>64</v>
      </c>
      <c r="F54" s="913">
        <v>314.60000000000002</v>
      </c>
      <c r="G54" s="896">
        <v>5.8</v>
      </c>
      <c r="H54" s="914">
        <v>81</v>
      </c>
      <c r="I54" s="915">
        <v>401.11</v>
      </c>
      <c r="J54" s="897">
        <v>5.4</v>
      </c>
      <c r="K54" s="916">
        <v>5.18</v>
      </c>
      <c r="L54" s="914">
        <v>3</v>
      </c>
      <c r="M54" s="914">
        <v>27</v>
      </c>
      <c r="N54" s="917">
        <v>9</v>
      </c>
      <c r="O54" s="914" t="s">
        <v>5034</v>
      </c>
      <c r="P54" s="918" t="s">
        <v>5128</v>
      </c>
      <c r="Q54" s="919">
        <f t="shared" si="0"/>
        <v>39</v>
      </c>
      <c r="R54" s="956">
        <f t="shared" si="0"/>
        <v>188.67000000000002</v>
      </c>
      <c r="S54" s="919">
        <f t="shared" si="1"/>
        <v>17</v>
      </c>
      <c r="T54" s="956">
        <f t="shared" si="2"/>
        <v>86.509999999999991</v>
      </c>
      <c r="U54" s="963">
        <v>729</v>
      </c>
      <c r="V54" s="910">
        <v>437.40000000000003</v>
      </c>
      <c r="W54" s="910">
        <v>-291.59999999999997</v>
      </c>
      <c r="X54" s="961">
        <v>0.60000000000000009</v>
      </c>
      <c r="Y54" s="959">
        <v>23</v>
      </c>
    </row>
    <row r="55" spans="1:25" ht="14.45" customHeight="1" x14ac:dyDescent="0.2">
      <c r="A55" s="924" t="s">
        <v>5129</v>
      </c>
      <c r="B55" s="910">
        <v>4</v>
      </c>
      <c r="C55" s="911">
        <v>26.22</v>
      </c>
      <c r="D55" s="908">
        <v>6.3</v>
      </c>
      <c r="E55" s="912">
        <v>1</v>
      </c>
      <c r="F55" s="913">
        <v>7.41</v>
      </c>
      <c r="G55" s="896">
        <v>8</v>
      </c>
      <c r="H55" s="914">
        <v>9</v>
      </c>
      <c r="I55" s="915">
        <v>65.7</v>
      </c>
      <c r="J55" s="897">
        <v>7.1</v>
      </c>
      <c r="K55" s="916">
        <v>7.41</v>
      </c>
      <c r="L55" s="914">
        <v>5</v>
      </c>
      <c r="M55" s="914">
        <v>45</v>
      </c>
      <c r="N55" s="917">
        <v>15</v>
      </c>
      <c r="O55" s="914" t="s">
        <v>5034</v>
      </c>
      <c r="P55" s="918" t="s">
        <v>5130</v>
      </c>
      <c r="Q55" s="919">
        <f t="shared" si="0"/>
        <v>5</v>
      </c>
      <c r="R55" s="956">
        <f t="shared" si="0"/>
        <v>39.480000000000004</v>
      </c>
      <c r="S55" s="919">
        <f t="shared" si="1"/>
        <v>8</v>
      </c>
      <c r="T55" s="956">
        <f t="shared" si="2"/>
        <v>58.290000000000006</v>
      </c>
      <c r="U55" s="963">
        <v>135</v>
      </c>
      <c r="V55" s="910">
        <v>63.9</v>
      </c>
      <c r="W55" s="910">
        <v>-71.099999999999994</v>
      </c>
      <c r="X55" s="961">
        <v>0.47333333333333333</v>
      </c>
      <c r="Y55" s="959"/>
    </row>
    <row r="56" spans="1:25" ht="14.45" customHeight="1" x14ac:dyDescent="0.2">
      <c r="A56" s="923" t="s">
        <v>5131</v>
      </c>
      <c r="B56" s="904">
        <v>3</v>
      </c>
      <c r="C56" s="905">
        <v>8.4600000000000009</v>
      </c>
      <c r="D56" s="906">
        <v>7.7</v>
      </c>
      <c r="E56" s="909">
        <v>2</v>
      </c>
      <c r="F56" s="891">
        <v>5.34</v>
      </c>
      <c r="G56" s="892">
        <v>2.5</v>
      </c>
      <c r="H56" s="887">
        <v>2</v>
      </c>
      <c r="I56" s="888">
        <v>6.24</v>
      </c>
      <c r="J56" s="889">
        <v>4</v>
      </c>
      <c r="K56" s="893">
        <v>3.12</v>
      </c>
      <c r="L56" s="890">
        <v>3</v>
      </c>
      <c r="M56" s="890">
        <v>27</v>
      </c>
      <c r="N56" s="894">
        <v>9</v>
      </c>
      <c r="O56" s="890" t="s">
        <v>5034</v>
      </c>
      <c r="P56" s="907" t="s">
        <v>5132</v>
      </c>
      <c r="Q56" s="895">
        <f t="shared" si="0"/>
        <v>-1</v>
      </c>
      <c r="R56" s="955">
        <f t="shared" si="0"/>
        <v>-2.2200000000000006</v>
      </c>
      <c r="S56" s="895">
        <f t="shared" si="1"/>
        <v>0</v>
      </c>
      <c r="T56" s="955">
        <f t="shared" si="2"/>
        <v>0.90000000000000036</v>
      </c>
      <c r="U56" s="962">
        <v>18</v>
      </c>
      <c r="V56" s="904">
        <v>8</v>
      </c>
      <c r="W56" s="904">
        <v>-10</v>
      </c>
      <c r="X56" s="960">
        <v>0.44444444444444442</v>
      </c>
      <c r="Y56" s="958"/>
    </row>
    <row r="57" spans="1:25" ht="14.45" customHeight="1" x14ac:dyDescent="0.2">
      <c r="A57" s="924" t="s">
        <v>5133</v>
      </c>
      <c r="B57" s="910"/>
      <c r="C57" s="911"/>
      <c r="D57" s="908"/>
      <c r="E57" s="920">
        <v>1</v>
      </c>
      <c r="F57" s="915">
        <v>1.92</v>
      </c>
      <c r="G57" s="897">
        <v>2</v>
      </c>
      <c r="H57" s="912"/>
      <c r="I57" s="913"/>
      <c r="J57" s="896"/>
      <c r="K57" s="916">
        <v>3.53</v>
      </c>
      <c r="L57" s="914">
        <v>4</v>
      </c>
      <c r="M57" s="914">
        <v>39</v>
      </c>
      <c r="N57" s="917">
        <v>13</v>
      </c>
      <c r="O57" s="914" t="s">
        <v>5034</v>
      </c>
      <c r="P57" s="918" t="s">
        <v>5134</v>
      </c>
      <c r="Q57" s="919">
        <f t="shared" si="0"/>
        <v>0</v>
      </c>
      <c r="R57" s="956">
        <f t="shared" si="0"/>
        <v>0</v>
      </c>
      <c r="S57" s="919">
        <f t="shared" si="1"/>
        <v>-1</v>
      </c>
      <c r="T57" s="956">
        <f t="shared" si="2"/>
        <v>-1.92</v>
      </c>
      <c r="U57" s="963" t="s">
        <v>329</v>
      </c>
      <c r="V57" s="910" t="s">
        <v>329</v>
      </c>
      <c r="W57" s="910" t="s">
        <v>329</v>
      </c>
      <c r="X57" s="961" t="s">
        <v>329</v>
      </c>
      <c r="Y57" s="959"/>
    </row>
    <row r="58" spans="1:25" ht="14.45" customHeight="1" x14ac:dyDescent="0.2">
      <c r="A58" s="924" t="s">
        <v>5135</v>
      </c>
      <c r="B58" s="910"/>
      <c r="C58" s="911"/>
      <c r="D58" s="908"/>
      <c r="E58" s="920"/>
      <c r="F58" s="915"/>
      <c r="G58" s="897"/>
      <c r="H58" s="912">
        <v>1</v>
      </c>
      <c r="I58" s="913">
        <v>4.5599999999999996</v>
      </c>
      <c r="J58" s="896">
        <v>7</v>
      </c>
      <c r="K58" s="916">
        <v>4.5599999999999996</v>
      </c>
      <c r="L58" s="914">
        <v>5</v>
      </c>
      <c r="M58" s="914">
        <v>42</v>
      </c>
      <c r="N58" s="917">
        <v>14</v>
      </c>
      <c r="O58" s="914" t="s">
        <v>5034</v>
      </c>
      <c r="P58" s="918" t="s">
        <v>5136</v>
      </c>
      <c r="Q58" s="919">
        <f t="shared" si="0"/>
        <v>1</v>
      </c>
      <c r="R58" s="956">
        <f t="shared" si="0"/>
        <v>4.5599999999999996</v>
      </c>
      <c r="S58" s="919">
        <f t="shared" si="1"/>
        <v>1</v>
      </c>
      <c r="T58" s="956">
        <f t="shared" si="2"/>
        <v>4.5599999999999996</v>
      </c>
      <c r="U58" s="963">
        <v>14</v>
      </c>
      <c r="V58" s="910">
        <v>7</v>
      </c>
      <c r="W58" s="910">
        <v>-7</v>
      </c>
      <c r="X58" s="961">
        <v>0.5</v>
      </c>
      <c r="Y58" s="959"/>
    </row>
    <row r="59" spans="1:25" ht="14.45" customHeight="1" x14ac:dyDescent="0.2">
      <c r="A59" s="923" t="s">
        <v>5137</v>
      </c>
      <c r="B59" s="904"/>
      <c r="C59" s="905"/>
      <c r="D59" s="906"/>
      <c r="E59" s="887">
        <v>1</v>
      </c>
      <c r="F59" s="888">
        <v>3.17</v>
      </c>
      <c r="G59" s="889">
        <v>59</v>
      </c>
      <c r="H59" s="890"/>
      <c r="I59" s="891"/>
      <c r="J59" s="892"/>
      <c r="K59" s="893">
        <v>1.84</v>
      </c>
      <c r="L59" s="890">
        <v>5</v>
      </c>
      <c r="M59" s="890">
        <v>42</v>
      </c>
      <c r="N59" s="894">
        <v>14</v>
      </c>
      <c r="O59" s="890" t="s">
        <v>5034</v>
      </c>
      <c r="P59" s="907" t="s">
        <v>5138</v>
      </c>
      <c r="Q59" s="895">
        <f t="shared" si="0"/>
        <v>0</v>
      </c>
      <c r="R59" s="955">
        <f t="shared" si="0"/>
        <v>0</v>
      </c>
      <c r="S59" s="895">
        <f t="shared" si="1"/>
        <v>-1</v>
      </c>
      <c r="T59" s="955">
        <f t="shared" si="2"/>
        <v>-3.17</v>
      </c>
      <c r="U59" s="962" t="s">
        <v>329</v>
      </c>
      <c r="V59" s="904" t="s">
        <v>329</v>
      </c>
      <c r="W59" s="904" t="s">
        <v>329</v>
      </c>
      <c r="X59" s="960" t="s">
        <v>329</v>
      </c>
      <c r="Y59" s="958"/>
    </row>
    <row r="60" spans="1:25" ht="14.45" customHeight="1" x14ac:dyDescent="0.2">
      <c r="A60" s="923" t="s">
        <v>5139</v>
      </c>
      <c r="B60" s="904">
        <v>317</v>
      </c>
      <c r="C60" s="905">
        <v>532.55999999999995</v>
      </c>
      <c r="D60" s="906">
        <v>5.9</v>
      </c>
      <c r="E60" s="887">
        <v>335</v>
      </c>
      <c r="F60" s="888">
        <v>564.77</v>
      </c>
      <c r="G60" s="889">
        <v>5.8</v>
      </c>
      <c r="H60" s="890">
        <v>224</v>
      </c>
      <c r="I60" s="891">
        <v>377.28</v>
      </c>
      <c r="J60" s="892">
        <v>5.5</v>
      </c>
      <c r="K60" s="893">
        <v>1.68</v>
      </c>
      <c r="L60" s="890">
        <v>3</v>
      </c>
      <c r="M60" s="890">
        <v>24</v>
      </c>
      <c r="N60" s="894">
        <v>8</v>
      </c>
      <c r="O60" s="890" t="s">
        <v>5034</v>
      </c>
      <c r="P60" s="907" t="s">
        <v>5140</v>
      </c>
      <c r="Q60" s="895">
        <f t="shared" si="0"/>
        <v>-93</v>
      </c>
      <c r="R60" s="955">
        <f t="shared" si="0"/>
        <v>-155.27999999999997</v>
      </c>
      <c r="S60" s="895">
        <f t="shared" si="1"/>
        <v>-111</v>
      </c>
      <c r="T60" s="955">
        <f t="shared" si="2"/>
        <v>-187.49</v>
      </c>
      <c r="U60" s="962">
        <v>1792</v>
      </c>
      <c r="V60" s="904">
        <v>1232</v>
      </c>
      <c r="W60" s="904">
        <v>-560</v>
      </c>
      <c r="X60" s="960">
        <v>0.6875</v>
      </c>
      <c r="Y60" s="958">
        <v>76</v>
      </c>
    </row>
    <row r="61" spans="1:25" ht="14.45" customHeight="1" x14ac:dyDescent="0.2">
      <c r="A61" s="924" t="s">
        <v>5141</v>
      </c>
      <c r="B61" s="910"/>
      <c r="C61" s="911"/>
      <c r="D61" s="908"/>
      <c r="E61" s="912">
        <v>19</v>
      </c>
      <c r="F61" s="913">
        <v>41.18</v>
      </c>
      <c r="G61" s="896">
        <v>8.8000000000000007</v>
      </c>
      <c r="H61" s="914">
        <v>27</v>
      </c>
      <c r="I61" s="915">
        <v>54.64</v>
      </c>
      <c r="J61" s="897">
        <v>8.3000000000000007</v>
      </c>
      <c r="K61" s="916">
        <v>1.97</v>
      </c>
      <c r="L61" s="914">
        <v>3</v>
      </c>
      <c r="M61" s="914">
        <v>27</v>
      </c>
      <c r="N61" s="917">
        <v>9</v>
      </c>
      <c r="O61" s="914" t="s">
        <v>5034</v>
      </c>
      <c r="P61" s="918" t="s">
        <v>5142</v>
      </c>
      <c r="Q61" s="919">
        <f t="shared" si="0"/>
        <v>27</v>
      </c>
      <c r="R61" s="956">
        <f t="shared" si="0"/>
        <v>54.64</v>
      </c>
      <c r="S61" s="919">
        <f t="shared" si="1"/>
        <v>8</v>
      </c>
      <c r="T61" s="956">
        <f t="shared" si="2"/>
        <v>13.46</v>
      </c>
      <c r="U61" s="963">
        <v>243</v>
      </c>
      <c r="V61" s="910">
        <v>224.10000000000002</v>
      </c>
      <c r="W61" s="910">
        <v>-18.899999999999977</v>
      </c>
      <c r="X61" s="961">
        <v>0.92222222222222228</v>
      </c>
      <c r="Y61" s="959">
        <v>55</v>
      </c>
    </row>
    <row r="62" spans="1:25" ht="14.45" customHeight="1" x14ac:dyDescent="0.2">
      <c r="A62" s="924" t="s">
        <v>5143</v>
      </c>
      <c r="B62" s="910">
        <v>2</v>
      </c>
      <c r="C62" s="911">
        <v>7.47</v>
      </c>
      <c r="D62" s="908">
        <v>7</v>
      </c>
      <c r="E62" s="912">
        <v>1</v>
      </c>
      <c r="F62" s="913">
        <v>3.73</v>
      </c>
      <c r="G62" s="896">
        <v>33</v>
      </c>
      <c r="H62" s="914">
        <v>1</v>
      </c>
      <c r="I62" s="915">
        <v>3.73</v>
      </c>
      <c r="J62" s="897">
        <v>5</v>
      </c>
      <c r="K62" s="916">
        <v>3.73</v>
      </c>
      <c r="L62" s="914">
        <v>5</v>
      </c>
      <c r="M62" s="914">
        <v>48</v>
      </c>
      <c r="N62" s="917">
        <v>16</v>
      </c>
      <c r="O62" s="914" t="s">
        <v>5034</v>
      </c>
      <c r="P62" s="918" t="s">
        <v>5144</v>
      </c>
      <c r="Q62" s="919">
        <f t="shared" si="0"/>
        <v>-1</v>
      </c>
      <c r="R62" s="956">
        <f t="shared" si="0"/>
        <v>-3.7399999999999998</v>
      </c>
      <c r="S62" s="919">
        <f t="shared" si="1"/>
        <v>0</v>
      </c>
      <c r="T62" s="956">
        <f t="shared" si="2"/>
        <v>0</v>
      </c>
      <c r="U62" s="963">
        <v>16</v>
      </c>
      <c r="V62" s="910">
        <v>5</v>
      </c>
      <c r="W62" s="910">
        <v>-11</v>
      </c>
      <c r="X62" s="961">
        <v>0.3125</v>
      </c>
      <c r="Y62" s="959"/>
    </row>
    <row r="63" spans="1:25" ht="14.45" customHeight="1" x14ac:dyDescent="0.2">
      <c r="A63" s="923" t="s">
        <v>5145</v>
      </c>
      <c r="B63" s="904">
        <v>5</v>
      </c>
      <c r="C63" s="905">
        <v>3.05</v>
      </c>
      <c r="D63" s="906">
        <v>5</v>
      </c>
      <c r="E63" s="909">
        <v>4</v>
      </c>
      <c r="F63" s="891">
        <v>2.44</v>
      </c>
      <c r="G63" s="892">
        <v>4</v>
      </c>
      <c r="H63" s="887">
        <v>8</v>
      </c>
      <c r="I63" s="888">
        <v>4.87</v>
      </c>
      <c r="J63" s="889">
        <v>3.4</v>
      </c>
      <c r="K63" s="893">
        <v>0.61</v>
      </c>
      <c r="L63" s="890">
        <v>1</v>
      </c>
      <c r="M63" s="890">
        <v>12</v>
      </c>
      <c r="N63" s="894">
        <v>4</v>
      </c>
      <c r="O63" s="890" t="s">
        <v>5034</v>
      </c>
      <c r="P63" s="907" t="s">
        <v>5146</v>
      </c>
      <c r="Q63" s="895">
        <f t="shared" si="0"/>
        <v>3</v>
      </c>
      <c r="R63" s="955">
        <f t="shared" si="0"/>
        <v>1.8200000000000003</v>
      </c>
      <c r="S63" s="895">
        <f t="shared" si="1"/>
        <v>4</v>
      </c>
      <c r="T63" s="955">
        <f t="shared" si="2"/>
        <v>2.4300000000000002</v>
      </c>
      <c r="U63" s="962">
        <v>32</v>
      </c>
      <c r="V63" s="904">
        <v>27.2</v>
      </c>
      <c r="W63" s="904">
        <v>-4.8000000000000007</v>
      </c>
      <c r="X63" s="960">
        <v>0.85</v>
      </c>
      <c r="Y63" s="958"/>
    </row>
    <row r="64" spans="1:25" ht="14.45" customHeight="1" x14ac:dyDescent="0.2">
      <c r="A64" s="924" t="s">
        <v>5147</v>
      </c>
      <c r="B64" s="910"/>
      <c r="C64" s="911"/>
      <c r="D64" s="908"/>
      <c r="E64" s="920">
        <v>1</v>
      </c>
      <c r="F64" s="915">
        <v>1.25</v>
      </c>
      <c r="G64" s="897">
        <v>4</v>
      </c>
      <c r="H64" s="912"/>
      <c r="I64" s="913"/>
      <c r="J64" s="896"/>
      <c r="K64" s="916">
        <v>1.25</v>
      </c>
      <c r="L64" s="914">
        <v>3</v>
      </c>
      <c r="M64" s="914">
        <v>27</v>
      </c>
      <c r="N64" s="917">
        <v>9</v>
      </c>
      <c r="O64" s="914" t="s">
        <v>5034</v>
      </c>
      <c r="P64" s="918" t="s">
        <v>5146</v>
      </c>
      <c r="Q64" s="919">
        <f t="shared" si="0"/>
        <v>0</v>
      </c>
      <c r="R64" s="956">
        <f t="shared" si="0"/>
        <v>0</v>
      </c>
      <c r="S64" s="919">
        <f t="shared" si="1"/>
        <v>-1</v>
      </c>
      <c r="T64" s="956">
        <f t="shared" si="2"/>
        <v>-1.25</v>
      </c>
      <c r="U64" s="963" t="s">
        <v>329</v>
      </c>
      <c r="V64" s="910" t="s">
        <v>329</v>
      </c>
      <c r="W64" s="910" t="s">
        <v>329</v>
      </c>
      <c r="X64" s="961" t="s">
        <v>329</v>
      </c>
      <c r="Y64" s="959"/>
    </row>
    <row r="65" spans="1:25" ht="14.45" customHeight="1" x14ac:dyDescent="0.2">
      <c r="A65" s="923" t="s">
        <v>5148</v>
      </c>
      <c r="B65" s="904">
        <v>27</v>
      </c>
      <c r="C65" s="905">
        <v>11.76</v>
      </c>
      <c r="D65" s="906">
        <v>4.4000000000000004</v>
      </c>
      <c r="E65" s="887">
        <v>35</v>
      </c>
      <c r="F65" s="888">
        <v>14.77</v>
      </c>
      <c r="G65" s="889">
        <v>3.5</v>
      </c>
      <c r="H65" s="890">
        <v>20</v>
      </c>
      <c r="I65" s="891">
        <v>8.1300000000000008</v>
      </c>
      <c r="J65" s="892">
        <v>3.8</v>
      </c>
      <c r="K65" s="893">
        <v>0.43</v>
      </c>
      <c r="L65" s="890">
        <v>2</v>
      </c>
      <c r="M65" s="890">
        <v>18</v>
      </c>
      <c r="N65" s="894">
        <v>6</v>
      </c>
      <c r="O65" s="890" t="s">
        <v>5034</v>
      </c>
      <c r="P65" s="907" t="s">
        <v>5149</v>
      </c>
      <c r="Q65" s="895">
        <f t="shared" si="0"/>
        <v>-7</v>
      </c>
      <c r="R65" s="955">
        <f t="shared" si="0"/>
        <v>-3.629999999999999</v>
      </c>
      <c r="S65" s="895">
        <f t="shared" si="1"/>
        <v>-15</v>
      </c>
      <c r="T65" s="955">
        <f t="shared" si="2"/>
        <v>-6.6399999999999988</v>
      </c>
      <c r="U65" s="962">
        <v>120</v>
      </c>
      <c r="V65" s="904">
        <v>76</v>
      </c>
      <c r="W65" s="904">
        <v>-44</v>
      </c>
      <c r="X65" s="960">
        <v>0.6333333333333333</v>
      </c>
      <c r="Y65" s="958">
        <v>8</v>
      </c>
    </row>
    <row r="66" spans="1:25" ht="14.45" customHeight="1" x14ac:dyDescent="0.2">
      <c r="A66" s="924" t="s">
        <v>5150</v>
      </c>
      <c r="B66" s="910"/>
      <c r="C66" s="911"/>
      <c r="D66" s="908"/>
      <c r="E66" s="912">
        <v>3</v>
      </c>
      <c r="F66" s="913">
        <v>1.51</v>
      </c>
      <c r="G66" s="896">
        <v>4.3</v>
      </c>
      <c r="H66" s="914">
        <v>3</v>
      </c>
      <c r="I66" s="915">
        <v>1.51</v>
      </c>
      <c r="J66" s="897">
        <v>3</v>
      </c>
      <c r="K66" s="916">
        <v>0.5</v>
      </c>
      <c r="L66" s="914">
        <v>2</v>
      </c>
      <c r="M66" s="914">
        <v>21</v>
      </c>
      <c r="N66" s="917">
        <v>7</v>
      </c>
      <c r="O66" s="914" t="s">
        <v>5034</v>
      </c>
      <c r="P66" s="918" t="s">
        <v>5151</v>
      </c>
      <c r="Q66" s="919">
        <f t="shared" si="0"/>
        <v>3</v>
      </c>
      <c r="R66" s="956">
        <f t="shared" si="0"/>
        <v>1.51</v>
      </c>
      <c r="S66" s="919">
        <f t="shared" si="1"/>
        <v>0</v>
      </c>
      <c r="T66" s="956">
        <f t="shared" si="2"/>
        <v>0</v>
      </c>
      <c r="U66" s="963">
        <v>21</v>
      </c>
      <c r="V66" s="910">
        <v>9</v>
      </c>
      <c r="W66" s="910">
        <v>-12</v>
      </c>
      <c r="X66" s="961">
        <v>0.42857142857142855</v>
      </c>
      <c r="Y66" s="959"/>
    </row>
    <row r="67" spans="1:25" ht="14.45" customHeight="1" x14ac:dyDescent="0.2">
      <c r="A67" s="923" t="s">
        <v>5152</v>
      </c>
      <c r="B67" s="904"/>
      <c r="C67" s="905"/>
      <c r="D67" s="906"/>
      <c r="E67" s="909"/>
      <c r="F67" s="891"/>
      <c r="G67" s="892"/>
      <c r="H67" s="887">
        <v>1</v>
      </c>
      <c r="I67" s="888">
        <v>0.51</v>
      </c>
      <c r="J67" s="889">
        <v>3</v>
      </c>
      <c r="K67" s="893">
        <v>0.51</v>
      </c>
      <c r="L67" s="890">
        <v>2</v>
      </c>
      <c r="M67" s="890">
        <v>21</v>
      </c>
      <c r="N67" s="894">
        <v>7</v>
      </c>
      <c r="O67" s="890" t="s">
        <v>5034</v>
      </c>
      <c r="P67" s="907" t="s">
        <v>5153</v>
      </c>
      <c r="Q67" s="895">
        <f t="shared" si="0"/>
        <v>1</v>
      </c>
      <c r="R67" s="955">
        <f t="shared" si="0"/>
        <v>0.51</v>
      </c>
      <c r="S67" s="895">
        <f t="shared" si="1"/>
        <v>1</v>
      </c>
      <c r="T67" s="955">
        <f t="shared" si="2"/>
        <v>0.51</v>
      </c>
      <c r="U67" s="962">
        <v>7</v>
      </c>
      <c r="V67" s="904">
        <v>3</v>
      </c>
      <c r="W67" s="904">
        <v>-4</v>
      </c>
      <c r="X67" s="960">
        <v>0.42857142857142855</v>
      </c>
      <c r="Y67" s="958"/>
    </row>
    <row r="68" spans="1:25" ht="14.45" customHeight="1" x14ac:dyDescent="0.2">
      <c r="A68" s="923" t="s">
        <v>5154</v>
      </c>
      <c r="B68" s="898">
        <v>1</v>
      </c>
      <c r="C68" s="899">
        <v>0.47</v>
      </c>
      <c r="D68" s="900">
        <v>5</v>
      </c>
      <c r="E68" s="909"/>
      <c r="F68" s="891"/>
      <c r="G68" s="892"/>
      <c r="H68" s="890"/>
      <c r="I68" s="891"/>
      <c r="J68" s="892"/>
      <c r="K68" s="893">
        <v>0.45</v>
      </c>
      <c r="L68" s="890">
        <v>1</v>
      </c>
      <c r="M68" s="890">
        <v>12</v>
      </c>
      <c r="N68" s="894">
        <v>4</v>
      </c>
      <c r="O68" s="890" t="s">
        <v>5034</v>
      </c>
      <c r="P68" s="907" t="s">
        <v>5155</v>
      </c>
      <c r="Q68" s="895">
        <f t="shared" si="0"/>
        <v>-1</v>
      </c>
      <c r="R68" s="955">
        <f t="shared" si="0"/>
        <v>-0.47</v>
      </c>
      <c r="S68" s="895">
        <f t="shared" si="1"/>
        <v>0</v>
      </c>
      <c r="T68" s="955">
        <f t="shared" si="2"/>
        <v>0</v>
      </c>
      <c r="U68" s="962" t="s">
        <v>329</v>
      </c>
      <c r="V68" s="904" t="s">
        <v>329</v>
      </c>
      <c r="W68" s="904" t="s">
        <v>329</v>
      </c>
      <c r="X68" s="960" t="s">
        <v>329</v>
      </c>
      <c r="Y68" s="958"/>
    </row>
    <row r="69" spans="1:25" ht="14.45" customHeight="1" x14ac:dyDescent="0.2">
      <c r="A69" s="923" t="s">
        <v>5156</v>
      </c>
      <c r="B69" s="904"/>
      <c r="C69" s="905"/>
      <c r="D69" s="906"/>
      <c r="E69" s="909"/>
      <c r="F69" s="891"/>
      <c r="G69" s="892"/>
      <c r="H69" s="887">
        <v>1</v>
      </c>
      <c r="I69" s="888">
        <v>0.26</v>
      </c>
      <c r="J69" s="901">
        <v>4</v>
      </c>
      <c r="K69" s="893">
        <v>0.25</v>
      </c>
      <c r="L69" s="890">
        <v>1</v>
      </c>
      <c r="M69" s="890">
        <v>9</v>
      </c>
      <c r="N69" s="894">
        <v>3</v>
      </c>
      <c r="O69" s="890" t="s">
        <v>5034</v>
      </c>
      <c r="P69" s="907" t="s">
        <v>5157</v>
      </c>
      <c r="Q69" s="895">
        <f t="shared" si="0"/>
        <v>1</v>
      </c>
      <c r="R69" s="955">
        <f t="shared" si="0"/>
        <v>0.26</v>
      </c>
      <c r="S69" s="895">
        <f t="shared" si="1"/>
        <v>1</v>
      </c>
      <c r="T69" s="955">
        <f t="shared" si="2"/>
        <v>0.26</v>
      </c>
      <c r="U69" s="962">
        <v>3</v>
      </c>
      <c r="V69" s="904">
        <v>4</v>
      </c>
      <c r="W69" s="904">
        <v>1</v>
      </c>
      <c r="X69" s="960">
        <v>1.3333333333333333</v>
      </c>
      <c r="Y69" s="958">
        <v>1</v>
      </c>
    </row>
    <row r="70" spans="1:25" ht="14.45" customHeight="1" x14ac:dyDescent="0.2">
      <c r="A70" s="924" t="s">
        <v>5158</v>
      </c>
      <c r="B70" s="910"/>
      <c r="C70" s="911"/>
      <c r="D70" s="908"/>
      <c r="E70" s="920"/>
      <c r="F70" s="915"/>
      <c r="G70" s="897"/>
      <c r="H70" s="912">
        <v>1</v>
      </c>
      <c r="I70" s="913">
        <v>0.62</v>
      </c>
      <c r="J70" s="896">
        <v>2</v>
      </c>
      <c r="K70" s="916">
        <v>0.62</v>
      </c>
      <c r="L70" s="914">
        <v>2</v>
      </c>
      <c r="M70" s="914">
        <v>21</v>
      </c>
      <c r="N70" s="917">
        <v>7</v>
      </c>
      <c r="O70" s="914" t="s">
        <v>5034</v>
      </c>
      <c r="P70" s="918" t="s">
        <v>5159</v>
      </c>
      <c r="Q70" s="919">
        <f t="shared" ref="Q70:R99" si="3">H70-B70</f>
        <v>1</v>
      </c>
      <c r="R70" s="956">
        <f t="shared" si="3"/>
        <v>0.62</v>
      </c>
      <c r="S70" s="919">
        <f t="shared" ref="S70:S99" si="4">H70-E70</f>
        <v>1</v>
      </c>
      <c r="T70" s="956">
        <f t="shared" ref="T70:T99" si="5">I70-F70</f>
        <v>0.62</v>
      </c>
      <c r="U70" s="963">
        <v>7</v>
      </c>
      <c r="V70" s="910">
        <v>2</v>
      </c>
      <c r="W70" s="910">
        <v>-5</v>
      </c>
      <c r="X70" s="961">
        <v>0.2857142857142857</v>
      </c>
      <c r="Y70" s="959"/>
    </row>
    <row r="71" spans="1:25" ht="14.45" customHeight="1" x14ac:dyDescent="0.2">
      <c r="A71" s="923" t="s">
        <v>5160</v>
      </c>
      <c r="B71" s="904">
        <v>14</v>
      </c>
      <c r="C71" s="905">
        <v>37.33</v>
      </c>
      <c r="D71" s="906">
        <v>10.8</v>
      </c>
      <c r="E71" s="887">
        <v>22</v>
      </c>
      <c r="F71" s="888">
        <v>58.66</v>
      </c>
      <c r="G71" s="889">
        <v>10.3</v>
      </c>
      <c r="H71" s="890">
        <v>17</v>
      </c>
      <c r="I71" s="891">
        <v>45.79</v>
      </c>
      <c r="J71" s="901">
        <v>10.4</v>
      </c>
      <c r="K71" s="893">
        <v>2.67</v>
      </c>
      <c r="L71" s="890">
        <v>3</v>
      </c>
      <c r="M71" s="890">
        <v>27</v>
      </c>
      <c r="N71" s="894">
        <v>9</v>
      </c>
      <c r="O71" s="890" t="s">
        <v>5034</v>
      </c>
      <c r="P71" s="907" t="s">
        <v>5161</v>
      </c>
      <c r="Q71" s="895">
        <f t="shared" si="3"/>
        <v>3</v>
      </c>
      <c r="R71" s="955">
        <f t="shared" si="3"/>
        <v>8.4600000000000009</v>
      </c>
      <c r="S71" s="895">
        <f t="shared" si="4"/>
        <v>-5</v>
      </c>
      <c r="T71" s="955">
        <f t="shared" si="5"/>
        <v>-12.869999999999997</v>
      </c>
      <c r="U71" s="962">
        <v>153</v>
      </c>
      <c r="V71" s="904">
        <v>176.8</v>
      </c>
      <c r="W71" s="904">
        <v>23.800000000000011</v>
      </c>
      <c r="X71" s="960">
        <v>1.1555555555555557</v>
      </c>
      <c r="Y71" s="958">
        <v>32</v>
      </c>
    </row>
    <row r="72" spans="1:25" ht="14.45" customHeight="1" x14ac:dyDescent="0.2">
      <c r="A72" s="924" t="s">
        <v>5162</v>
      </c>
      <c r="B72" s="910"/>
      <c r="C72" s="911"/>
      <c r="D72" s="908"/>
      <c r="E72" s="912">
        <v>1</v>
      </c>
      <c r="F72" s="913">
        <v>3.09</v>
      </c>
      <c r="G72" s="896">
        <v>9</v>
      </c>
      <c r="H72" s="914">
        <v>3</v>
      </c>
      <c r="I72" s="915">
        <v>19.38</v>
      </c>
      <c r="J72" s="903">
        <v>29.3</v>
      </c>
      <c r="K72" s="916">
        <v>3.09</v>
      </c>
      <c r="L72" s="914">
        <v>3</v>
      </c>
      <c r="M72" s="914">
        <v>30</v>
      </c>
      <c r="N72" s="917">
        <v>10</v>
      </c>
      <c r="O72" s="914" t="s">
        <v>5034</v>
      </c>
      <c r="P72" s="918" t="s">
        <v>5163</v>
      </c>
      <c r="Q72" s="919">
        <f t="shared" si="3"/>
        <v>3</v>
      </c>
      <c r="R72" s="956">
        <f t="shared" si="3"/>
        <v>19.38</v>
      </c>
      <c r="S72" s="919">
        <f t="shared" si="4"/>
        <v>2</v>
      </c>
      <c r="T72" s="956">
        <f t="shared" si="5"/>
        <v>16.29</v>
      </c>
      <c r="U72" s="963">
        <v>30</v>
      </c>
      <c r="V72" s="910">
        <v>87.9</v>
      </c>
      <c r="W72" s="910">
        <v>57.900000000000006</v>
      </c>
      <c r="X72" s="961">
        <v>2.93</v>
      </c>
      <c r="Y72" s="959">
        <v>58</v>
      </c>
    </row>
    <row r="73" spans="1:25" ht="14.45" customHeight="1" x14ac:dyDescent="0.2">
      <c r="A73" s="924" t="s">
        <v>5164</v>
      </c>
      <c r="B73" s="910"/>
      <c r="C73" s="911"/>
      <c r="D73" s="908"/>
      <c r="E73" s="912"/>
      <c r="F73" s="913"/>
      <c r="G73" s="896"/>
      <c r="H73" s="914">
        <v>1</v>
      </c>
      <c r="I73" s="915">
        <v>7.01</v>
      </c>
      <c r="J73" s="897">
        <v>8</v>
      </c>
      <c r="K73" s="916">
        <v>7.01</v>
      </c>
      <c r="L73" s="914">
        <v>6</v>
      </c>
      <c r="M73" s="914">
        <v>51</v>
      </c>
      <c r="N73" s="917">
        <v>17</v>
      </c>
      <c r="O73" s="914" t="s">
        <v>5034</v>
      </c>
      <c r="P73" s="918" t="s">
        <v>5165</v>
      </c>
      <c r="Q73" s="919">
        <f t="shared" si="3"/>
        <v>1</v>
      </c>
      <c r="R73" s="956">
        <f t="shared" si="3"/>
        <v>7.01</v>
      </c>
      <c r="S73" s="919">
        <f t="shared" si="4"/>
        <v>1</v>
      </c>
      <c r="T73" s="956">
        <f t="shared" si="5"/>
        <v>7.01</v>
      </c>
      <c r="U73" s="963">
        <v>17</v>
      </c>
      <c r="V73" s="910">
        <v>8</v>
      </c>
      <c r="W73" s="910">
        <v>-9</v>
      </c>
      <c r="X73" s="961">
        <v>0.47058823529411764</v>
      </c>
      <c r="Y73" s="959"/>
    </row>
    <row r="74" spans="1:25" ht="14.45" customHeight="1" x14ac:dyDescent="0.2">
      <c r="A74" s="923" t="s">
        <v>5166</v>
      </c>
      <c r="B74" s="904">
        <v>1</v>
      </c>
      <c r="C74" s="905">
        <v>0.32</v>
      </c>
      <c r="D74" s="906">
        <v>5</v>
      </c>
      <c r="E74" s="887">
        <v>3</v>
      </c>
      <c r="F74" s="888">
        <v>0.96</v>
      </c>
      <c r="G74" s="889">
        <v>4.7</v>
      </c>
      <c r="H74" s="890"/>
      <c r="I74" s="891"/>
      <c r="J74" s="892"/>
      <c r="K74" s="893">
        <v>0.32</v>
      </c>
      <c r="L74" s="890">
        <v>2</v>
      </c>
      <c r="M74" s="890">
        <v>18</v>
      </c>
      <c r="N74" s="894">
        <v>6</v>
      </c>
      <c r="O74" s="890" t="s">
        <v>5034</v>
      </c>
      <c r="P74" s="907" t="s">
        <v>5167</v>
      </c>
      <c r="Q74" s="895">
        <f t="shared" si="3"/>
        <v>-1</v>
      </c>
      <c r="R74" s="955">
        <f t="shared" si="3"/>
        <v>-0.32</v>
      </c>
      <c r="S74" s="895">
        <f t="shared" si="4"/>
        <v>-3</v>
      </c>
      <c r="T74" s="955">
        <f t="shared" si="5"/>
        <v>-0.96</v>
      </c>
      <c r="U74" s="962" t="s">
        <v>329</v>
      </c>
      <c r="V74" s="904" t="s">
        <v>329</v>
      </c>
      <c r="W74" s="904" t="s">
        <v>329</v>
      </c>
      <c r="X74" s="960" t="s">
        <v>329</v>
      </c>
      <c r="Y74" s="958"/>
    </row>
    <row r="75" spans="1:25" ht="14.45" customHeight="1" x14ac:dyDescent="0.2">
      <c r="A75" s="923" t="s">
        <v>5168</v>
      </c>
      <c r="B75" s="898">
        <v>2</v>
      </c>
      <c r="C75" s="899">
        <v>2.06</v>
      </c>
      <c r="D75" s="900">
        <v>6.5</v>
      </c>
      <c r="E75" s="909"/>
      <c r="F75" s="891"/>
      <c r="G75" s="892"/>
      <c r="H75" s="890"/>
      <c r="I75" s="891"/>
      <c r="J75" s="892"/>
      <c r="K75" s="893">
        <v>1.03</v>
      </c>
      <c r="L75" s="890">
        <v>2</v>
      </c>
      <c r="M75" s="890">
        <v>18</v>
      </c>
      <c r="N75" s="894">
        <v>6</v>
      </c>
      <c r="O75" s="890" t="s">
        <v>5034</v>
      </c>
      <c r="P75" s="907" t="s">
        <v>5169</v>
      </c>
      <c r="Q75" s="895">
        <f t="shared" si="3"/>
        <v>-2</v>
      </c>
      <c r="R75" s="955">
        <f t="shared" si="3"/>
        <v>-2.06</v>
      </c>
      <c r="S75" s="895">
        <f t="shared" si="4"/>
        <v>0</v>
      </c>
      <c r="T75" s="955">
        <f t="shared" si="5"/>
        <v>0</v>
      </c>
      <c r="U75" s="962" t="s">
        <v>329</v>
      </c>
      <c r="V75" s="904" t="s">
        <v>329</v>
      </c>
      <c r="W75" s="904" t="s">
        <v>329</v>
      </c>
      <c r="X75" s="960" t="s">
        <v>329</v>
      </c>
      <c r="Y75" s="958"/>
    </row>
    <row r="76" spans="1:25" ht="14.45" customHeight="1" x14ac:dyDescent="0.2">
      <c r="A76" s="924" t="s">
        <v>5170</v>
      </c>
      <c r="B76" s="921"/>
      <c r="C76" s="922"/>
      <c r="D76" s="902"/>
      <c r="E76" s="920">
        <v>1</v>
      </c>
      <c r="F76" s="915">
        <v>7.54</v>
      </c>
      <c r="G76" s="897">
        <v>5</v>
      </c>
      <c r="H76" s="914"/>
      <c r="I76" s="915"/>
      <c r="J76" s="897"/>
      <c r="K76" s="916">
        <v>3.67</v>
      </c>
      <c r="L76" s="914">
        <v>6</v>
      </c>
      <c r="M76" s="914">
        <v>51</v>
      </c>
      <c r="N76" s="917">
        <v>17</v>
      </c>
      <c r="O76" s="914" t="s">
        <v>5034</v>
      </c>
      <c r="P76" s="918" t="s">
        <v>5169</v>
      </c>
      <c r="Q76" s="919">
        <f t="shared" si="3"/>
        <v>0</v>
      </c>
      <c r="R76" s="956">
        <f t="shared" si="3"/>
        <v>0</v>
      </c>
      <c r="S76" s="919">
        <f t="shared" si="4"/>
        <v>-1</v>
      </c>
      <c r="T76" s="956">
        <f t="shared" si="5"/>
        <v>-7.54</v>
      </c>
      <c r="U76" s="963" t="s">
        <v>329</v>
      </c>
      <c r="V76" s="910" t="s">
        <v>329</v>
      </c>
      <c r="W76" s="910" t="s">
        <v>329</v>
      </c>
      <c r="X76" s="961" t="s">
        <v>329</v>
      </c>
      <c r="Y76" s="959"/>
    </row>
    <row r="77" spans="1:25" ht="14.45" customHeight="1" x14ac:dyDescent="0.2">
      <c r="A77" s="923" t="s">
        <v>5171</v>
      </c>
      <c r="B77" s="898">
        <v>3</v>
      </c>
      <c r="C77" s="899">
        <v>4.3</v>
      </c>
      <c r="D77" s="900">
        <v>10</v>
      </c>
      <c r="E77" s="909"/>
      <c r="F77" s="891"/>
      <c r="G77" s="892"/>
      <c r="H77" s="890">
        <v>1</v>
      </c>
      <c r="I77" s="891">
        <v>1.43</v>
      </c>
      <c r="J77" s="892">
        <v>10</v>
      </c>
      <c r="K77" s="893">
        <v>1.43</v>
      </c>
      <c r="L77" s="890">
        <v>4</v>
      </c>
      <c r="M77" s="890">
        <v>36</v>
      </c>
      <c r="N77" s="894">
        <v>12</v>
      </c>
      <c r="O77" s="890" t="s">
        <v>5034</v>
      </c>
      <c r="P77" s="907" t="s">
        <v>5172</v>
      </c>
      <c r="Q77" s="895">
        <f t="shared" si="3"/>
        <v>-2</v>
      </c>
      <c r="R77" s="955">
        <f t="shared" si="3"/>
        <v>-2.87</v>
      </c>
      <c r="S77" s="895">
        <f t="shared" si="4"/>
        <v>1</v>
      </c>
      <c r="T77" s="955">
        <f t="shared" si="5"/>
        <v>1.43</v>
      </c>
      <c r="U77" s="962">
        <v>12</v>
      </c>
      <c r="V77" s="904">
        <v>10</v>
      </c>
      <c r="W77" s="904">
        <v>-2</v>
      </c>
      <c r="X77" s="960">
        <v>0.83333333333333337</v>
      </c>
      <c r="Y77" s="958"/>
    </row>
    <row r="78" spans="1:25" ht="14.45" customHeight="1" x14ac:dyDescent="0.2">
      <c r="A78" s="923" t="s">
        <v>5173</v>
      </c>
      <c r="B78" s="898">
        <v>1</v>
      </c>
      <c r="C78" s="899">
        <v>0.54</v>
      </c>
      <c r="D78" s="900">
        <v>8</v>
      </c>
      <c r="E78" s="909"/>
      <c r="F78" s="891"/>
      <c r="G78" s="892"/>
      <c r="H78" s="890"/>
      <c r="I78" s="891"/>
      <c r="J78" s="892"/>
      <c r="K78" s="893">
        <v>0.54</v>
      </c>
      <c r="L78" s="890">
        <v>2</v>
      </c>
      <c r="M78" s="890">
        <v>21</v>
      </c>
      <c r="N78" s="894">
        <v>7</v>
      </c>
      <c r="O78" s="890" t="s">
        <v>5034</v>
      </c>
      <c r="P78" s="907" t="s">
        <v>5174</v>
      </c>
      <c r="Q78" s="895">
        <f t="shared" si="3"/>
        <v>-1</v>
      </c>
      <c r="R78" s="955">
        <f t="shared" si="3"/>
        <v>-0.54</v>
      </c>
      <c r="S78" s="895">
        <f t="shared" si="4"/>
        <v>0</v>
      </c>
      <c r="T78" s="955">
        <f t="shared" si="5"/>
        <v>0</v>
      </c>
      <c r="U78" s="962" t="s">
        <v>329</v>
      </c>
      <c r="V78" s="904" t="s">
        <v>329</v>
      </c>
      <c r="W78" s="904" t="s">
        <v>329</v>
      </c>
      <c r="X78" s="960" t="s">
        <v>329</v>
      </c>
      <c r="Y78" s="958"/>
    </row>
    <row r="79" spans="1:25" ht="14.45" customHeight="1" x14ac:dyDescent="0.2">
      <c r="A79" s="923" t="s">
        <v>5175</v>
      </c>
      <c r="B79" s="904"/>
      <c r="C79" s="905"/>
      <c r="D79" s="906"/>
      <c r="E79" s="909"/>
      <c r="F79" s="891"/>
      <c r="G79" s="892"/>
      <c r="H79" s="887">
        <v>1</v>
      </c>
      <c r="I79" s="888">
        <v>1.51</v>
      </c>
      <c r="J79" s="889">
        <v>3</v>
      </c>
      <c r="K79" s="893">
        <v>1.51</v>
      </c>
      <c r="L79" s="890">
        <v>3</v>
      </c>
      <c r="M79" s="890">
        <v>27</v>
      </c>
      <c r="N79" s="894">
        <v>9</v>
      </c>
      <c r="O79" s="890" t="s">
        <v>5034</v>
      </c>
      <c r="P79" s="907" t="s">
        <v>5176</v>
      </c>
      <c r="Q79" s="895">
        <f t="shared" si="3"/>
        <v>1</v>
      </c>
      <c r="R79" s="955">
        <f t="shared" si="3"/>
        <v>1.51</v>
      </c>
      <c r="S79" s="895">
        <f t="shared" si="4"/>
        <v>1</v>
      </c>
      <c r="T79" s="955">
        <f t="shared" si="5"/>
        <v>1.51</v>
      </c>
      <c r="U79" s="962">
        <v>9</v>
      </c>
      <c r="V79" s="904">
        <v>3</v>
      </c>
      <c r="W79" s="904">
        <v>-6</v>
      </c>
      <c r="X79" s="960">
        <v>0.33333333333333331</v>
      </c>
      <c r="Y79" s="958"/>
    </row>
    <row r="80" spans="1:25" ht="14.45" customHeight="1" x14ac:dyDescent="0.2">
      <c r="A80" s="923" t="s">
        <v>5177</v>
      </c>
      <c r="B80" s="904">
        <v>1</v>
      </c>
      <c r="C80" s="905">
        <v>1.28</v>
      </c>
      <c r="D80" s="906">
        <v>8</v>
      </c>
      <c r="E80" s="909">
        <v>1</v>
      </c>
      <c r="F80" s="891">
        <v>1.28</v>
      </c>
      <c r="G80" s="892">
        <v>9</v>
      </c>
      <c r="H80" s="887">
        <v>1</v>
      </c>
      <c r="I80" s="888">
        <v>0.89</v>
      </c>
      <c r="J80" s="889">
        <v>2</v>
      </c>
      <c r="K80" s="893">
        <v>1.28</v>
      </c>
      <c r="L80" s="890">
        <v>3</v>
      </c>
      <c r="M80" s="890">
        <v>24</v>
      </c>
      <c r="N80" s="894">
        <v>8</v>
      </c>
      <c r="O80" s="890" t="s">
        <v>5034</v>
      </c>
      <c r="P80" s="907" t="s">
        <v>5178</v>
      </c>
      <c r="Q80" s="895">
        <f t="shared" si="3"/>
        <v>0</v>
      </c>
      <c r="R80" s="955">
        <f t="shared" si="3"/>
        <v>-0.39</v>
      </c>
      <c r="S80" s="895">
        <f t="shared" si="4"/>
        <v>0</v>
      </c>
      <c r="T80" s="955">
        <f t="shared" si="5"/>
        <v>-0.39</v>
      </c>
      <c r="U80" s="962">
        <v>8</v>
      </c>
      <c r="V80" s="904">
        <v>2</v>
      </c>
      <c r="W80" s="904">
        <v>-6</v>
      </c>
      <c r="X80" s="960">
        <v>0.25</v>
      </c>
      <c r="Y80" s="958"/>
    </row>
    <row r="81" spans="1:25" ht="14.45" customHeight="1" x14ac:dyDescent="0.2">
      <c r="A81" s="923" t="s">
        <v>5179</v>
      </c>
      <c r="B81" s="898">
        <v>1</v>
      </c>
      <c r="C81" s="899">
        <v>0.88</v>
      </c>
      <c r="D81" s="900">
        <v>2</v>
      </c>
      <c r="E81" s="909"/>
      <c r="F81" s="891"/>
      <c r="G81" s="892"/>
      <c r="H81" s="890"/>
      <c r="I81" s="891"/>
      <c r="J81" s="892"/>
      <c r="K81" s="893">
        <v>0.88</v>
      </c>
      <c r="L81" s="890">
        <v>2</v>
      </c>
      <c r="M81" s="890">
        <v>21</v>
      </c>
      <c r="N81" s="894">
        <v>7</v>
      </c>
      <c r="O81" s="890" t="s">
        <v>5034</v>
      </c>
      <c r="P81" s="907" t="s">
        <v>5180</v>
      </c>
      <c r="Q81" s="895">
        <f t="shared" si="3"/>
        <v>-1</v>
      </c>
      <c r="R81" s="955">
        <f t="shared" si="3"/>
        <v>-0.88</v>
      </c>
      <c r="S81" s="895">
        <f t="shared" si="4"/>
        <v>0</v>
      </c>
      <c r="T81" s="955">
        <f t="shared" si="5"/>
        <v>0</v>
      </c>
      <c r="U81" s="962" t="s">
        <v>329</v>
      </c>
      <c r="V81" s="904" t="s">
        <v>329</v>
      </c>
      <c r="W81" s="904" t="s">
        <v>329</v>
      </c>
      <c r="X81" s="960" t="s">
        <v>329</v>
      </c>
      <c r="Y81" s="958"/>
    </row>
    <row r="82" spans="1:25" ht="14.45" customHeight="1" x14ac:dyDescent="0.2">
      <c r="A82" s="923" t="s">
        <v>5181</v>
      </c>
      <c r="B82" s="904"/>
      <c r="C82" s="905"/>
      <c r="D82" s="906"/>
      <c r="E82" s="887">
        <v>1</v>
      </c>
      <c r="F82" s="888">
        <v>0.39</v>
      </c>
      <c r="G82" s="889">
        <v>4</v>
      </c>
      <c r="H82" s="890"/>
      <c r="I82" s="891"/>
      <c r="J82" s="892"/>
      <c r="K82" s="893">
        <v>0.39</v>
      </c>
      <c r="L82" s="890">
        <v>2</v>
      </c>
      <c r="M82" s="890">
        <v>15</v>
      </c>
      <c r="N82" s="894">
        <v>5</v>
      </c>
      <c r="O82" s="890" t="s">
        <v>5034</v>
      </c>
      <c r="P82" s="907" t="s">
        <v>5182</v>
      </c>
      <c r="Q82" s="895">
        <f t="shared" si="3"/>
        <v>0</v>
      </c>
      <c r="R82" s="955">
        <f t="shared" si="3"/>
        <v>0</v>
      </c>
      <c r="S82" s="895">
        <f t="shared" si="4"/>
        <v>-1</v>
      </c>
      <c r="T82" s="955">
        <f t="shared" si="5"/>
        <v>-0.39</v>
      </c>
      <c r="U82" s="962" t="s">
        <v>329</v>
      </c>
      <c r="V82" s="904" t="s">
        <v>329</v>
      </c>
      <c r="W82" s="904" t="s">
        <v>329</v>
      </c>
      <c r="X82" s="960" t="s">
        <v>329</v>
      </c>
      <c r="Y82" s="958"/>
    </row>
    <row r="83" spans="1:25" ht="14.45" customHeight="1" x14ac:dyDescent="0.2">
      <c r="A83" s="923" t="s">
        <v>5183</v>
      </c>
      <c r="B83" s="898">
        <v>24</v>
      </c>
      <c r="C83" s="899">
        <v>17.7</v>
      </c>
      <c r="D83" s="900">
        <v>5.8</v>
      </c>
      <c r="E83" s="909">
        <v>17</v>
      </c>
      <c r="F83" s="891">
        <v>11.56</v>
      </c>
      <c r="G83" s="892">
        <v>6.4</v>
      </c>
      <c r="H83" s="890">
        <v>19</v>
      </c>
      <c r="I83" s="891">
        <v>12.74</v>
      </c>
      <c r="J83" s="892">
        <v>4</v>
      </c>
      <c r="K83" s="893">
        <v>0.64</v>
      </c>
      <c r="L83" s="890">
        <v>1</v>
      </c>
      <c r="M83" s="890">
        <v>12</v>
      </c>
      <c r="N83" s="894">
        <v>4</v>
      </c>
      <c r="O83" s="890" t="s">
        <v>5034</v>
      </c>
      <c r="P83" s="907" t="s">
        <v>5184</v>
      </c>
      <c r="Q83" s="895">
        <f t="shared" si="3"/>
        <v>-5</v>
      </c>
      <c r="R83" s="955">
        <f t="shared" si="3"/>
        <v>-4.9599999999999991</v>
      </c>
      <c r="S83" s="895">
        <f t="shared" si="4"/>
        <v>2</v>
      </c>
      <c r="T83" s="955">
        <f t="shared" si="5"/>
        <v>1.1799999999999997</v>
      </c>
      <c r="U83" s="962">
        <v>76</v>
      </c>
      <c r="V83" s="904">
        <v>76</v>
      </c>
      <c r="W83" s="904">
        <v>0</v>
      </c>
      <c r="X83" s="960">
        <v>1</v>
      </c>
      <c r="Y83" s="958">
        <v>9</v>
      </c>
    </row>
    <row r="84" spans="1:25" ht="14.45" customHeight="1" x14ac:dyDescent="0.2">
      <c r="A84" s="924" t="s">
        <v>5185</v>
      </c>
      <c r="B84" s="921">
        <v>4</v>
      </c>
      <c r="C84" s="922">
        <v>3.58</v>
      </c>
      <c r="D84" s="902">
        <v>7.8</v>
      </c>
      <c r="E84" s="920">
        <v>1</v>
      </c>
      <c r="F84" s="915">
        <v>0.88</v>
      </c>
      <c r="G84" s="897">
        <v>7</v>
      </c>
      <c r="H84" s="914">
        <v>2</v>
      </c>
      <c r="I84" s="915">
        <v>1.75</v>
      </c>
      <c r="J84" s="903">
        <v>6.5</v>
      </c>
      <c r="K84" s="916">
        <v>0.88</v>
      </c>
      <c r="L84" s="914">
        <v>2</v>
      </c>
      <c r="M84" s="914">
        <v>18</v>
      </c>
      <c r="N84" s="917">
        <v>6</v>
      </c>
      <c r="O84" s="914" t="s">
        <v>5034</v>
      </c>
      <c r="P84" s="918" t="s">
        <v>5184</v>
      </c>
      <c r="Q84" s="919">
        <f t="shared" si="3"/>
        <v>-2</v>
      </c>
      <c r="R84" s="956">
        <f t="shared" si="3"/>
        <v>-1.83</v>
      </c>
      <c r="S84" s="919">
        <f t="shared" si="4"/>
        <v>1</v>
      </c>
      <c r="T84" s="956">
        <f t="shared" si="5"/>
        <v>0.87</v>
      </c>
      <c r="U84" s="963">
        <v>12</v>
      </c>
      <c r="V84" s="910">
        <v>13</v>
      </c>
      <c r="W84" s="910">
        <v>1</v>
      </c>
      <c r="X84" s="961">
        <v>1.0833333333333333</v>
      </c>
      <c r="Y84" s="959">
        <v>1</v>
      </c>
    </row>
    <row r="85" spans="1:25" ht="14.45" customHeight="1" x14ac:dyDescent="0.2">
      <c r="A85" s="924" t="s">
        <v>5186</v>
      </c>
      <c r="B85" s="921"/>
      <c r="C85" s="922"/>
      <c r="D85" s="902"/>
      <c r="E85" s="920"/>
      <c r="F85" s="915"/>
      <c r="G85" s="897"/>
      <c r="H85" s="914">
        <v>2</v>
      </c>
      <c r="I85" s="915">
        <v>4.47</v>
      </c>
      <c r="J85" s="897">
        <v>7.5</v>
      </c>
      <c r="K85" s="916">
        <v>2.17</v>
      </c>
      <c r="L85" s="914">
        <v>4</v>
      </c>
      <c r="M85" s="914">
        <v>39</v>
      </c>
      <c r="N85" s="917">
        <v>13</v>
      </c>
      <c r="O85" s="914" t="s">
        <v>5034</v>
      </c>
      <c r="P85" s="918" t="s">
        <v>5184</v>
      </c>
      <c r="Q85" s="919">
        <f t="shared" si="3"/>
        <v>2</v>
      </c>
      <c r="R85" s="956">
        <f t="shared" si="3"/>
        <v>4.47</v>
      </c>
      <c r="S85" s="919">
        <f t="shared" si="4"/>
        <v>2</v>
      </c>
      <c r="T85" s="956">
        <f t="shared" si="5"/>
        <v>4.47</v>
      </c>
      <c r="U85" s="963">
        <v>26</v>
      </c>
      <c r="V85" s="910">
        <v>15</v>
      </c>
      <c r="W85" s="910">
        <v>-11</v>
      </c>
      <c r="X85" s="961">
        <v>0.57692307692307687</v>
      </c>
      <c r="Y85" s="959"/>
    </row>
    <row r="86" spans="1:25" ht="14.45" customHeight="1" x14ac:dyDescent="0.2">
      <c r="A86" s="923" t="s">
        <v>5187</v>
      </c>
      <c r="B86" s="898">
        <v>4</v>
      </c>
      <c r="C86" s="899">
        <v>5.56</v>
      </c>
      <c r="D86" s="900">
        <v>5</v>
      </c>
      <c r="E86" s="909">
        <v>2</v>
      </c>
      <c r="F86" s="891">
        <v>9.81</v>
      </c>
      <c r="G86" s="892">
        <v>5</v>
      </c>
      <c r="H86" s="890">
        <v>1</v>
      </c>
      <c r="I86" s="891">
        <v>16.670000000000002</v>
      </c>
      <c r="J86" s="892">
        <v>2</v>
      </c>
      <c r="K86" s="893">
        <v>0.31</v>
      </c>
      <c r="L86" s="890">
        <v>1</v>
      </c>
      <c r="M86" s="890">
        <v>12</v>
      </c>
      <c r="N86" s="894">
        <v>4</v>
      </c>
      <c r="O86" s="890" t="s">
        <v>5034</v>
      </c>
      <c r="P86" s="907" t="s">
        <v>5188</v>
      </c>
      <c r="Q86" s="895">
        <f t="shared" si="3"/>
        <v>-3</v>
      </c>
      <c r="R86" s="955">
        <f t="shared" si="3"/>
        <v>11.110000000000003</v>
      </c>
      <c r="S86" s="895">
        <f t="shared" si="4"/>
        <v>-1</v>
      </c>
      <c r="T86" s="955">
        <f t="shared" si="5"/>
        <v>6.8600000000000012</v>
      </c>
      <c r="U86" s="962">
        <v>4</v>
      </c>
      <c r="V86" s="904">
        <v>2</v>
      </c>
      <c r="W86" s="904">
        <v>-2</v>
      </c>
      <c r="X86" s="960">
        <v>0.5</v>
      </c>
      <c r="Y86" s="958"/>
    </row>
    <row r="87" spans="1:25" ht="14.45" customHeight="1" x14ac:dyDescent="0.2">
      <c r="A87" s="924" t="s">
        <v>5189</v>
      </c>
      <c r="B87" s="921"/>
      <c r="C87" s="922"/>
      <c r="D87" s="902"/>
      <c r="E87" s="920">
        <v>1</v>
      </c>
      <c r="F87" s="915">
        <v>1.99</v>
      </c>
      <c r="G87" s="897">
        <v>20</v>
      </c>
      <c r="H87" s="914"/>
      <c r="I87" s="915"/>
      <c r="J87" s="897"/>
      <c r="K87" s="916">
        <v>0.45</v>
      </c>
      <c r="L87" s="914">
        <v>2</v>
      </c>
      <c r="M87" s="914">
        <v>18</v>
      </c>
      <c r="N87" s="917">
        <v>6</v>
      </c>
      <c r="O87" s="914" t="s">
        <v>5034</v>
      </c>
      <c r="P87" s="918" t="s">
        <v>5190</v>
      </c>
      <c r="Q87" s="919">
        <f t="shared" si="3"/>
        <v>0</v>
      </c>
      <c r="R87" s="956">
        <f t="shared" si="3"/>
        <v>0</v>
      </c>
      <c r="S87" s="919">
        <f t="shared" si="4"/>
        <v>-1</v>
      </c>
      <c r="T87" s="956">
        <f t="shared" si="5"/>
        <v>-1.99</v>
      </c>
      <c r="U87" s="963" t="s">
        <v>329</v>
      </c>
      <c r="V87" s="910" t="s">
        <v>329</v>
      </c>
      <c r="W87" s="910" t="s">
        <v>329</v>
      </c>
      <c r="X87" s="961" t="s">
        <v>329</v>
      </c>
      <c r="Y87" s="959"/>
    </row>
    <row r="88" spans="1:25" ht="14.45" customHeight="1" x14ac:dyDescent="0.2">
      <c r="A88" s="923" t="s">
        <v>5191</v>
      </c>
      <c r="B88" s="898">
        <v>3</v>
      </c>
      <c r="C88" s="899">
        <v>12.13</v>
      </c>
      <c r="D88" s="900">
        <v>7.3</v>
      </c>
      <c r="E88" s="909">
        <v>5</v>
      </c>
      <c r="F88" s="891">
        <v>23.93</v>
      </c>
      <c r="G88" s="892">
        <v>13</v>
      </c>
      <c r="H88" s="890">
        <v>2</v>
      </c>
      <c r="I88" s="891">
        <v>8.09</v>
      </c>
      <c r="J88" s="892">
        <v>7.5</v>
      </c>
      <c r="K88" s="893">
        <v>4.79</v>
      </c>
      <c r="L88" s="890">
        <v>5</v>
      </c>
      <c r="M88" s="890">
        <v>42</v>
      </c>
      <c r="N88" s="894">
        <v>14</v>
      </c>
      <c r="O88" s="890" t="s">
        <v>5034</v>
      </c>
      <c r="P88" s="907" t="s">
        <v>5192</v>
      </c>
      <c r="Q88" s="895">
        <f t="shared" si="3"/>
        <v>-1</v>
      </c>
      <c r="R88" s="955">
        <f t="shared" si="3"/>
        <v>-4.0400000000000009</v>
      </c>
      <c r="S88" s="895">
        <f t="shared" si="4"/>
        <v>-3</v>
      </c>
      <c r="T88" s="955">
        <f t="shared" si="5"/>
        <v>-15.84</v>
      </c>
      <c r="U88" s="962">
        <v>28</v>
      </c>
      <c r="V88" s="904">
        <v>15</v>
      </c>
      <c r="W88" s="904">
        <v>-13</v>
      </c>
      <c r="X88" s="960">
        <v>0.5357142857142857</v>
      </c>
      <c r="Y88" s="958"/>
    </row>
    <row r="89" spans="1:25" ht="14.45" customHeight="1" x14ac:dyDescent="0.2">
      <c r="A89" s="924" t="s">
        <v>5193</v>
      </c>
      <c r="B89" s="921">
        <v>4</v>
      </c>
      <c r="C89" s="922">
        <v>32.32</v>
      </c>
      <c r="D89" s="902">
        <v>18.5</v>
      </c>
      <c r="E89" s="920">
        <v>1</v>
      </c>
      <c r="F89" s="915">
        <v>9.14</v>
      </c>
      <c r="G89" s="897">
        <v>12</v>
      </c>
      <c r="H89" s="914">
        <v>1</v>
      </c>
      <c r="I89" s="915">
        <v>2.66</v>
      </c>
      <c r="J89" s="897">
        <v>2</v>
      </c>
      <c r="K89" s="916">
        <v>9.14</v>
      </c>
      <c r="L89" s="914">
        <v>7</v>
      </c>
      <c r="M89" s="914">
        <v>66</v>
      </c>
      <c r="N89" s="917">
        <v>22</v>
      </c>
      <c r="O89" s="914" t="s">
        <v>5034</v>
      </c>
      <c r="P89" s="918" t="s">
        <v>5192</v>
      </c>
      <c r="Q89" s="919">
        <f t="shared" si="3"/>
        <v>-3</v>
      </c>
      <c r="R89" s="956">
        <f t="shared" si="3"/>
        <v>-29.66</v>
      </c>
      <c r="S89" s="919">
        <f t="shared" si="4"/>
        <v>0</v>
      </c>
      <c r="T89" s="956">
        <f t="shared" si="5"/>
        <v>-6.48</v>
      </c>
      <c r="U89" s="963">
        <v>22</v>
      </c>
      <c r="V89" s="910">
        <v>2</v>
      </c>
      <c r="W89" s="910">
        <v>-20</v>
      </c>
      <c r="X89" s="961">
        <v>9.0909090909090912E-2</v>
      </c>
      <c r="Y89" s="959"/>
    </row>
    <row r="90" spans="1:25" ht="14.45" customHeight="1" x14ac:dyDescent="0.2">
      <c r="A90" s="923" t="s">
        <v>5194</v>
      </c>
      <c r="B90" s="904"/>
      <c r="C90" s="905"/>
      <c r="D90" s="906"/>
      <c r="E90" s="909"/>
      <c r="F90" s="891"/>
      <c r="G90" s="892"/>
      <c r="H90" s="887">
        <v>1</v>
      </c>
      <c r="I90" s="888">
        <v>23.68</v>
      </c>
      <c r="J90" s="901">
        <v>60</v>
      </c>
      <c r="K90" s="893">
        <v>23.68</v>
      </c>
      <c r="L90" s="890">
        <v>11</v>
      </c>
      <c r="M90" s="890">
        <v>87</v>
      </c>
      <c r="N90" s="894">
        <v>29</v>
      </c>
      <c r="O90" s="890" t="s">
        <v>5034</v>
      </c>
      <c r="P90" s="907" t="s">
        <v>5195</v>
      </c>
      <c r="Q90" s="895">
        <f t="shared" si="3"/>
        <v>1</v>
      </c>
      <c r="R90" s="955">
        <f t="shared" si="3"/>
        <v>23.68</v>
      </c>
      <c r="S90" s="895">
        <f t="shared" si="4"/>
        <v>1</v>
      </c>
      <c r="T90" s="955">
        <f t="shared" si="5"/>
        <v>23.68</v>
      </c>
      <c r="U90" s="962">
        <v>29</v>
      </c>
      <c r="V90" s="904">
        <v>60</v>
      </c>
      <c r="W90" s="904">
        <v>31</v>
      </c>
      <c r="X90" s="960">
        <v>2.0689655172413794</v>
      </c>
      <c r="Y90" s="958">
        <v>31</v>
      </c>
    </row>
    <row r="91" spans="1:25" ht="14.45" customHeight="1" x14ac:dyDescent="0.2">
      <c r="A91" s="924" t="s">
        <v>5196</v>
      </c>
      <c r="B91" s="910"/>
      <c r="C91" s="911"/>
      <c r="D91" s="908"/>
      <c r="E91" s="920">
        <v>1</v>
      </c>
      <c r="F91" s="915">
        <v>23.68</v>
      </c>
      <c r="G91" s="897">
        <v>12</v>
      </c>
      <c r="H91" s="912">
        <v>2</v>
      </c>
      <c r="I91" s="913">
        <v>47.36</v>
      </c>
      <c r="J91" s="896">
        <v>22.5</v>
      </c>
      <c r="K91" s="916">
        <v>23.68</v>
      </c>
      <c r="L91" s="914">
        <v>11</v>
      </c>
      <c r="M91" s="914">
        <v>87</v>
      </c>
      <c r="N91" s="917">
        <v>29</v>
      </c>
      <c r="O91" s="914" t="s">
        <v>5034</v>
      </c>
      <c r="P91" s="918" t="s">
        <v>5195</v>
      </c>
      <c r="Q91" s="919">
        <f t="shared" si="3"/>
        <v>2</v>
      </c>
      <c r="R91" s="956">
        <f t="shared" si="3"/>
        <v>47.36</v>
      </c>
      <c r="S91" s="919">
        <f t="shared" si="4"/>
        <v>1</v>
      </c>
      <c r="T91" s="956">
        <f t="shared" si="5"/>
        <v>23.68</v>
      </c>
      <c r="U91" s="963">
        <v>58</v>
      </c>
      <c r="V91" s="910">
        <v>45</v>
      </c>
      <c r="W91" s="910">
        <v>-13</v>
      </c>
      <c r="X91" s="961">
        <v>0.77586206896551724</v>
      </c>
      <c r="Y91" s="959">
        <v>2</v>
      </c>
    </row>
    <row r="92" spans="1:25" ht="14.45" customHeight="1" x14ac:dyDescent="0.2">
      <c r="A92" s="923" t="s">
        <v>5197</v>
      </c>
      <c r="B92" s="904">
        <v>1</v>
      </c>
      <c r="C92" s="905">
        <v>17.34</v>
      </c>
      <c r="D92" s="906">
        <v>21</v>
      </c>
      <c r="E92" s="909"/>
      <c r="F92" s="891"/>
      <c r="G92" s="892"/>
      <c r="H92" s="887"/>
      <c r="I92" s="888"/>
      <c r="J92" s="889"/>
      <c r="K92" s="893">
        <v>17.34</v>
      </c>
      <c r="L92" s="890">
        <v>7</v>
      </c>
      <c r="M92" s="890">
        <v>60</v>
      </c>
      <c r="N92" s="894">
        <v>20</v>
      </c>
      <c r="O92" s="890" t="s">
        <v>5034</v>
      </c>
      <c r="P92" s="907" t="s">
        <v>5198</v>
      </c>
      <c r="Q92" s="895">
        <f t="shared" si="3"/>
        <v>-1</v>
      </c>
      <c r="R92" s="955">
        <f t="shared" si="3"/>
        <v>-17.34</v>
      </c>
      <c r="S92" s="895">
        <f t="shared" si="4"/>
        <v>0</v>
      </c>
      <c r="T92" s="955">
        <f t="shared" si="5"/>
        <v>0</v>
      </c>
      <c r="U92" s="962" t="s">
        <v>329</v>
      </c>
      <c r="V92" s="904" t="s">
        <v>329</v>
      </c>
      <c r="W92" s="904" t="s">
        <v>329</v>
      </c>
      <c r="X92" s="960" t="s">
        <v>329</v>
      </c>
      <c r="Y92" s="958"/>
    </row>
    <row r="93" spans="1:25" ht="14.45" customHeight="1" x14ac:dyDescent="0.2">
      <c r="A93" s="924" t="s">
        <v>5199</v>
      </c>
      <c r="B93" s="910"/>
      <c r="C93" s="911"/>
      <c r="D93" s="908"/>
      <c r="E93" s="920"/>
      <c r="F93" s="915"/>
      <c r="G93" s="897"/>
      <c r="H93" s="912">
        <v>1</v>
      </c>
      <c r="I93" s="913">
        <v>15.7</v>
      </c>
      <c r="J93" s="896">
        <v>13</v>
      </c>
      <c r="K93" s="916">
        <v>17.34</v>
      </c>
      <c r="L93" s="914">
        <v>7</v>
      </c>
      <c r="M93" s="914">
        <v>60</v>
      </c>
      <c r="N93" s="917">
        <v>20</v>
      </c>
      <c r="O93" s="914" t="s">
        <v>5034</v>
      </c>
      <c r="P93" s="918" t="s">
        <v>5198</v>
      </c>
      <c r="Q93" s="919">
        <f t="shared" si="3"/>
        <v>1</v>
      </c>
      <c r="R93" s="956">
        <f t="shared" si="3"/>
        <v>15.7</v>
      </c>
      <c r="S93" s="919">
        <f t="shared" si="4"/>
        <v>1</v>
      </c>
      <c r="T93" s="956">
        <f t="shared" si="5"/>
        <v>15.7</v>
      </c>
      <c r="U93" s="963">
        <v>20</v>
      </c>
      <c r="V93" s="910">
        <v>13</v>
      </c>
      <c r="W93" s="910">
        <v>-7</v>
      </c>
      <c r="X93" s="961">
        <v>0.65</v>
      </c>
      <c r="Y93" s="959"/>
    </row>
    <row r="94" spans="1:25" ht="14.45" customHeight="1" x14ac:dyDescent="0.2">
      <c r="A94" s="923" t="s">
        <v>5200</v>
      </c>
      <c r="B94" s="904">
        <v>1</v>
      </c>
      <c r="C94" s="905">
        <v>16.940000000000001</v>
      </c>
      <c r="D94" s="906">
        <v>9</v>
      </c>
      <c r="E94" s="909"/>
      <c r="F94" s="891"/>
      <c r="G94" s="892"/>
      <c r="H94" s="887"/>
      <c r="I94" s="888"/>
      <c r="J94" s="889"/>
      <c r="K94" s="893">
        <v>16.940000000000001</v>
      </c>
      <c r="L94" s="890">
        <v>5</v>
      </c>
      <c r="M94" s="890">
        <v>72</v>
      </c>
      <c r="N94" s="894">
        <v>24</v>
      </c>
      <c r="O94" s="890" t="s">
        <v>5034</v>
      </c>
      <c r="P94" s="907" t="s">
        <v>5201</v>
      </c>
      <c r="Q94" s="895">
        <f t="shared" si="3"/>
        <v>-1</v>
      </c>
      <c r="R94" s="955">
        <f t="shared" si="3"/>
        <v>-16.940000000000001</v>
      </c>
      <c r="S94" s="895">
        <f t="shared" si="4"/>
        <v>0</v>
      </c>
      <c r="T94" s="955">
        <f t="shared" si="5"/>
        <v>0</v>
      </c>
      <c r="U94" s="962" t="s">
        <v>329</v>
      </c>
      <c r="V94" s="904" t="s">
        <v>329</v>
      </c>
      <c r="W94" s="904" t="s">
        <v>329</v>
      </c>
      <c r="X94" s="960" t="s">
        <v>329</v>
      </c>
      <c r="Y94" s="958"/>
    </row>
    <row r="95" spans="1:25" ht="14.45" customHeight="1" x14ac:dyDescent="0.2">
      <c r="A95" s="924" t="s">
        <v>5202</v>
      </c>
      <c r="B95" s="910"/>
      <c r="C95" s="911"/>
      <c r="D95" s="908"/>
      <c r="E95" s="920"/>
      <c r="F95" s="915"/>
      <c r="G95" s="897"/>
      <c r="H95" s="912">
        <v>2</v>
      </c>
      <c r="I95" s="913">
        <v>33.880000000000003</v>
      </c>
      <c r="J95" s="896">
        <v>21.5</v>
      </c>
      <c r="K95" s="916">
        <v>16.940000000000001</v>
      </c>
      <c r="L95" s="914">
        <v>5</v>
      </c>
      <c r="M95" s="914">
        <v>72</v>
      </c>
      <c r="N95" s="917">
        <v>24</v>
      </c>
      <c r="O95" s="914" t="s">
        <v>5034</v>
      </c>
      <c r="P95" s="918" t="s">
        <v>5201</v>
      </c>
      <c r="Q95" s="919">
        <f t="shared" si="3"/>
        <v>2</v>
      </c>
      <c r="R95" s="956">
        <f t="shared" si="3"/>
        <v>33.880000000000003</v>
      </c>
      <c r="S95" s="919">
        <f t="shared" si="4"/>
        <v>2</v>
      </c>
      <c r="T95" s="956">
        <f t="shared" si="5"/>
        <v>33.880000000000003</v>
      </c>
      <c r="U95" s="963">
        <v>48</v>
      </c>
      <c r="V95" s="910">
        <v>43</v>
      </c>
      <c r="W95" s="910">
        <v>-5</v>
      </c>
      <c r="X95" s="961">
        <v>0.89583333333333337</v>
      </c>
      <c r="Y95" s="959"/>
    </row>
    <row r="96" spans="1:25" ht="14.45" customHeight="1" x14ac:dyDescent="0.2">
      <c r="A96" s="923" t="s">
        <v>5203</v>
      </c>
      <c r="B96" s="904"/>
      <c r="C96" s="905"/>
      <c r="D96" s="906"/>
      <c r="E96" s="909">
        <v>2</v>
      </c>
      <c r="F96" s="891">
        <v>1.78</v>
      </c>
      <c r="G96" s="892">
        <v>6.5</v>
      </c>
      <c r="H96" s="887">
        <v>3</v>
      </c>
      <c r="I96" s="888">
        <v>2.09</v>
      </c>
      <c r="J96" s="889">
        <v>5</v>
      </c>
      <c r="K96" s="893">
        <v>0.89</v>
      </c>
      <c r="L96" s="890">
        <v>3</v>
      </c>
      <c r="M96" s="890">
        <v>24</v>
      </c>
      <c r="N96" s="894">
        <v>8</v>
      </c>
      <c r="O96" s="890" t="s">
        <v>5034</v>
      </c>
      <c r="P96" s="907" t="s">
        <v>5204</v>
      </c>
      <c r="Q96" s="895">
        <f t="shared" si="3"/>
        <v>3</v>
      </c>
      <c r="R96" s="955">
        <f t="shared" si="3"/>
        <v>2.09</v>
      </c>
      <c r="S96" s="895">
        <f t="shared" si="4"/>
        <v>1</v>
      </c>
      <c r="T96" s="955">
        <f t="shared" si="5"/>
        <v>0.30999999999999983</v>
      </c>
      <c r="U96" s="962">
        <v>24</v>
      </c>
      <c r="V96" s="904">
        <v>15</v>
      </c>
      <c r="W96" s="904">
        <v>-9</v>
      </c>
      <c r="X96" s="960">
        <v>0.625</v>
      </c>
      <c r="Y96" s="958">
        <v>2</v>
      </c>
    </row>
    <row r="97" spans="1:25" ht="14.45" customHeight="1" x14ac:dyDescent="0.2">
      <c r="A97" s="924" t="s">
        <v>5205</v>
      </c>
      <c r="B97" s="910">
        <v>1</v>
      </c>
      <c r="C97" s="911">
        <v>1.62</v>
      </c>
      <c r="D97" s="908">
        <v>4</v>
      </c>
      <c r="E97" s="920">
        <v>1</v>
      </c>
      <c r="F97" s="915">
        <v>1.62</v>
      </c>
      <c r="G97" s="897">
        <v>8</v>
      </c>
      <c r="H97" s="912">
        <v>2</v>
      </c>
      <c r="I97" s="913">
        <v>3.25</v>
      </c>
      <c r="J97" s="896">
        <v>9.5</v>
      </c>
      <c r="K97" s="916">
        <v>1.62</v>
      </c>
      <c r="L97" s="914">
        <v>4</v>
      </c>
      <c r="M97" s="914">
        <v>36</v>
      </c>
      <c r="N97" s="917">
        <v>12</v>
      </c>
      <c r="O97" s="914" t="s">
        <v>5034</v>
      </c>
      <c r="P97" s="918" t="s">
        <v>5204</v>
      </c>
      <c r="Q97" s="919">
        <f t="shared" si="3"/>
        <v>1</v>
      </c>
      <c r="R97" s="956">
        <f t="shared" si="3"/>
        <v>1.63</v>
      </c>
      <c r="S97" s="919">
        <f t="shared" si="4"/>
        <v>1</v>
      </c>
      <c r="T97" s="956">
        <f t="shared" si="5"/>
        <v>1.63</v>
      </c>
      <c r="U97" s="963">
        <v>24</v>
      </c>
      <c r="V97" s="910">
        <v>19</v>
      </c>
      <c r="W97" s="910">
        <v>-5</v>
      </c>
      <c r="X97" s="961">
        <v>0.79166666666666663</v>
      </c>
      <c r="Y97" s="959">
        <v>1</v>
      </c>
    </row>
    <row r="98" spans="1:25" ht="14.45" customHeight="1" x14ac:dyDescent="0.2">
      <c r="A98" s="923" t="s">
        <v>5206</v>
      </c>
      <c r="B98" s="904">
        <v>1</v>
      </c>
      <c r="C98" s="905">
        <v>0.68</v>
      </c>
      <c r="D98" s="906">
        <v>3</v>
      </c>
      <c r="E98" s="909"/>
      <c r="F98" s="891"/>
      <c r="G98" s="892"/>
      <c r="H98" s="887"/>
      <c r="I98" s="888"/>
      <c r="J98" s="889"/>
      <c r="K98" s="893">
        <v>0.68</v>
      </c>
      <c r="L98" s="890">
        <v>2</v>
      </c>
      <c r="M98" s="890">
        <v>15</v>
      </c>
      <c r="N98" s="894">
        <v>5</v>
      </c>
      <c r="O98" s="890" t="s">
        <v>5034</v>
      </c>
      <c r="P98" s="907" t="s">
        <v>5207</v>
      </c>
      <c r="Q98" s="895">
        <f t="shared" si="3"/>
        <v>-1</v>
      </c>
      <c r="R98" s="955">
        <f t="shared" si="3"/>
        <v>-0.68</v>
      </c>
      <c r="S98" s="895">
        <f t="shared" si="4"/>
        <v>0</v>
      </c>
      <c r="T98" s="955">
        <f t="shared" si="5"/>
        <v>0</v>
      </c>
      <c r="U98" s="962" t="s">
        <v>329</v>
      </c>
      <c r="V98" s="904" t="s">
        <v>329</v>
      </c>
      <c r="W98" s="904" t="s">
        <v>329</v>
      </c>
      <c r="X98" s="960" t="s">
        <v>329</v>
      </c>
      <c r="Y98" s="958"/>
    </row>
    <row r="99" spans="1:25" ht="14.45" customHeight="1" thickBot="1" x14ac:dyDescent="0.25">
      <c r="A99" s="939" t="s">
        <v>5208</v>
      </c>
      <c r="B99" s="940"/>
      <c r="C99" s="941"/>
      <c r="D99" s="942"/>
      <c r="E99" s="943"/>
      <c r="F99" s="944"/>
      <c r="G99" s="945"/>
      <c r="H99" s="946">
        <v>1</v>
      </c>
      <c r="I99" s="947">
        <v>1.1499999999999999</v>
      </c>
      <c r="J99" s="948">
        <v>10</v>
      </c>
      <c r="K99" s="949">
        <v>1.1499999999999999</v>
      </c>
      <c r="L99" s="950">
        <v>3</v>
      </c>
      <c r="M99" s="950">
        <v>27</v>
      </c>
      <c r="N99" s="951">
        <v>9</v>
      </c>
      <c r="O99" s="950" t="s">
        <v>5034</v>
      </c>
      <c r="P99" s="952" t="s">
        <v>5209</v>
      </c>
      <c r="Q99" s="953">
        <f t="shared" si="3"/>
        <v>1</v>
      </c>
      <c r="R99" s="957">
        <f t="shared" si="3"/>
        <v>1.1499999999999999</v>
      </c>
      <c r="S99" s="953">
        <f t="shared" si="4"/>
        <v>1</v>
      </c>
      <c r="T99" s="957">
        <f t="shared" si="5"/>
        <v>1.1499999999999999</v>
      </c>
      <c r="U99" s="967">
        <v>9</v>
      </c>
      <c r="V99" s="940">
        <v>10</v>
      </c>
      <c r="W99" s="940">
        <v>1</v>
      </c>
      <c r="X99" s="968">
        <v>1.1111111111111112</v>
      </c>
      <c r="Y99" s="969">
        <v>1</v>
      </c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00:Q1048576">
    <cfRule type="cellIs" dxfId="14" priority="11" stopIfTrue="1" operator="lessThan">
      <formula>0</formula>
    </cfRule>
  </conditionalFormatting>
  <conditionalFormatting sqref="W100:W1048576">
    <cfRule type="cellIs" dxfId="13" priority="10" stopIfTrue="1" operator="greaterThan">
      <formula>0</formula>
    </cfRule>
  </conditionalFormatting>
  <conditionalFormatting sqref="X100:X1048576">
    <cfRule type="cellIs" dxfId="12" priority="9" stopIfTrue="1" operator="greaterThan">
      <formula>1</formula>
    </cfRule>
  </conditionalFormatting>
  <conditionalFormatting sqref="X100:X1048576">
    <cfRule type="cellIs" dxfId="11" priority="6" stopIfTrue="1" operator="greaterThan">
      <formula>1</formula>
    </cfRule>
  </conditionalFormatting>
  <conditionalFormatting sqref="W100:W1048576">
    <cfRule type="cellIs" dxfId="10" priority="7" stopIfTrue="1" operator="greaterThan">
      <formula>0</formula>
    </cfRule>
  </conditionalFormatting>
  <conditionalFormatting sqref="Q100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99">
    <cfRule type="cellIs" dxfId="7" priority="4" stopIfTrue="1" operator="lessThan">
      <formula>0</formula>
    </cfRule>
  </conditionalFormatting>
  <conditionalFormatting sqref="X5:X99">
    <cfRule type="cellIs" dxfId="6" priority="2" stopIfTrue="1" operator="greaterThan">
      <formula>1</formula>
    </cfRule>
  </conditionalFormatting>
  <conditionalFormatting sqref="W5:W99">
    <cfRule type="cellIs" dxfId="5" priority="3" stopIfTrue="1" operator="greaterThan">
      <formula>0</formula>
    </cfRule>
  </conditionalFormatting>
  <conditionalFormatting sqref="S5:S99">
    <cfRule type="cellIs" dxfId="4" priority="1" stopIfTrue="1" operator="lessThan">
      <formula>0</formula>
    </cfRule>
  </conditionalFormatting>
  <hyperlinks>
    <hyperlink ref="A2" location="Obsah!A1" display="Zpět na Obsah  KL 01  1.-4.měsíc" xr:uid="{C80ADDED-070A-47B3-8BBF-0A48F1C29656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13336190</v>
      </c>
      <c r="C3" s="344">
        <f t="shared" ref="C3:L3" si="0">SUBTOTAL(9,C6:C1048576)</f>
        <v>7.7174241315719199</v>
      </c>
      <c r="D3" s="344">
        <f t="shared" si="0"/>
        <v>13762585</v>
      </c>
      <c r="E3" s="344">
        <f t="shared" si="0"/>
        <v>8</v>
      </c>
      <c r="F3" s="344">
        <f t="shared" si="0"/>
        <v>14556929</v>
      </c>
      <c r="G3" s="347">
        <f>IF(D3&lt;&gt;0,F3/D3,"")</f>
        <v>1.0577176453406101</v>
      </c>
      <c r="H3" s="343">
        <f t="shared" si="0"/>
        <v>4302420.8</v>
      </c>
      <c r="I3" s="344">
        <f t="shared" si="0"/>
        <v>1.0361422087985457</v>
      </c>
      <c r="J3" s="344">
        <f t="shared" si="0"/>
        <v>4135512.0499999984</v>
      </c>
      <c r="K3" s="344">
        <f t="shared" si="0"/>
        <v>1</v>
      </c>
      <c r="L3" s="344">
        <f t="shared" si="0"/>
        <v>5417387.9299999969</v>
      </c>
      <c r="M3" s="345">
        <f>IF(J3&lt;&gt;0,L3/J3,"")</f>
        <v>1.309967874473972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30" customFormat="1" ht="14.45" customHeight="1" thickBot="1" x14ac:dyDescent="0.25">
      <c r="A5" s="970"/>
      <c r="B5" s="971">
        <v>2018</v>
      </c>
      <c r="C5" s="972"/>
      <c r="D5" s="972">
        <v>2019</v>
      </c>
      <c r="E5" s="972"/>
      <c r="F5" s="972">
        <v>2020</v>
      </c>
      <c r="G5" s="881" t="s">
        <v>2</v>
      </c>
      <c r="H5" s="971">
        <v>2018</v>
      </c>
      <c r="I5" s="972"/>
      <c r="J5" s="972">
        <v>2019</v>
      </c>
      <c r="K5" s="972"/>
      <c r="L5" s="972">
        <v>2020</v>
      </c>
      <c r="M5" s="881" t="s">
        <v>2</v>
      </c>
    </row>
    <row r="6" spans="1:13" ht="14.45" customHeight="1" x14ac:dyDescent="0.2">
      <c r="A6" s="835" t="s">
        <v>4255</v>
      </c>
      <c r="B6" s="863"/>
      <c r="C6" s="807"/>
      <c r="D6" s="863">
        <v>0</v>
      </c>
      <c r="E6" s="807"/>
      <c r="F6" s="863"/>
      <c r="G6" s="812"/>
      <c r="H6" s="863"/>
      <c r="I6" s="807"/>
      <c r="J6" s="863"/>
      <c r="K6" s="807"/>
      <c r="L6" s="863"/>
      <c r="M6" s="231"/>
    </row>
    <row r="7" spans="1:13" ht="14.45" customHeight="1" x14ac:dyDescent="0.2">
      <c r="A7" s="836" t="s">
        <v>2176</v>
      </c>
      <c r="B7" s="865">
        <v>590927</v>
      </c>
      <c r="C7" s="822">
        <v>0.90966285977300265</v>
      </c>
      <c r="D7" s="865">
        <v>649611</v>
      </c>
      <c r="E7" s="822">
        <v>1</v>
      </c>
      <c r="F7" s="865">
        <v>533293</v>
      </c>
      <c r="G7" s="827">
        <v>0.8209420714858584</v>
      </c>
      <c r="H7" s="865"/>
      <c r="I7" s="822"/>
      <c r="J7" s="865"/>
      <c r="K7" s="822"/>
      <c r="L7" s="865"/>
      <c r="M7" s="828"/>
    </row>
    <row r="8" spans="1:13" ht="14.45" customHeight="1" x14ac:dyDescent="0.2">
      <c r="A8" s="836" t="s">
        <v>4273</v>
      </c>
      <c r="B8" s="865">
        <v>29017</v>
      </c>
      <c r="C8" s="822"/>
      <c r="D8" s="865"/>
      <c r="E8" s="822"/>
      <c r="F8" s="865">
        <v>29042</v>
      </c>
      <c r="G8" s="827"/>
      <c r="H8" s="865">
        <v>17442.21</v>
      </c>
      <c r="I8" s="822"/>
      <c r="J8" s="865"/>
      <c r="K8" s="822"/>
      <c r="L8" s="865">
        <v>22594.059999999998</v>
      </c>
      <c r="M8" s="828"/>
    </row>
    <row r="9" spans="1:13" ht="14.45" customHeight="1" x14ac:dyDescent="0.2">
      <c r="A9" s="836" t="s">
        <v>4278</v>
      </c>
      <c r="B9" s="865">
        <v>260876</v>
      </c>
      <c r="C9" s="822">
        <v>1.278653491746069</v>
      </c>
      <c r="D9" s="865">
        <v>204024</v>
      </c>
      <c r="E9" s="822">
        <v>1</v>
      </c>
      <c r="F9" s="865">
        <v>377476</v>
      </c>
      <c r="G9" s="827">
        <v>1.8501548837391679</v>
      </c>
      <c r="H9" s="865"/>
      <c r="I9" s="822"/>
      <c r="J9" s="865"/>
      <c r="K9" s="822"/>
      <c r="L9" s="865"/>
      <c r="M9" s="828"/>
    </row>
    <row r="10" spans="1:13" ht="14.45" customHeight="1" x14ac:dyDescent="0.2">
      <c r="A10" s="836" t="s">
        <v>5211</v>
      </c>
      <c r="B10" s="865">
        <v>853939</v>
      </c>
      <c r="C10" s="822">
        <v>0.88434178627018256</v>
      </c>
      <c r="D10" s="865">
        <v>965621</v>
      </c>
      <c r="E10" s="822">
        <v>1</v>
      </c>
      <c r="F10" s="865">
        <v>1056256</v>
      </c>
      <c r="G10" s="827">
        <v>1.0938618774860944</v>
      </c>
      <c r="H10" s="865"/>
      <c r="I10" s="822"/>
      <c r="J10" s="865"/>
      <c r="K10" s="822"/>
      <c r="L10" s="865"/>
      <c r="M10" s="828"/>
    </row>
    <row r="11" spans="1:13" ht="14.45" customHeight="1" x14ac:dyDescent="0.2">
      <c r="A11" s="836" t="s">
        <v>5212</v>
      </c>
      <c r="B11" s="865">
        <v>6233327</v>
      </c>
      <c r="C11" s="822">
        <v>0.9830931981184523</v>
      </c>
      <c r="D11" s="865">
        <v>6340525</v>
      </c>
      <c r="E11" s="822">
        <v>1</v>
      </c>
      <c r="F11" s="865">
        <v>6447569</v>
      </c>
      <c r="G11" s="827">
        <v>1.016882513671975</v>
      </c>
      <c r="H11" s="865">
        <v>4284978.59</v>
      </c>
      <c r="I11" s="822">
        <v>1.0361422087985457</v>
      </c>
      <c r="J11" s="865">
        <v>4135512.0499999984</v>
      </c>
      <c r="K11" s="822">
        <v>1</v>
      </c>
      <c r="L11" s="865">
        <v>5394793.8699999973</v>
      </c>
      <c r="M11" s="828">
        <v>1.3045044494550559</v>
      </c>
    </row>
    <row r="12" spans="1:13" ht="14.45" customHeight="1" x14ac:dyDescent="0.2">
      <c r="A12" s="836" t="s">
        <v>5213</v>
      </c>
      <c r="B12" s="865">
        <v>554214</v>
      </c>
      <c r="C12" s="822">
        <v>0.9194391264387648</v>
      </c>
      <c r="D12" s="865">
        <v>602774</v>
      </c>
      <c r="E12" s="822">
        <v>1</v>
      </c>
      <c r="F12" s="865">
        <v>638126</v>
      </c>
      <c r="G12" s="827">
        <v>1.0586488468314825</v>
      </c>
      <c r="H12" s="865"/>
      <c r="I12" s="822"/>
      <c r="J12" s="865"/>
      <c r="K12" s="822"/>
      <c r="L12" s="865"/>
      <c r="M12" s="828"/>
    </row>
    <row r="13" spans="1:13" ht="14.45" customHeight="1" x14ac:dyDescent="0.2">
      <c r="A13" s="836" t="s">
        <v>5214</v>
      </c>
      <c r="B13" s="865">
        <v>739977</v>
      </c>
      <c r="C13" s="822">
        <v>0.73209236522651044</v>
      </c>
      <c r="D13" s="865">
        <v>1010770</v>
      </c>
      <c r="E13" s="822">
        <v>1</v>
      </c>
      <c r="F13" s="865">
        <v>902940</v>
      </c>
      <c r="G13" s="827">
        <v>0.89331895485619872</v>
      </c>
      <c r="H13" s="865"/>
      <c r="I13" s="822"/>
      <c r="J13" s="865"/>
      <c r="K13" s="822"/>
      <c r="L13" s="865"/>
      <c r="M13" s="828"/>
    </row>
    <row r="14" spans="1:13" ht="14.45" customHeight="1" x14ac:dyDescent="0.2">
      <c r="A14" s="836" t="s">
        <v>5215</v>
      </c>
      <c r="B14" s="865">
        <v>528829</v>
      </c>
      <c r="C14" s="822">
        <v>0.98469413405480688</v>
      </c>
      <c r="D14" s="865">
        <v>537049</v>
      </c>
      <c r="E14" s="822">
        <v>1</v>
      </c>
      <c r="F14" s="865">
        <v>999652</v>
      </c>
      <c r="G14" s="827">
        <v>1.8613795016842039</v>
      </c>
      <c r="H14" s="865"/>
      <c r="I14" s="822"/>
      <c r="J14" s="865"/>
      <c r="K14" s="822"/>
      <c r="L14" s="865"/>
      <c r="M14" s="828"/>
    </row>
    <row r="15" spans="1:13" ht="14.45" customHeight="1" x14ac:dyDescent="0.2">
      <c r="A15" s="836" t="s">
        <v>5216</v>
      </c>
      <c r="B15" s="865">
        <v>5024</v>
      </c>
      <c r="C15" s="822"/>
      <c r="D15" s="865"/>
      <c r="E15" s="822"/>
      <c r="F15" s="865">
        <v>4566</v>
      </c>
      <c r="G15" s="827"/>
      <c r="H15" s="865"/>
      <c r="I15" s="822"/>
      <c r="J15" s="865"/>
      <c r="K15" s="822"/>
      <c r="L15" s="865"/>
      <c r="M15" s="828"/>
    </row>
    <row r="16" spans="1:13" ht="14.45" customHeight="1" thickBot="1" x14ac:dyDescent="0.25">
      <c r="A16" s="869" t="s">
        <v>5217</v>
      </c>
      <c r="B16" s="867">
        <v>3540060</v>
      </c>
      <c r="C16" s="814">
        <v>1.0254471699441314</v>
      </c>
      <c r="D16" s="867">
        <v>3452211</v>
      </c>
      <c r="E16" s="814">
        <v>1</v>
      </c>
      <c r="F16" s="867">
        <v>3568009</v>
      </c>
      <c r="G16" s="819">
        <v>1.0335431409030329</v>
      </c>
      <c r="H16" s="867"/>
      <c r="I16" s="814"/>
      <c r="J16" s="867"/>
      <c r="K16" s="814"/>
      <c r="L16" s="867"/>
      <c r="M16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A4D10CF5-1C9A-4CCA-B2F8-DBBC14F496E1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407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8" t="s">
        <v>5969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38938.57</v>
      </c>
      <c r="G3" s="211">
        <f t="shared" si="0"/>
        <v>17638610.799999997</v>
      </c>
      <c r="H3" s="212"/>
      <c r="I3" s="212"/>
      <c r="J3" s="207">
        <f t="shared" si="0"/>
        <v>40811.320000000007</v>
      </c>
      <c r="K3" s="211">
        <f t="shared" si="0"/>
        <v>17898097.050000001</v>
      </c>
      <c r="L3" s="212"/>
      <c r="M3" s="212"/>
      <c r="N3" s="207">
        <f t="shared" si="0"/>
        <v>42144.289999999994</v>
      </c>
      <c r="O3" s="211">
        <f t="shared" si="0"/>
        <v>19974316.93</v>
      </c>
      <c r="P3" s="177">
        <f>IF(K3=0,"",O3/K3)</f>
        <v>1.1160022696379333</v>
      </c>
      <c r="Q3" s="209">
        <f>IF(N3=0,"",O3/N3)</f>
        <v>473.95072808202491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4281</v>
      </c>
      <c r="B6" s="807" t="s">
        <v>5218</v>
      </c>
      <c r="C6" s="807" t="s">
        <v>4179</v>
      </c>
      <c r="D6" s="807" t="s">
        <v>5219</v>
      </c>
      <c r="E6" s="807" t="s">
        <v>5220</v>
      </c>
      <c r="F6" s="225"/>
      <c r="G6" s="225"/>
      <c r="H6" s="225"/>
      <c r="I6" s="225"/>
      <c r="J6" s="225">
        <v>0</v>
      </c>
      <c r="K6" s="225">
        <v>0</v>
      </c>
      <c r="L6" s="225"/>
      <c r="M6" s="225"/>
      <c r="N6" s="225"/>
      <c r="O6" s="225"/>
      <c r="P6" s="812"/>
      <c r="Q6" s="830"/>
    </row>
    <row r="7" spans="1:17" ht="14.45" customHeight="1" x14ac:dyDescent="0.2">
      <c r="A7" s="821" t="s">
        <v>605</v>
      </c>
      <c r="B7" s="822" t="s">
        <v>5008</v>
      </c>
      <c r="C7" s="822" t="s">
        <v>4179</v>
      </c>
      <c r="D7" s="822" t="s">
        <v>5009</v>
      </c>
      <c r="E7" s="822" t="s">
        <v>5010</v>
      </c>
      <c r="F7" s="831">
        <v>737</v>
      </c>
      <c r="G7" s="831">
        <v>590927</v>
      </c>
      <c r="H7" s="831">
        <v>0.90966285977300265</v>
      </c>
      <c r="I7" s="831">
        <v>801.80054274084125</v>
      </c>
      <c r="J7" s="831">
        <v>804</v>
      </c>
      <c r="K7" s="831">
        <v>649611</v>
      </c>
      <c r="L7" s="831">
        <v>1</v>
      </c>
      <c r="M7" s="831">
        <v>807.97388059701495</v>
      </c>
      <c r="N7" s="831">
        <v>656</v>
      </c>
      <c r="O7" s="831">
        <v>533293</v>
      </c>
      <c r="P7" s="827">
        <v>0.8209420714858584</v>
      </c>
      <c r="Q7" s="832">
        <v>812.94664634146341</v>
      </c>
    </row>
    <row r="8" spans="1:17" ht="14.45" customHeight="1" x14ac:dyDescent="0.2">
      <c r="A8" s="821" t="s">
        <v>5024</v>
      </c>
      <c r="B8" s="822" t="s">
        <v>5221</v>
      </c>
      <c r="C8" s="822" t="s">
        <v>4185</v>
      </c>
      <c r="D8" s="822" t="s">
        <v>5222</v>
      </c>
      <c r="E8" s="822" t="s">
        <v>5223</v>
      </c>
      <c r="F8" s="831">
        <v>0.85000000000000009</v>
      </c>
      <c r="G8" s="831">
        <v>1080.78</v>
      </c>
      <c r="H8" s="831"/>
      <c r="I8" s="831">
        <v>1271.5058823529409</v>
      </c>
      <c r="J8" s="831"/>
      <c r="K8" s="831"/>
      <c r="L8" s="831"/>
      <c r="M8" s="831"/>
      <c r="N8" s="831"/>
      <c r="O8" s="831"/>
      <c r="P8" s="827"/>
      <c r="Q8" s="832"/>
    </row>
    <row r="9" spans="1:17" ht="14.45" customHeight="1" x14ac:dyDescent="0.2">
      <c r="A9" s="821" t="s">
        <v>5024</v>
      </c>
      <c r="B9" s="822" t="s">
        <v>5221</v>
      </c>
      <c r="C9" s="822" t="s">
        <v>4356</v>
      </c>
      <c r="D9" s="822" t="s">
        <v>5224</v>
      </c>
      <c r="E9" s="822" t="s">
        <v>5225</v>
      </c>
      <c r="F9" s="831">
        <v>480</v>
      </c>
      <c r="G9" s="831">
        <v>16361.43</v>
      </c>
      <c r="H9" s="831"/>
      <c r="I9" s="831">
        <v>34.086312499999998</v>
      </c>
      <c r="J9" s="831"/>
      <c r="K9" s="831"/>
      <c r="L9" s="831"/>
      <c r="M9" s="831"/>
      <c r="N9" s="831">
        <v>662</v>
      </c>
      <c r="O9" s="831">
        <v>22594.059999999998</v>
      </c>
      <c r="P9" s="827"/>
      <c r="Q9" s="832">
        <v>34.129999999999995</v>
      </c>
    </row>
    <row r="10" spans="1:17" ht="14.45" customHeight="1" x14ac:dyDescent="0.2">
      <c r="A10" s="821" t="s">
        <v>5024</v>
      </c>
      <c r="B10" s="822" t="s">
        <v>5221</v>
      </c>
      <c r="C10" s="822" t="s">
        <v>4179</v>
      </c>
      <c r="D10" s="822" t="s">
        <v>5226</v>
      </c>
      <c r="E10" s="822" t="s">
        <v>5227</v>
      </c>
      <c r="F10" s="831">
        <v>2</v>
      </c>
      <c r="G10" s="831">
        <v>29017</v>
      </c>
      <c r="H10" s="831"/>
      <c r="I10" s="831">
        <v>14508.5</v>
      </c>
      <c r="J10" s="831"/>
      <c r="K10" s="831"/>
      <c r="L10" s="831"/>
      <c r="M10" s="831"/>
      <c r="N10" s="831">
        <v>2</v>
      </c>
      <c r="O10" s="831">
        <v>29042</v>
      </c>
      <c r="P10" s="827"/>
      <c r="Q10" s="832">
        <v>14521</v>
      </c>
    </row>
    <row r="11" spans="1:17" ht="14.45" customHeight="1" x14ac:dyDescent="0.2">
      <c r="A11" s="821" t="s">
        <v>5029</v>
      </c>
      <c r="B11" s="822" t="s">
        <v>5228</v>
      </c>
      <c r="C11" s="822" t="s">
        <v>4179</v>
      </c>
      <c r="D11" s="822" t="s">
        <v>5229</v>
      </c>
      <c r="E11" s="822" t="s">
        <v>5230</v>
      </c>
      <c r="F11" s="831">
        <v>6</v>
      </c>
      <c r="G11" s="831">
        <v>76776</v>
      </c>
      <c r="H11" s="831"/>
      <c r="I11" s="831">
        <v>12796</v>
      </c>
      <c r="J11" s="831"/>
      <c r="K11" s="831"/>
      <c r="L11" s="831"/>
      <c r="M11" s="831"/>
      <c r="N11" s="831"/>
      <c r="O11" s="831"/>
      <c r="P11" s="827"/>
      <c r="Q11" s="832"/>
    </row>
    <row r="12" spans="1:17" ht="14.45" customHeight="1" x14ac:dyDescent="0.2">
      <c r="A12" s="821" t="s">
        <v>5029</v>
      </c>
      <c r="B12" s="822" t="s">
        <v>5228</v>
      </c>
      <c r="C12" s="822" t="s">
        <v>4179</v>
      </c>
      <c r="D12" s="822" t="s">
        <v>5231</v>
      </c>
      <c r="E12" s="822" t="s">
        <v>5232</v>
      </c>
      <c r="F12" s="831"/>
      <c r="G12" s="831"/>
      <c r="H12" s="831"/>
      <c r="I12" s="831"/>
      <c r="J12" s="831"/>
      <c r="K12" s="831"/>
      <c r="L12" s="831"/>
      <c r="M12" s="831"/>
      <c r="N12" s="831">
        <v>11</v>
      </c>
      <c r="O12" s="831">
        <v>115830</v>
      </c>
      <c r="P12" s="827"/>
      <c r="Q12" s="832">
        <v>10530</v>
      </c>
    </row>
    <row r="13" spans="1:17" ht="14.45" customHeight="1" x14ac:dyDescent="0.2">
      <c r="A13" s="821" t="s">
        <v>5029</v>
      </c>
      <c r="B13" s="822" t="s">
        <v>5228</v>
      </c>
      <c r="C13" s="822" t="s">
        <v>4179</v>
      </c>
      <c r="D13" s="822" t="s">
        <v>5233</v>
      </c>
      <c r="E13" s="822" t="s">
        <v>5234</v>
      </c>
      <c r="F13" s="831"/>
      <c r="G13" s="831"/>
      <c r="H13" s="831"/>
      <c r="I13" s="831"/>
      <c r="J13" s="831">
        <v>2</v>
      </c>
      <c r="K13" s="831">
        <v>2220</v>
      </c>
      <c r="L13" s="831">
        <v>1</v>
      </c>
      <c r="M13" s="831">
        <v>1110</v>
      </c>
      <c r="N13" s="831"/>
      <c r="O13" s="831"/>
      <c r="P13" s="827"/>
      <c r="Q13" s="832"/>
    </row>
    <row r="14" spans="1:17" ht="14.45" customHeight="1" x14ac:dyDescent="0.2">
      <c r="A14" s="821" t="s">
        <v>5029</v>
      </c>
      <c r="B14" s="822" t="s">
        <v>5228</v>
      </c>
      <c r="C14" s="822" t="s">
        <v>4179</v>
      </c>
      <c r="D14" s="822" t="s">
        <v>5235</v>
      </c>
      <c r="E14" s="822" t="s">
        <v>5236</v>
      </c>
      <c r="F14" s="831">
        <v>0</v>
      </c>
      <c r="G14" s="831">
        <v>0</v>
      </c>
      <c r="H14" s="831"/>
      <c r="I14" s="831"/>
      <c r="J14" s="831"/>
      <c r="K14" s="831"/>
      <c r="L14" s="831"/>
      <c r="M14" s="831"/>
      <c r="N14" s="831"/>
      <c r="O14" s="831"/>
      <c r="P14" s="827"/>
      <c r="Q14" s="832"/>
    </row>
    <row r="15" spans="1:17" ht="14.45" customHeight="1" x14ac:dyDescent="0.2">
      <c r="A15" s="821" t="s">
        <v>5029</v>
      </c>
      <c r="B15" s="822" t="s">
        <v>5228</v>
      </c>
      <c r="C15" s="822" t="s">
        <v>4179</v>
      </c>
      <c r="D15" s="822" t="s">
        <v>5237</v>
      </c>
      <c r="E15" s="822" t="s">
        <v>5238</v>
      </c>
      <c r="F15" s="831">
        <v>0</v>
      </c>
      <c r="G15" s="831">
        <v>0</v>
      </c>
      <c r="H15" s="831"/>
      <c r="I15" s="831"/>
      <c r="J15" s="831"/>
      <c r="K15" s="831"/>
      <c r="L15" s="831"/>
      <c r="M15" s="831"/>
      <c r="N15" s="831"/>
      <c r="O15" s="831"/>
      <c r="P15" s="827"/>
      <c r="Q15" s="832"/>
    </row>
    <row r="16" spans="1:17" ht="14.45" customHeight="1" x14ac:dyDescent="0.2">
      <c r="A16" s="821" t="s">
        <v>5029</v>
      </c>
      <c r="B16" s="822" t="s">
        <v>5228</v>
      </c>
      <c r="C16" s="822" t="s">
        <v>4179</v>
      </c>
      <c r="D16" s="822" t="s">
        <v>5239</v>
      </c>
      <c r="E16" s="822" t="s">
        <v>5240</v>
      </c>
      <c r="F16" s="831">
        <v>0</v>
      </c>
      <c r="G16" s="831">
        <v>0</v>
      </c>
      <c r="H16" s="831"/>
      <c r="I16" s="831"/>
      <c r="J16" s="831"/>
      <c r="K16" s="831"/>
      <c r="L16" s="831"/>
      <c r="M16" s="831"/>
      <c r="N16" s="831"/>
      <c r="O16" s="831"/>
      <c r="P16" s="827"/>
      <c r="Q16" s="832"/>
    </row>
    <row r="17" spans="1:17" ht="14.45" customHeight="1" x14ac:dyDescent="0.2">
      <c r="A17" s="821" t="s">
        <v>5029</v>
      </c>
      <c r="B17" s="822" t="s">
        <v>5241</v>
      </c>
      <c r="C17" s="822" t="s">
        <v>4179</v>
      </c>
      <c r="D17" s="822" t="s">
        <v>5242</v>
      </c>
      <c r="E17" s="822" t="s">
        <v>5243</v>
      </c>
      <c r="F17" s="831">
        <v>1</v>
      </c>
      <c r="G17" s="831">
        <v>222</v>
      </c>
      <c r="H17" s="831"/>
      <c r="I17" s="831">
        <v>222</v>
      </c>
      <c r="J17" s="831"/>
      <c r="K17" s="831"/>
      <c r="L17" s="831"/>
      <c r="M17" s="831"/>
      <c r="N17" s="831">
        <v>1</v>
      </c>
      <c r="O17" s="831">
        <v>224</v>
      </c>
      <c r="P17" s="827"/>
      <c r="Q17" s="832">
        <v>224</v>
      </c>
    </row>
    <row r="18" spans="1:17" ht="14.45" customHeight="1" x14ac:dyDescent="0.2">
      <c r="A18" s="821" t="s">
        <v>5029</v>
      </c>
      <c r="B18" s="822" t="s">
        <v>5241</v>
      </c>
      <c r="C18" s="822" t="s">
        <v>4179</v>
      </c>
      <c r="D18" s="822" t="s">
        <v>5244</v>
      </c>
      <c r="E18" s="822" t="s">
        <v>5245</v>
      </c>
      <c r="F18" s="831">
        <v>1</v>
      </c>
      <c r="G18" s="831">
        <v>509</v>
      </c>
      <c r="H18" s="831"/>
      <c r="I18" s="831">
        <v>509</v>
      </c>
      <c r="J18" s="831"/>
      <c r="K18" s="831"/>
      <c r="L18" s="831"/>
      <c r="M18" s="831"/>
      <c r="N18" s="831">
        <v>1</v>
      </c>
      <c r="O18" s="831">
        <v>517</v>
      </c>
      <c r="P18" s="827"/>
      <c r="Q18" s="832">
        <v>517</v>
      </c>
    </row>
    <row r="19" spans="1:17" ht="14.45" customHeight="1" x14ac:dyDescent="0.2">
      <c r="A19" s="821" t="s">
        <v>5029</v>
      </c>
      <c r="B19" s="822" t="s">
        <v>5241</v>
      </c>
      <c r="C19" s="822" t="s">
        <v>4179</v>
      </c>
      <c r="D19" s="822" t="s">
        <v>5246</v>
      </c>
      <c r="E19" s="822" t="s">
        <v>5247</v>
      </c>
      <c r="F19" s="831">
        <v>10</v>
      </c>
      <c r="G19" s="831">
        <v>3540</v>
      </c>
      <c r="H19" s="831">
        <v>0.3438562408936377</v>
      </c>
      <c r="I19" s="831">
        <v>354</v>
      </c>
      <c r="J19" s="831">
        <v>29</v>
      </c>
      <c r="K19" s="831">
        <v>10295</v>
      </c>
      <c r="L19" s="831">
        <v>1</v>
      </c>
      <c r="M19" s="831">
        <v>355</v>
      </c>
      <c r="N19" s="831">
        <v>67</v>
      </c>
      <c r="O19" s="831">
        <v>23785</v>
      </c>
      <c r="P19" s="827">
        <v>2.3103448275862069</v>
      </c>
      <c r="Q19" s="832">
        <v>355</v>
      </c>
    </row>
    <row r="20" spans="1:17" ht="14.45" customHeight="1" x14ac:dyDescent="0.2">
      <c r="A20" s="821" t="s">
        <v>5029</v>
      </c>
      <c r="B20" s="822" t="s">
        <v>5241</v>
      </c>
      <c r="C20" s="822" t="s">
        <v>4179</v>
      </c>
      <c r="D20" s="822" t="s">
        <v>5248</v>
      </c>
      <c r="E20" s="822" t="s">
        <v>5249</v>
      </c>
      <c r="F20" s="831">
        <v>242</v>
      </c>
      <c r="G20" s="831">
        <v>15730</v>
      </c>
      <c r="H20" s="831">
        <v>0.99588477366255146</v>
      </c>
      <c r="I20" s="831">
        <v>65</v>
      </c>
      <c r="J20" s="831">
        <v>243</v>
      </c>
      <c r="K20" s="831">
        <v>15795</v>
      </c>
      <c r="L20" s="831">
        <v>1</v>
      </c>
      <c r="M20" s="831">
        <v>65</v>
      </c>
      <c r="N20" s="831">
        <v>315</v>
      </c>
      <c r="O20" s="831">
        <v>20790</v>
      </c>
      <c r="P20" s="827">
        <v>1.3162393162393162</v>
      </c>
      <c r="Q20" s="832">
        <v>66</v>
      </c>
    </row>
    <row r="21" spans="1:17" ht="14.45" customHeight="1" x14ac:dyDescent="0.2">
      <c r="A21" s="821" t="s">
        <v>5029</v>
      </c>
      <c r="B21" s="822" t="s">
        <v>5241</v>
      </c>
      <c r="C21" s="822" t="s">
        <v>4179</v>
      </c>
      <c r="D21" s="822" t="s">
        <v>5250</v>
      </c>
      <c r="E21" s="822" t="s">
        <v>5251</v>
      </c>
      <c r="F21" s="831">
        <v>1</v>
      </c>
      <c r="G21" s="831">
        <v>592</v>
      </c>
      <c r="H21" s="831">
        <v>0.33221099887766553</v>
      </c>
      <c r="I21" s="831">
        <v>592</v>
      </c>
      <c r="J21" s="831">
        <v>3</v>
      </c>
      <c r="K21" s="831">
        <v>1782</v>
      </c>
      <c r="L21" s="831">
        <v>1</v>
      </c>
      <c r="M21" s="831">
        <v>594</v>
      </c>
      <c r="N21" s="831">
        <v>4</v>
      </c>
      <c r="O21" s="831">
        <v>2380</v>
      </c>
      <c r="P21" s="827">
        <v>1.3355780022446688</v>
      </c>
      <c r="Q21" s="832">
        <v>595</v>
      </c>
    </row>
    <row r="22" spans="1:17" ht="14.45" customHeight="1" x14ac:dyDescent="0.2">
      <c r="A22" s="821" t="s">
        <v>5029</v>
      </c>
      <c r="B22" s="822" t="s">
        <v>5241</v>
      </c>
      <c r="C22" s="822" t="s">
        <v>4179</v>
      </c>
      <c r="D22" s="822" t="s">
        <v>5252</v>
      </c>
      <c r="E22" s="822" t="s">
        <v>5253</v>
      </c>
      <c r="F22" s="831">
        <v>1</v>
      </c>
      <c r="G22" s="831">
        <v>617</v>
      </c>
      <c r="H22" s="831">
        <v>0.49919093851132684</v>
      </c>
      <c r="I22" s="831">
        <v>617</v>
      </c>
      <c r="J22" s="831">
        <v>2</v>
      </c>
      <c r="K22" s="831">
        <v>1236</v>
      </c>
      <c r="L22" s="831">
        <v>1</v>
      </c>
      <c r="M22" s="831">
        <v>618</v>
      </c>
      <c r="N22" s="831">
        <v>4</v>
      </c>
      <c r="O22" s="831">
        <v>2476</v>
      </c>
      <c r="P22" s="827">
        <v>2.0032362459546924</v>
      </c>
      <c r="Q22" s="832">
        <v>619</v>
      </c>
    </row>
    <row r="23" spans="1:17" ht="14.45" customHeight="1" x14ac:dyDescent="0.2">
      <c r="A23" s="821" t="s">
        <v>5029</v>
      </c>
      <c r="B23" s="822" t="s">
        <v>5241</v>
      </c>
      <c r="C23" s="822" t="s">
        <v>4179</v>
      </c>
      <c r="D23" s="822" t="s">
        <v>5254</v>
      </c>
      <c r="E23" s="822" t="s">
        <v>5255</v>
      </c>
      <c r="F23" s="831"/>
      <c r="G23" s="831"/>
      <c r="H23" s="831"/>
      <c r="I23" s="831"/>
      <c r="J23" s="831">
        <v>2</v>
      </c>
      <c r="K23" s="831">
        <v>308</v>
      </c>
      <c r="L23" s="831">
        <v>1</v>
      </c>
      <c r="M23" s="831">
        <v>154</v>
      </c>
      <c r="N23" s="831">
        <v>2</v>
      </c>
      <c r="O23" s="831">
        <v>308</v>
      </c>
      <c r="P23" s="827">
        <v>1</v>
      </c>
      <c r="Q23" s="832">
        <v>154</v>
      </c>
    </row>
    <row r="24" spans="1:17" ht="14.45" customHeight="1" x14ac:dyDescent="0.2">
      <c r="A24" s="821" t="s">
        <v>5029</v>
      </c>
      <c r="B24" s="822" t="s">
        <v>5241</v>
      </c>
      <c r="C24" s="822" t="s">
        <v>4179</v>
      </c>
      <c r="D24" s="822" t="s">
        <v>5256</v>
      </c>
      <c r="E24" s="822" t="s">
        <v>5257</v>
      </c>
      <c r="F24" s="831">
        <v>14</v>
      </c>
      <c r="G24" s="831">
        <v>342</v>
      </c>
      <c r="H24" s="831">
        <v>0.57190635451505012</v>
      </c>
      <c r="I24" s="831">
        <v>24.428571428571427</v>
      </c>
      <c r="J24" s="831">
        <v>23</v>
      </c>
      <c r="K24" s="831">
        <v>598</v>
      </c>
      <c r="L24" s="831">
        <v>1</v>
      </c>
      <c r="M24" s="831">
        <v>26</v>
      </c>
      <c r="N24" s="831">
        <v>10</v>
      </c>
      <c r="O24" s="831">
        <v>260</v>
      </c>
      <c r="P24" s="827">
        <v>0.43478260869565216</v>
      </c>
      <c r="Q24" s="832">
        <v>26</v>
      </c>
    </row>
    <row r="25" spans="1:17" ht="14.45" customHeight="1" x14ac:dyDescent="0.2">
      <c r="A25" s="821" t="s">
        <v>5029</v>
      </c>
      <c r="B25" s="822" t="s">
        <v>5241</v>
      </c>
      <c r="C25" s="822" t="s">
        <v>4179</v>
      </c>
      <c r="D25" s="822" t="s">
        <v>5258</v>
      </c>
      <c r="E25" s="822" t="s">
        <v>5259</v>
      </c>
      <c r="F25" s="831">
        <v>113</v>
      </c>
      <c r="G25" s="831">
        <v>6215</v>
      </c>
      <c r="H25" s="831">
        <v>1.1649484536082475</v>
      </c>
      <c r="I25" s="831">
        <v>55</v>
      </c>
      <c r="J25" s="831">
        <v>97</v>
      </c>
      <c r="K25" s="831">
        <v>5335</v>
      </c>
      <c r="L25" s="831">
        <v>1</v>
      </c>
      <c r="M25" s="831">
        <v>55</v>
      </c>
      <c r="N25" s="831">
        <v>92</v>
      </c>
      <c r="O25" s="831">
        <v>5060</v>
      </c>
      <c r="P25" s="827">
        <v>0.94845360824742264</v>
      </c>
      <c r="Q25" s="832">
        <v>55</v>
      </c>
    </row>
    <row r="26" spans="1:17" ht="14.45" customHeight="1" x14ac:dyDescent="0.2">
      <c r="A26" s="821" t="s">
        <v>5029</v>
      </c>
      <c r="B26" s="822" t="s">
        <v>5241</v>
      </c>
      <c r="C26" s="822" t="s">
        <v>4179</v>
      </c>
      <c r="D26" s="822" t="s">
        <v>5260</v>
      </c>
      <c r="E26" s="822" t="s">
        <v>5261</v>
      </c>
      <c r="F26" s="831">
        <v>1087</v>
      </c>
      <c r="G26" s="831">
        <v>83925</v>
      </c>
      <c r="H26" s="831">
        <v>0.96412324234904878</v>
      </c>
      <c r="I26" s="831">
        <v>77.207911683532657</v>
      </c>
      <c r="J26" s="831">
        <v>1116</v>
      </c>
      <c r="K26" s="831">
        <v>87048</v>
      </c>
      <c r="L26" s="831">
        <v>1</v>
      </c>
      <c r="M26" s="831">
        <v>78</v>
      </c>
      <c r="N26" s="831">
        <v>1182</v>
      </c>
      <c r="O26" s="831">
        <v>92196</v>
      </c>
      <c r="P26" s="827">
        <v>1.0591397849462365</v>
      </c>
      <c r="Q26" s="832">
        <v>78</v>
      </c>
    </row>
    <row r="27" spans="1:17" ht="14.45" customHeight="1" x14ac:dyDescent="0.2">
      <c r="A27" s="821" t="s">
        <v>5029</v>
      </c>
      <c r="B27" s="822" t="s">
        <v>5241</v>
      </c>
      <c r="C27" s="822" t="s">
        <v>4179</v>
      </c>
      <c r="D27" s="822" t="s">
        <v>5262</v>
      </c>
      <c r="E27" s="822" t="s">
        <v>5263</v>
      </c>
      <c r="F27" s="831">
        <v>39</v>
      </c>
      <c r="G27" s="831">
        <v>936</v>
      </c>
      <c r="H27" s="831">
        <v>1.0263157894736843</v>
      </c>
      <c r="I27" s="831">
        <v>24</v>
      </c>
      <c r="J27" s="831">
        <v>38</v>
      </c>
      <c r="K27" s="831">
        <v>912</v>
      </c>
      <c r="L27" s="831">
        <v>1</v>
      </c>
      <c r="M27" s="831">
        <v>24</v>
      </c>
      <c r="N27" s="831">
        <v>35</v>
      </c>
      <c r="O27" s="831">
        <v>875</v>
      </c>
      <c r="P27" s="827">
        <v>0.95942982456140347</v>
      </c>
      <c r="Q27" s="832">
        <v>25</v>
      </c>
    </row>
    <row r="28" spans="1:17" ht="14.45" customHeight="1" x14ac:dyDescent="0.2">
      <c r="A28" s="821" t="s">
        <v>5029</v>
      </c>
      <c r="B28" s="822" t="s">
        <v>5241</v>
      </c>
      <c r="C28" s="822" t="s">
        <v>4179</v>
      </c>
      <c r="D28" s="822" t="s">
        <v>5264</v>
      </c>
      <c r="E28" s="822" t="s">
        <v>5265</v>
      </c>
      <c r="F28" s="831">
        <v>13</v>
      </c>
      <c r="G28" s="831">
        <v>858</v>
      </c>
      <c r="H28" s="831">
        <v>1</v>
      </c>
      <c r="I28" s="831">
        <v>66</v>
      </c>
      <c r="J28" s="831">
        <v>13</v>
      </c>
      <c r="K28" s="831">
        <v>858</v>
      </c>
      <c r="L28" s="831">
        <v>1</v>
      </c>
      <c r="M28" s="831">
        <v>66</v>
      </c>
      <c r="N28" s="831">
        <v>29</v>
      </c>
      <c r="O28" s="831">
        <v>1914</v>
      </c>
      <c r="P28" s="827">
        <v>2.2307692307692308</v>
      </c>
      <c r="Q28" s="832">
        <v>66</v>
      </c>
    </row>
    <row r="29" spans="1:17" ht="14.45" customHeight="1" x14ac:dyDescent="0.2">
      <c r="A29" s="821" t="s">
        <v>5029</v>
      </c>
      <c r="B29" s="822" t="s">
        <v>5241</v>
      </c>
      <c r="C29" s="822" t="s">
        <v>4179</v>
      </c>
      <c r="D29" s="822" t="s">
        <v>5266</v>
      </c>
      <c r="E29" s="822" t="s">
        <v>5267</v>
      </c>
      <c r="F29" s="831"/>
      <c r="G29" s="831"/>
      <c r="H29" s="831"/>
      <c r="I29" s="831"/>
      <c r="J29" s="831"/>
      <c r="K29" s="831"/>
      <c r="L29" s="831"/>
      <c r="M29" s="831"/>
      <c r="N29" s="831">
        <v>1</v>
      </c>
      <c r="O29" s="831">
        <v>103</v>
      </c>
      <c r="P29" s="827"/>
      <c r="Q29" s="832">
        <v>103</v>
      </c>
    </row>
    <row r="30" spans="1:17" ht="14.45" customHeight="1" x14ac:dyDescent="0.2">
      <c r="A30" s="821" t="s">
        <v>5029</v>
      </c>
      <c r="B30" s="822" t="s">
        <v>5241</v>
      </c>
      <c r="C30" s="822" t="s">
        <v>4179</v>
      </c>
      <c r="D30" s="822" t="s">
        <v>5268</v>
      </c>
      <c r="E30" s="822" t="s">
        <v>5269</v>
      </c>
      <c r="F30" s="831">
        <v>16</v>
      </c>
      <c r="G30" s="831">
        <v>5600</v>
      </c>
      <c r="H30" s="831">
        <v>2.2792022792022792</v>
      </c>
      <c r="I30" s="831">
        <v>350</v>
      </c>
      <c r="J30" s="831">
        <v>7</v>
      </c>
      <c r="K30" s="831">
        <v>2457</v>
      </c>
      <c r="L30" s="831">
        <v>1</v>
      </c>
      <c r="M30" s="831">
        <v>351</v>
      </c>
      <c r="N30" s="831">
        <v>38</v>
      </c>
      <c r="O30" s="831">
        <v>13376</v>
      </c>
      <c r="P30" s="827">
        <v>5.4440374440374439</v>
      </c>
      <c r="Q30" s="832">
        <v>352</v>
      </c>
    </row>
    <row r="31" spans="1:17" ht="14.45" customHeight="1" x14ac:dyDescent="0.2">
      <c r="A31" s="821" t="s">
        <v>5029</v>
      </c>
      <c r="B31" s="822" t="s">
        <v>5241</v>
      </c>
      <c r="C31" s="822" t="s">
        <v>4179</v>
      </c>
      <c r="D31" s="822" t="s">
        <v>5270</v>
      </c>
      <c r="E31" s="822" t="s">
        <v>5271</v>
      </c>
      <c r="F31" s="831">
        <v>22</v>
      </c>
      <c r="G31" s="831">
        <v>550</v>
      </c>
      <c r="H31" s="831">
        <v>1.4666666666666666</v>
      </c>
      <c r="I31" s="831">
        <v>25</v>
      </c>
      <c r="J31" s="831">
        <v>15</v>
      </c>
      <c r="K31" s="831">
        <v>375</v>
      </c>
      <c r="L31" s="831">
        <v>1</v>
      </c>
      <c r="M31" s="831">
        <v>25</v>
      </c>
      <c r="N31" s="831">
        <v>25</v>
      </c>
      <c r="O31" s="831">
        <v>650</v>
      </c>
      <c r="P31" s="827">
        <v>1.7333333333333334</v>
      </c>
      <c r="Q31" s="832">
        <v>26</v>
      </c>
    </row>
    <row r="32" spans="1:17" ht="14.45" customHeight="1" x14ac:dyDescent="0.2">
      <c r="A32" s="821" t="s">
        <v>5029</v>
      </c>
      <c r="B32" s="822" t="s">
        <v>5241</v>
      </c>
      <c r="C32" s="822" t="s">
        <v>4179</v>
      </c>
      <c r="D32" s="822" t="s">
        <v>5272</v>
      </c>
      <c r="E32" s="822" t="s">
        <v>5273</v>
      </c>
      <c r="F32" s="831">
        <v>1</v>
      </c>
      <c r="G32" s="831">
        <v>742</v>
      </c>
      <c r="H32" s="831">
        <v>0.33333333333333331</v>
      </c>
      <c r="I32" s="831">
        <v>742</v>
      </c>
      <c r="J32" s="831">
        <v>3</v>
      </c>
      <c r="K32" s="831">
        <v>2226</v>
      </c>
      <c r="L32" s="831">
        <v>1</v>
      </c>
      <c r="M32" s="831">
        <v>742</v>
      </c>
      <c r="N32" s="831">
        <v>4</v>
      </c>
      <c r="O32" s="831">
        <v>2972</v>
      </c>
      <c r="P32" s="827">
        <v>1.3351302785265049</v>
      </c>
      <c r="Q32" s="832">
        <v>743</v>
      </c>
    </row>
    <row r="33" spans="1:17" ht="14.45" customHeight="1" x14ac:dyDescent="0.2">
      <c r="A33" s="821" t="s">
        <v>5029</v>
      </c>
      <c r="B33" s="822" t="s">
        <v>5241</v>
      </c>
      <c r="C33" s="822" t="s">
        <v>4179</v>
      </c>
      <c r="D33" s="822" t="s">
        <v>5274</v>
      </c>
      <c r="E33" s="822" t="s">
        <v>5275</v>
      </c>
      <c r="F33" s="831">
        <v>85</v>
      </c>
      <c r="G33" s="831">
        <v>15385</v>
      </c>
      <c r="H33" s="831">
        <v>1.1486486486486487</v>
      </c>
      <c r="I33" s="831">
        <v>181</v>
      </c>
      <c r="J33" s="831">
        <v>74</v>
      </c>
      <c r="K33" s="831">
        <v>13394</v>
      </c>
      <c r="L33" s="831">
        <v>1</v>
      </c>
      <c r="M33" s="831">
        <v>181</v>
      </c>
      <c r="N33" s="831">
        <v>88</v>
      </c>
      <c r="O33" s="831">
        <v>15928</v>
      </c>
      <c r="P33" s="827">
        <v>1.1891891891891893</v>
      </c>
      <c r="Q33" s="832">
        <v>181</v>
      </c>
    </row>
    <row r="34" spans="1:17" ht="14.45" customHeight="1" x14ac:dyDescent="0.2">
      <c r="A34" s="821" t="s">
        <v>5029</v>
      </c>
      <c r="B34" s="822" t="s">
        <v>5241</v>
      </c>
      <c r="C34" s="822" t="s">
        <v>4179</v>
      </c>
      <c r="D34" s="822" t="s">
        <v>5276</v>
      </c>
      <c r="E34" s="822" t="s">
        <v>5277</v>
      </c>
      <c r="F34" s="831">
        <v>71</v>
      </c>
      <c r="G34" s="831">
        <v>18034</v>
      </c>
      <c r="H34" s="831">
        <v>1.0597014925373134</v>
      </c>
      <c r="I34" s="831">
        <v>254</v>
      </c>
      <c r="J34" s="831">
        <v>67</v>
      </c>
      <c r="K34" s="831">
        <v>17018</v>
      </c>
      <c r="L34" s="831">
        <v>1</v>
      </c>
      <c r="M34" s="831">
        <v>254</v>
      </c>
      <c r="N34" s="831">
        <v>87</v>
      </c>
      <c r="O34" s="831">
        <v>22098</v>
      </c>
      <c r="P34" s="827">
        <v>1.2985074626865671</v>
      </c>
      <c r="Q34" s="832">
        <v>254</v>
      </c>
    </row>
    <row r="35" spans="1:17" ht="14.45" customHeight="1" x14ac:dyDescent="0.2">
      <c r="A35" s="821" t="s">
        <v>5029</v>
      </c>
      <c r="B35" s="822" t="s">
        <v>5241</v>
      </c>
      <c r="C35" s="822" t="s">
        <v>4179</v>
      </c>
      <c r="D35" s="822" t="s">
        <v>5278</v>
      </c>
      <c r="E35" s="822" t="s">
        <v>5279</v>
      </c>
      <c r="F35" s="831">
        <v>1</v>
      </c>
      <c r="G35" s="831">
        <v>268</v>
      </c>
      <c r="H35" s="831">
        <v>0.33209417596034696</v>
      </c>
      <c r="I35" s="831">
        <v>268</v>
      </c>
      <c r="J35" s="831">
        <v>3</v>
      </c>
      <c r="K35" s="831">
        <v>807</v>
      </c>
      <c r="L35" s="831">
        <v>1</v>
      </c>
      <c r="M35" s="831">
        <v>269</v>
      </c>
      <c r="N35" s="831">
        <v>4</v>
      </c>
      <c r="O35" s="831">
        <v>1076</v>
      </c>
      <c r="P35" s="827">
        <v>1.3333333333333333</v>
      </c>
      <c r="Q35" s="832">
        <v>269</v>
      </c>
    </row>
    <row r="36" spans="1:17" ht="14.45" customHeight="1" x14ac:dyDescent="0.2">
      <c r="A36" s="821" t="s">
        <v>5029</v>
      </c>
      <c r="B36" s="822" t="s">
        <v>5241</v>
      </c>
      <c r="C36" s="822" t="s">
        <v>4179</v>
      </c>
      <c r="D36" s="822" t="s">
        <v>5280</v>
      </c>
      <c r="E36" s="822" t="s">
        <v>5281</v>
      </c>
      <c r="F36" s="831">
        <v>98</v>
      </c>
      <c r="G36" s="831">
        <v>21266</v>
      </c>
      <c r="H36" s="831">
        <v>1.1136363636363635</v>
      </c>
      <c r="I36" s="831">
        <v>217</v>
      </c>
      <c r="J36" s="831">
        <v>88</v>
      </c>
      <c r="K36" s="831">
        <v>19096</v>
      </c>
      <c r="L36" s="831">
        <v>1</v>
      </c>
      <c r="M36" s="831">
        <v>217</v>
      </c>
      <c r="N36" s="831">
        <v>95</v>
      </c>
      <c r="O36" s="831">
        <v>20615</v>
      </c>
      <c r="P36" s="827">
        <v>1.0795454545454546</v>
      </c>
      <c r="Q36" s="832">
        <v>217</v>
      </c>
    </row>
    <row r="37" spans="1:17" ht="14.45" customHeight="1" x14ac:dyDescent="0.2">
      <c r="A37" s="821" t="s">
        <v>5029</v>
      </c>
      <c r="B37" s="822" t="s">
        <v>5241</v>
      </c>
      <c r="C37" s="822" t="s">
        <v>4179</v>
      </c>
      <c r="D37" s="822" t="s">
        <v>5282</v>
      </c>
      <c r="E37" s="822" t="s">
        <v>5283</v>
      </c>
      <c r="F37" s="831">
        <v>3</v>
      </c>
      <c r="G37" s="831">
        <v>108</v>
      </c>
      <c r="H37" s="831"/>
      <c r="I37" s="831">
        <v>36</v>
      </c>
      <c r="J37" s="831"/>
      <c r="K37" s="831"/>
      <c r="L37" s="831"/>
      <c r="M37" s="831"/>
      <c r="N37" s="831"/>
      <c r="O37" s="831"/>
      <c r="P37" s="827"/>
      <c r="Q37" s="832"/>
    </row>
    <row r="38" spans="1:17" ht="14.45" customHeight="1" x14ac:dyDescent="0.2">
      <c r="A38" s="821" t="s">
        <v>5029</v>
      </c>
      <c r="B38" s="822" t="s">
        <v>5241</v>
      </c>
      <c r="C38" s="822" t="s">
        <v>4179</v>
      </c>
      <c r="D38" s="822" t="s">
        <v>5284</v>
      </c>
      <c r="E38" s="822" t="s">
        <v>5285</v>
      </c>
      <c r="F38" s="831">
        <v>1</v>
      </c>
      <c r="G38" s="831">
        <v>592</v>
      </c>
      <c r="H38" s="831">
        <v>0.49831649831649832</v>
      </c>
      <c r="I38" s="831">
        <v>592</v>
      </c>
      <c r="J38" s="831">
        <v>2</v>
      </c>
      <c r="K38" s="831">
        <v>1188</v>
      </c>
      <c r="L38" s="831">
        <v>1</v>
      </c>
      <c r="M38" s="831">
        <v>594</v>
      </c>
      <c r="N38" s="831">
        <v>4</v>
      </c>
      <c r="O38" s="831">
        <v>2380</v>
      </c>
      <c r="P38" s="827">
        <v>2.0033670033670035</v>
      </c>
      <c r="Q38" s="832">
        <v>595</v>
      </c>
    </row>
    <row r="39" spans="1:17" ht="14.45" customHeight="1" x14ac:dyDescent="0.2">
      <c r="A39" s="821" t="s">
        <v>5029</v>
      </c>
      <c r="B39" s="822" t="s">
        <v>5241</v>
      </c>
      <c r="C39" s="822" t="s">
        <v>4179</v>
      </c>
      <c r="D39" s="822" t="s">
        <v>5286</v>
      </c>
      <c r="E39" s="822" t="s">
        <v>5287</v>
      </c>
      <c r="F39" s="831">
        <v>1</v>
      </c>
      <c r="G39" s="831">
        <v>50</v>
      </c>
      <c r="H39" s="831">
        <v>1</v>
      </c>
      <c r="I39" s="831">
        <v>50</v>
      </c>
      <c r="J39" s="831">
        <v>1</v>
      </c>
      <c r="K39" s="831">
        <v>50</v>
      </c>
      <c r="L39" s="831">
        <v>1</v>
      </c>
      <c r="M39" s="831">
        <v>50</v>
      </c>
      <c r="N39" s="831"/>
      <c r="O39" s="831"/>
      <c r="P39" s="827"/>
      <c r="Q39" s="832"/>
    </row>
    <row r="40" spans="1:17" ht="14.45" customHeight="1" x14ac:dyDescent="0.2">
      <c r="A40" s="821" t="s">
        <v>5029</v>
      </c>
      <c r="B40" s="822" t="s">
        <v>5241</v>
      </c>
      <c r="C40" s="822" t="s">
        <v>4179</v>
      </c>
      <c r="D40" s="822" t="s">
        <v>5288</v>
      </c>
      <c r="E40" s="822" t="s">
        <v>5289</v>
      </c>
      <c r="F40" s="831">
        <v>1</v>
      </c>
      <c r="G40" s="831">
        <v>547</v>
      </c>
      <c r="H40" s="831">
        <v>0.33272506082725062</v>
      </c>
      <c r="I40" s="831">
        <v>547</v>
      </c>
      <c r="J40" s="831">
        <v>3</v>
      </c>
      <c r="K40" s="831">
        <v>1644</v>
      </c>
      <c r="L40" s="831">
        <v>1</v>
      </c>
      <c r="M40" s="831">
        <v>548</v>
      </c>
      <c r="N40" s="831">
        <v>4</v>
      </c>
      <c r="O40" s="831">
        <v>2196</v>
      </c>
      <c r="P40" s="827">
        <v>1.3357664233576643</v>
      </c>
      <c r="Q40" s="832">
        <v>549</v>
      </c>
    </row>
    <row r="41" spans="1:17" ht="14.45" customHeight="1" x14ac:dyDescent="0.2">
      <c r="A41" s="821" t="s">
        <v>5029</v>
      </c>
      <c r="B41" s="822" t="s">
        <v>5241</v>
      </c>
      <c r="C41" s="822" t="s">
        <v>4179</v>
      </c>
      <c r="D41" s="822" t="s">
        <v>5290</v>
      </c>
      <c r="E41" s="822" t="s">
        <v>5291</v>
      </c>
      <c r="F41" s="831"/>
      <c r="G41" s="831"/>
      <c r="H41" s="831"/>
      <c r="I41" s="831"/>
      <c r="J41" s="831"/>
      <c r="K41" s="831"/>
      <c r="L41" s="831"/>
      <c r="M41" s="831"/>
      <c r="N41" s="831">
        <v>1</v>
      </c>
      <c r="O41" s="831">
        <v>525</v>
      </c>
      <c r="P41" s="827"/>
      <c r="Q41" s="832">
        <v>525</v>
      </c>
    </row>
    <row r="42" spans="1:17" ht="14.45" customHeight="1" x14ac:dyDescent="0.2">
      <c r="A42" s="821" t="s">
        <v>5029</v>
      </c>
      <c r="B42" s="822" t="s">
        <v>5241</v>
      </c>
      <c r="C42" s="822" t="s">
        <v>4179</v>
      </c>
      <c r="D42" s="822" t="s">
        <v>5292</v>
      </c>
      <c r="E42" s="822" t="s">
        <v>5293</v>
      </c>
      <c r="F42" s="831">
        <v>1</v>
      </c>
      <c r="G42" s="831">
        <v>736</v>
      </c>
      <c r="H42" s="831">
        <v>0.33288104929895973</v>
      </c>
      <c r="I42" s="831">
        <v>736</v>
      </c>
      <c r="J42" s="831">
        <v>3</v>
      </c>
      <c r="K42" s="831">
        <v>2211</v>
      </c>
      <c r="L42" s="831">
        <v>1</v>
      </c>
      <c r="M42" s="831">
        <v>737</v>
      </c>
      <c r="N42" s="831">
        <v>4</v>
      </c>
      <c r="O42" s="831">
        <v>2948</v>
      </c>
      <c r="P42" s="827">
        <v>1.3333333333333333</v>
      </c>
      <c r="Q42" s="832">
        <v>737</v>
      </c>
    </row>
    <row r="43" spans="1:17" ht="14.45" customHeight="1" x14ac:dyDescent="0.2">
      <c r="A43" s="821" t="s">
        <v>5029</v>
      </c>
      <c r="B43" s="822" t="s">
        <v>5241</v>
      </c>
      <c r="C43" s="822" t="s">
        <v>4179</v>
      </c>
      <c r="D43" s="822" t="s">
        <v>5294</v>
      </c>
      <c r="E43" s="822" t="s">
        <v>5295</v>
      </c>
      <c r="F43" s="831"/>
      <c r="G43" s="831"/>
      <c r="H43" s="831"/>
      <c r="I43" s="831"/>
      <c r="J43" s="831">
        <v>1</v>
      </c>
      <c r="K43" s="831">
        <v>330</v>
      </c>
      <c r="L43" s="831">
        <v>1</v>
      </c>
      <c r="M43" s="831">
        <v>330</v>
      </c>
      <c r="N43" s="831">
        <v>1</v>
      </c>
      <c r="O43" s="831">
        <v>331</v>
      </c>
      <c r="P43" s="827">
        <v>1.0030303030303029</v>
      </c>
      <c r="Q43" s="832">
        <v>331</v>
      </c>
    </row>
    <row r="44" spans="1:17" ht="14.45" customHeight="1" x14ac:dyDescent="0.2">
      <c r="A44" s="821" t="s">
        <v>5029</v>
      </c>
      <c r="B44" s="822" t="s">
        <v>5241</v>
      </c>
      <c r="C44" s="822" t="s">
        <v>4179</v>
      </c>
      <c r="D44" s="822" t="s">
        <v>5296</v>
      </c>
      <c r="E44" s="822" t="s">
        <v>5297</v>
      </c>
      <c r="F44" s="831">
        <v>1</v>
      </c>
      <c r="G44" s="831">
        <v>346</v>
      </c>
      <c r="H44" s="831">
        <v>0.49855907780979825</v>
      </c>
      <c r="I44" s="831">
        <v>346</v>
      </c>
      <c r="J44" s="831">
        <v>2</v>
      </c>
      <c r="K44" s="831">
        <v>694</v>
      </c>
      <c r="L44" s="831">
        <v>1</v>
      </c>
      <c r="M44" s="831">
        <v>347</v>
      </c>
      <c r="N44" s="831">
        <v>4</v>
      </c>
      <c r="O44" s="831">
        <v>1392</v>
      </c>
      <c r="P44" s="827">
        <v>2.005763688760807</v>
      </c>
      <c r="Q44" s="832">
        <v>348</v>
      </c>
    </row>
    <row r="45" spans="1:17" ht="14.45" customHeight="1" x14ac:dyDescent="0.2">
      <c r="A45" s="821" t="s">
        <v>5029</v>
      </c>
      <c r="B45" s="822" t="s">
        <v>5241</v>
      </c>
      <c r="C45" s="822" t="s">
        <v>4179</v>
      </c>
      <c r="D45" s="822" t="s">
        <v>5298</v>
      </c>
      <c r="E45" s="822" t="s">
        <v>5299</v>
      </c>
      <c r="F45" s="831">
        <v>1</v>
      </c>
      <c r="G45" s="831">
        <v>232</v>
      </c>
      <c r="H45" s="831">
        <v>1</v>
      </c>
      <c r="I45" s="831">
        <v>232</v>
      </c>
      <c r="J45" s="831">
        <v>1</v>
      </c>
      <c r="K45" s="831">
        <v>232</v>
      </c>
      <c r="L45" s="831">
        <v>1</v>
      </c>
      <c r="M45" s="831">
        <v>232</v>
      </c>
      <c r="N45" s="831">
        <v>3</v>
      </c>
      <c r="O45" s="831">
        <v>699</v>
      </c>
      <c r="P45" s="827">
        <v>3.0129310344827585</v>
      </c>
      <c r="Q45" s="832">
        <v>233</v>
      </c>
    </row>
    <row r="46" spans="1:17" ht="14.45" customHeight="1" x14ac:dyDescent="0.2">
      <c r="A46" s="821" t="s">
        <v>5029</v>
      </c>
      <c r="B46" s="822" t="s">
        <v>5241</v>
      </c>
      <c r="C46" s="822" t="s">
        <v>4179</v>
      </c>
      <c r="D46" s="822" t="s">
        <v>5300</v>
      </c>
      <c r="E46" s="822" t="s">
        <v>5301</v>
      </c>
      <c r="F46" s="831"/>
      <c r="G46" s="831"/>
      <c r="H46" s="831"/>
      <c r="I46" s="831"/>
      <c r="J46" s="831">
        <v>1</v>
      </c>
      <c r="K46" s="831">
        <v>234</v>
      </c>
      <c r="L46" s="831">
        <v>1</v>
      </c>
      <c r="M46" s="831">
        <v>234</v>
      </c>
      <c r="N46" s="831">
        <v>1</v>
      </c>
      <c r="O46" s="831">
        <v>234</v>
      </c>
      <c r="P46" s="827">
        <v>1</v>
      </c>
      <c r="Q46" s="832">
        <v>234</v>
      </c>
    </row>
    <row r="47" spans="1:17" ht="14.45" customHeight="1" x14ac:dyDescent="0.2">
      <c r="A47" s="821" t="s">
        <v>5029</v>
      </c>
      <c r="B47" s="822" t="s">
        <v>5241</v>
      </c>
      <c r="C47" s="822" t="s">
        <v>4179</v>
      </c>
      <c r="D47" s="822" t="s">
        <v>5302</v>
      </c>
      <c r="E47" s="822" t="s">
        <v>5303</v>
      </c>
      <c r="F47" s="831">
        <v>1</v>
      </c>
      <c r="G47" s="831">
        <v>410</v>
      </c>
      <c r="H47" s="831"/>
      <c r="I47" s="831">
        <v>410</v>
      </c>
      <c r="J47" s="831"/>
      <c r="K47" s="831"/>
      <c r="L47" s="831"/>
      <c r="M47" s="831"/>
      <c r="N47" s="831">
        <v>1</v>
      </c>
      <c r="O47" s="831">
        <v>411</v>
      </c>
      <c r="P47" s="827"/>
      <c r="Q47" s="832">
        <v>411</v>
      </c>
    </row>
    <row r="48" spans="1:17" ht="14.45" customHeight="1" x14ac:dyDescent="0.2">
      <c r="A48" s="821" t="s">
        <v>5029</v>
      </c>
      <c r="B48" s="822" t="s">
        <v>5241</v>
      </c>
      <c r="C48" s="822" t="s">
        <v>4179</v>
      </c>
      <c r="D48" s="822" t="s">
        <v>5304</v>
      </c>
      <c r="E48" s="822" t="s">
        <v>5305</v>
      </c>
      <c r="F48" s="831">
        <v>1</v>
      </c>
      <c r="G48" s="831">
        <v>590</v>
      </c>
      <c r="H48" s="831"/>
      <c r="I48" s="831">
        <v>590</v>
      </c>
      <c r="J48" s="831"/>
      <c r="K48" s="831"/>
      <c r="L48" s="831"/>
      <c r="M48" s="831"/>
      <c r="N48" s="831">
        <v>1</v>
      </c>
      <c r="O48" s="831">
        <v>592</v>
      </c>
      <c r="P48" s="827"/>
      <c r="Q48" s="832">
        <v>592</v>
      </c>
    </row>
    <row r="49" spans="1:17" ht="14.45" customHeight="1" x14ac:dyDescent="0.2">
      <c r="A49" s="821" t="s">
        <v>5029</v>
      </c>
      <c r="B49" s="822" t="s">
        <v>5241</v>
      </c>
      <c r="C49" s="822" t="s">
        <v>4179</v>
      </c>
      <c r="D49" s="822" t="s">
        <v>5306</v>
      </c>
      <c r="E49" s="822" t="s">
        <v>5307</v>
      </c>
      <c r="F49" s="831"/>
      <c r="G49" s="831"/>
      <c r="H49" s="831"/>
      <c r="I49" s="831"/>
      <c r="J49" s="831">
        <v>11</v>
      </c>
      <c r="K49" s="831">
        <v>4268</v>
      </c>
      <c r="L49" s="831">
        <v>1</v>
      </c>
      <c r="M49" s="831">
        <v>388</v>
      </c>
      <c r="N49" s="831">
        <v>1</v>
      </c>
      <c r="O49" s="831">
        <v>389</v>
      </c>
      <c r="P49" s="827">
        <v>9.1143392689784442E-2</v>
      </c>
      <c r="Q49" s="832">
        <v>389</v>
      </c>
    </row>
    <row r="50" spans="1:17" ht="14.45" customHeight="1" x14ac:dyDescent="0.2">
      <c r="A50" s="821" t="s">
        <v>5029</v>
      </c>
      <c r="B50" s="822" t="s">
        <v>5241</v>
      </c>
      <c r="C50" s="822" t="s">
        <v>4179</v>
      </c>
      <c r="D50" s="822" t="s">
        <v>5308</v>
      </c>
      <c r="E50" s="822" t="s">
        <v>5309</v>
      </c>
      <c r="F50" s="831">
        <v>3</v>
      </c>
      <c r="G50" s="831">
        <v>2367</v>
      </c>
      <c r="H50" s="831">
        <v>0.59924050632911396</v>
      </c>
      <c r="I50" s="831">
        <v>789</v>
      </c>
      <c r="J50" s="831">
        <v>5</v>
      </c>
      <c r="K50" s="831">
        <v>3950</v>
      </c>
      <c r="L50" s="831">
        <v>1</v>
      </c>
      <c r="M50" s="831">
        <v>790</v>
      </c>
      <c r="N50" s="831">
        <v>9</v>
      </c>
      <c r="O50" s="831">
        <v>7119</v>
      </c>
      <c r="P50" s="827">
        <v>1.8022784810126582</v>
      </c>
      <c r="Q50" s="832">
        <v>791</v>
      </c>
    </row>
    <row r="51" spans="1:17" ht="14.45" customHeight="1" x14ac:dyDescent="0.2">
      <c r="A51" s="821" t="s">
        <v>5029</v>
      </c>
      <c r="B51" s="822" t="s">
        <v>5241</v>
      </c>
      <c r="C51" s="822" t="s">
        <v>4179</v>
      </c>
      <c r="D51" s="822" t="s">
        <v>5310</v>
      </c>
      <c r="E51" s="822" t="s">
        <v>5311</v>
      </c>
      <c r="F51" s="831"/>
      <c r="G51" s="831"/>
      <c r="H51" s="831"/>
      <c r="I51" s="831"/>
      <c r="J51" s="831">
        <v>1</v>
      </c>
      <c r="K51" s="831">
        <v>225</v>
      </c>
      <c r="L51" s="831">
        <v>1</v>
      </c>
      <c r="M51" s="831">
        <v>225</v>
      </c>
      <c r="N51" s="831">
        <v>1</v>
      </c>
      <c r="O51" s="831">
        <v>226</v>
      </c>
      <c r="P51" s="827">
        <v>1.0044444444444445</v>
      </c>
      <c r="Q51" s="832">
        <v>226</v>
      </c>
    </row>
    <row r="52" spans="1:17" ht="14.45" customHeight="1" x14ac:dyDescent="0.2">
      <c r="A52" s="821" t="s">
        <v>5029</v>
      </c>
      <c r="B52" s="822" t="s">
        <v>5241</v>
      </c>
      <c r="C52" s="822" t="s">
        <v>4179</v>
      </c>
      <c r="D52" s="822" t="s">
        <v>5312</v>
      </c>
      <c r="E52" s="822" t="s">
        <v>5313</v>
      </c>
      <c r="F52" s="831">
        <v>1</v>
      </c>
      <c r="G52" s="831">
        <v>919</v>
      </c>
      <c r="H52" s="831"/>
      <c r="I52" s="831">
        <v>919</v>
      </c>
      <c r="J52" s="831"/>
      <c r="K52" s="831"/>
      <c r="L52" s="831"/>
      <c r="M52" s="831"/>
      <c r="N52" s="831"/>
      <c r="O52" s="831"/>
      <c r="P52" s="827"/>
      <c r="Q52" s="832"/>
    </row>
    <row r="53" spans="1:17" ht="14.45" customHeight="1" x14ac:dyDescent="0.2">
      <c r="A53" s="821" t="s">
        <v>5029</v>
      </c>
      <c r="B53" s="822" t="s">
        <v>5241</v>
      </c>
      <c r="C53" s="822" t="s">
        <v>4179</v>
      </c>
      <c r="D53" s="822" t="s">
        <v>5314</v>
      </c>
      <c r="E53" s="822" t="s">
        <v>5315</v>
      </c>
      <c r="F53" s="831">
        <v>1</v>
      </c>
      <c r="G53" s="831">
        <v>896</v>
      </c>
      <c r="H53" s="831"/>
      <c r="I53" s="831">
        <v>896</v>
      </c>
      <c r="J53" s="831"/>
      <c r="K53" s="831"/>
      <c r="L53" s="831"/>
      <c r="M53" s="831"/>
      <c r="N53" s="831"/>
      <c r="O53" s="831"/>
      <c r="P53" s="827"/>
      <c r="Q53" s="832"/>
    </row>
    <row r="54" spans="1:17" ht="14.45" customHeight="1" x14ac:dyDescent="0.2">
      <c r="A54" s="821" t="s">
        <v>5029</v>
      </c>
      <c r="B54" s="822" t="s">
        <v>5241</v>
      </c>
      <c r="C54" s="822" t="s">
        <v>4179</v>
      </c>
      <c r="D54" s="822" t="s">
        <v>5316</v>
      </c>
      <c r="E54" s="822" t="s">
        <v>5317</v>
      </c>
      <c r="F54" s="831">
        <v>4</v>
      </c>
      <c r="G54" s="831">
        <v>976</v>
      </c>
      <c r="H54" s="831">
        <v>0.79673469387755103</v>
      </c>
      <c r="I54" s="831">
        <v>244</v>
      </c>
      <c r="J54" s="831">
        <v>5</v>
      </c>
      <c r="K54" s="831">
        <v>1225</v>
      </c>
      <c r="L54" s="831">
        <v>1</v>
      </c>
      <c r="M54" s="831">
        <v>245</v>
      </c>
      <c r="N54" s="831">
        <v>25</v>
      </c>
      <c r="O54" s="831">
        <v>6150</v>
      </c>
      <c r="P54" s="827">
        <v>5.0204081632653059</v>
      </c>
      <c r="Q54" s="832">
        <v>246</v>
      </c>
    </row>
    <row r="55" spans="1:17" ht="14.45" customHeight="1" x14ac:dyDescent="0.2">
      <c r="A55" s="821" t="s">
        <v>5029</v>
      </c>
      <c r="B55" s="822" t="s">
        <v>5241</v>
      </c>
      <c r="C55" s="822" t="s">
        <v>4179</v>
      </c>
      <c r="D55" s="822" t="s">
        <v>5318</v>
      </c>
      <c r="E55" s="822" t="s">
        <v>5319</v>
      </c>
      <c r="F55" s="831"/>
      <c r="G55" s="831"/>
      <c r="H55" s="831"/>
      <c r="I55" s="831"/>
      <c r="J55" s="831">
        <v>1</v>
      </c>
      <c r="K55" s="831">
        <v>203</v>
      </c>
      <c r="L55" s="831">
        <v>1</v>
      </c>
      <c r="M55" s="831">
        <v>203</v>
      </c>
      <c r="N55" s="831">
        <v>3</v>
      </c>
      <c r="O55" s="831">
        <v>612</v>
      </c>
      <c r="P55" s="827">
        <v>3.0147783251231526</v>
      </c>
      <c r="Q55" s="832">
        <v>204</v>
      </c>
    </row>
    <row r="56" spans="1:17" ht="14.45" customHeight="1" x14ac:dyDescent="0.2">
      <c r="A56" s="821" t="s">
        <v>5029</v>
      </c>
      <c r="B56" s="822" t="s">
        <v>5241</v>
      </c>
      <c r="C56" s="822" t="s">
        <v>4179</v>
      </c>
      <c r="D56" s="822" t="s">
        <v>5320</v>
      </c>
      <c r="E56" s="822" t="s">
        <v>5321</v>
      </c>
      <c r="F56" s="831"/>
      <c r="G56" s="831"/>
      <c r="H56" s="831"/>
      <c r="I56" s="831"/>
      <c r="J56" s="831">
        <v>10</v>
      </c>
      <c r="K56" s="831">
        <v>5810</v>
      </c>
      <c r="L56" s="831">
        <v>1</v>
      </c>
      <c r="M56" s="831">
        <v>581</v>
      </c>
      <c r="N56" s="831"/>
      <c r="O56" s="831"/>
      <c r="P56" s="827"/>
      <c r="Q56" s="832"/>
    </row>
    <row r="57" spans="1:17" ht="14.45" customHeight="1" x14ac:dyDescent="0.2">
      <c r="A57" s="821" t="s">
        <v>5029</v>
      </c>
      <c r="B57" s="822" t="s">
        <v>5241</v>
      </c>
      <c r="C57" s="822" t="s">
        <v>4179</v>
      </c>
      <c r="D57" s="822" t="s">
        <v>5322</v>
      </c>
      <c r="E57" s="822" t="s">
        <v>5323</v>
      </c>
      <c r="F57" s="831"/>
      <c r="G57" s="831"/>
      <c r="H57" s="831"/>
      <c r="I57" s="831"/>
      <c r="J57" s="831"/>
      <c r="K57" s="831"/>
      <c r="L57" s="831"/>
      <c r="M57" s="831"/>
      <c r="N57" s="831">
        <v>1</v>
      </c>
      <c r="O57" s="831">
        <v>3237</v>
      </c>
      <c r="P57" s="827"/>
      <c r="Q57" s="832">
        <v>3237</v>
      </c>
    </row>
    <row r="58" spans="1:17" ht="14.45" customHeight="1" x14ac:dyDescent="0.2">
      <c r="A58" s="821" t="s">
        <v>5029</v>
      </c>
      <c r="B58" s="822" t="s">
        <v>5241</v>
      </c>
      <c r="C58" s="822" t="s">
        <v>4179</v>
      </c>
      <c r="D58" s="822" t="s">
        <v>5324</v>
      </c>
      <c r="E58" s="822" t="s">
        <v>5325</v>
      </c>
      <c r="F58" s="831"/>
      <c r="G58" s="831"/>
      <c r="H58" s="831"/>
      <c r="I58" s="831"/>
      <c r="J58" s="831"/>
      <c r="K58" s="831"/>
      <c r="L58" s="831"/>
      <c r="M58" s="831"/>
      <c r="N58" s="831">
        <v>1</v>
      </c>
      <c r="O58" s="831">
        <v>4538</v>
      </c>
      <c r="P58" s="827"/>
      <c r="Q58" s="832">
        <v>4538</v>
      </c>
    </row>
    <row r="59" spans="1:17" ht="14.45" customHeight="1" x14ac:dyDescent="0.2">
      <c r="A59" s="821" t="s">
        <v>5029</v>
      </c>
      <c r="B59" s="822" t="s">
        <v>5241</v>
      </c>
      <c r="C59" s="822" t="s">
        <v>4179</v>
      </c>
      <c r="D59" s="822" t="s">
        <v>5326</v>
      </c>
      <c r="E59" s="822" t="s">
        <v>5327</v>
      </c>
      <c r="F59" s="831"/>
      <c r="G59" s="831"/>
      <c r="H59" s="831"/>
      <c r="I59" s="831"/>
      <c r="J59" s="831"/>
      <c r="K59" s="831"/>
      <c r="L59" s="831"/>
      <c r="M59" s="831"/>
      <c r="N59" s="831">
        <v>1</v>
      </c>
      <c r="O59" s="831">
        <v>64</v>
      </c>
      <c r="P59" s="827"/>
      <c r="Q59" s="832">
        <v>64</v>
      </c>
    </row>
    <row r="60" spans="1:17" ht="14.45" customHeight="1" x14ac:dyDescent="0.2">
      <c r="A60" s="821" t="s">
        <v>5328</v>
      </c>
      <c r="B60" s="822" t="s">
        <v>5329</v>
      </c>
      <c r="C60" s="822" t="s">
        <v>4179</v>
      </c>
      <c r="D60" s="822" t="s">
        <v>5330</v>
      </c>
      <c r="E60" s="822" t="s">
        <v>5331</v>
      </c>
      <c r="F60" s="831">
        <v>427</v>
      </c>
      <c r="G60" s="831">
        <v>11625</v>
      </c>
      <c r="H60" s="831">
        <v>0.96778221778221774</v>
      </c>
      <c r="I60" s="831">
        <v>27.224824355971897</v>
      </c>
      <c r="J60" s="831">
        <v>429</v>
      </c>
      <c r="K60" s="831">
        <v>12012</v>
      </c>
      <c r="L60" s="831">
        <v>1</v>
      </c>
      <c r="M60" s="831">
        <v>28</v>
      </c>
      <c r="N60" s="831">
        <v>465</v>
      </c>
      <c r="O60" s="831">
        <v>13020</v>
      </c>
      <c r="P60" s="827">
        <v>1.083916083916084</v>
      </c>
      <c r="Q60" s="832">
        <v>28</v>
      </c>
    </row>
    <row r="61" spans="1:17" ht="14.45" customHeight="1" x14ac:dyDescent="0.2">
      <c r="A61" s="821" t="s">
        <v>5328</v>
      </c>
      <c r="B61" s="822" t="s">
        <v>5329</v>
      </c>
      <c r="C61" s="822" t="s">
        <v>4179</v>
      </c>
      <c r="D61" s="822" t="s">
        <v>5332</v>
      </c>
      <c r="E61" s="822" t="s">
        <v>5333</v>
      </c>
      <c r="F61" s="831">
        <v>139</v>
      </c>
      <c r="G61" s="831">
        <v>7506</v>
      </c>
      <c r="H61" s="831">
        <v>1.2410714285714286</v>
      </c>
      <c r="I61" s="831">
        <v>54</v>
      </c>
      <c r="J61" s="831">
        <v>112</v>
      </c>
      <c r="K61" s="831">
        <v>6048</v>
      </c>
      <c r="L61" s="831">
        <v>1</v>
      </c>
      <c r="M61" s="831">
        <v>54</v>
      </c>
      <c r="N61" s="831">
        <v>132</v>
      </c>
      <c r="O61" s="831">
        <v>7128</v>
      </c>
      <c r="P61" s="827">
        <v>1.1785714285714286</v>
      </c>
      <c r="Q61" s="832">
        <v>54</v>
      </c>
    </row>
    <row r="62" spans="1:17" ht="14.45" customHeight="1" x14ac:dyDescent="0.2">
      <c r="A62" s="821" t="s">
        <v>5328</v>
      </c>
      <c r="B62" s="822" t="s">
        <v>5329</v>
      </c>
      <c r="C62" s="822" t="s">
        <v>4179</v>
      </c>
      <c r="D62" s="822" t="s">
        <v>5334</v>
      </c>
      <c r="E62" s="822" t="s">
        <v>5335</v>
      </c>
      <c r="F62" s="831">
        <v>338</v>
      </c>
      <c r="G62" s="831">
        <v>8112</v>
      </c>
      <c r="H62" s="831">
        <v>1.008955223880597</v>
      </c>
      <c r="I62" s="831">
        <v>24</v>
      </c>
      <c r="J62" s="831">
        <v>335</v>
      </c>
      <c r="K62" s="831">
        <v>8040</v>
      </c>
      <c r="L62" s="831">
        <v>1</v>
      </c>
      <c r="M62" s="831">
        <v>24</v>
      </c>
      <c r="N62" s="831">
        <v>344</v>
      </c>
      <c r="O62" s="831">
        <v>8256</v>
      </c>
      <c r="P62" s="827">
        <v>1.026865671641791</v>
      </c>
      <c r="Q62" s="832">
        <v>24</v>
      </c>
    </row>
    <row r="63" spans="1:17" ht="14.45" customHeight="1" x14ac:dyDescent="0.2">
      <c r="A63" s="821" t="s">
        <v>5328</v>
      </c>
      <c r="B63" s="822" t="s">
        <v>5329</v>
      </c>
      <c r="C63" s="822" t="s">
        <v>4179</v>
      </c>
      <c r="D63" s="822" t="s">
        <v>5336</v>
      </c>
      <c r="E63" s="822" t="s">
        <v>5337</v>
      </c>
      <c r="F63" s="831">
        <v>574</v>
      </c>
      <c r="G63" s="831">
        <v>15498</v>
      </c>
      <c r="H63" s="831">
        <v>0.94876033057851239</v>
      </c>
      <c r="I63" s="831">
        <v>27</v>
      </c>
      <c r="J63" s="831">
        <v>605</v>
      </c>
      <c r="K63" s="831">
        <v>16335</v>
      </c>
      <c r="L63" s="831">
        <v>1</v>
      </c>
      <c r="M63" s="831">
        <v>27</v>
      </c>
      <c r="N63" s="831">
        <v>624</v>
      </c>
      <c r="O63" s="831">
        <v>16848</v>
      </c>
      <c r="P63" s="827">
        <v>1.0314049586776859</v>
      </c>
      <c r="Q63" s="832">
        <v>27</v>
      </c>
    </row>
    <row r="64" spans="1:17" ht="14.45" customHeight="1" x14ac:dyDescent="0.2">
      <c r="A64" s="821" t="s">
        <v>5328</v>
      </c>
      <c r="B64" s="822" t="s">
        <v>5329</v>
      </c>
      <c r="C64" s="822" t="s">
        <v>4179</v>
      </c>
      <c r="D64" s="822" t="s">
        <v>5338</v>
      </c>
      <c r="E64" s="822" t="s">
        <v>5339</v>
      </c>
      <c r="F64" s="831">
        <v>211</v>
      </c>
      <c r="G64" s="831">
        <v>5697</v>
      </c>
      <c r="H64" s="831">
        <v>1.1787709497206704</v>
      </c>
      <c r="I64" s="831">
        <v>27</v>
      </c>
      <c r="J64" s="831">
        <v>179</v>
      </c>
      <c r="K64" s="831">
        <v>4833</v>
      </c>
      <c r="L64" s="831">
        <v>1</v>
      </c>
      <c r="M64" s="831">
        <v>27</v>
      </c>
      <c r="N64" s="831">
        <v>230</v>
      </c>
      <c r="O64" s="831">
        <v>6210</v>
      </c>
      <c r="P64" s="827">
        <v>1.2849162011173185</v>
      </c>
      <c r="Q64" s="832">
        <v>27</v>
      </c>
    </row>
    <row r="65" spans="1:17" ht="14.45" customHeight="1" x14ac:dyDescent="0.2">
      <c r="A65" s="821" t="s">
        <v>5328</v>
      </c>
      <c r="B65" s="822" t="s">
        <v>5329</v>
      </c>
      <c r="C65" s="822" t="s">
        <v>4179</v>
      </c>
      <c r="D65" s="822" t="s">
        <v>5340</v>
      </c>
      <c r="E65" s="822" t="s">
        <v>5341</v>
      </c>
      <c r="F65" s="831">
        <v>2397</v>
      </c>
      <c r="G65" s="831">
        <v>53256</v>
      </c>
      <c r="H65" s="831">
        <v>0.91665806051843435</v>
      </c>
      <c r="I65" s="831">
        <v>22.217772215269086</v>
      </c>
      <c r="J65" s="831">
        <v>2526</v>
      </c>
      <c r="K65" s="831">
        <v>58098</v>
      </c>
      <c r="L65" s="831">
        <v>1</v>
      </c>
      <c r="M65" s="831">
        <v>23</v>
      </c>
      <c r="N65" s="831">
        <v>2538</v>
      </c>
      <c r="O65" s="831">
        <v>58374</v>
      </c>
      <c r="P65" s="827">
        <v>1.004750593824228</v>
      </c>
      <c r="Q65" s="832">
        <v>23</v>
      </c>
    </row>
    <row r="66" spans="1:17" ht="14.45" customHeight="1" x14ac:dyDescent="0.2">
      <c r="A66" s="821" t="s">
        <v>5328</v>
      </c>
      <c r="B66" s="822" t="s">
        <v>5329</v>
      </c>
      <c r="C66" s="822" t="s">
        <v>4179</v>
      </c>
      <c r="D66" s="822" t="s">
        <v>5342</v>
      </c>
      <c r="E66" s="822" t="s">
        <v>5343</v>
      </c>
      <c r="F66" s="831">
        <v>10</v>
      </c>
      <c r="G66" s="831">
        <v>681</v>
      </c>
      <c r="H66" s="831">
        <v>0.75919732441471577</v>
      </c>
      <c r="I66" s="831">
        <v>68.099999999999994</v>
      </c>
      <c r="J66" s="831">
        <v>13</v>
      </c>
      <c r="K66" s="831">
        <v>897</v>
      </c>
      <c r="L66" s="831">
        <v>1</v>
      </c>
      <c r="M66" s="831">
        <v>69</v>
      </c>
      <c r="N66" s="831">
        <v>29</v>
      </c>
      <c r="O66" s="831">
        <v>2001</v>
      </c>
      <c r="P66" s="827">
        <v>2.2307692307692308</v>
      </c>
      <c r="Q66" s="832">
        <v>69</v>
      </c>
    </row>
    <row r="67" spans="1:17" ht="14.45" customHeight="1" x14ac:dyDescent="0.2">
      <c r="A67" s="821" t="s">
        <v>5328</v>
      </c>
      <c r="B67" s="822" t="s">
        <v>5329</v>
      </c>
      <c r="C67" s="822" t="s">
        <v>4179</v>
      </c>
      <c r="D67" s="822" t="s">
        <v>5344</v>
      </c>
      <c r="E67" s="822" t="s">
        <v>5345</v>
      </c>
      <c r="F67" s="831">
        <v>143</v>
      </c>
      <c r="G67" s="831">
        <v>8866</v>
      </c>
      <c r="H67" s="831">
        <v>0.97278911564625847</v>
      </c>
      <c r="I67" s="831">
        <v>62</v>
      </c>
      <c r="J67" s="831">
        <v>147</v>
      </c>
      <c r="K67" s="831">
        <v>9114</v>
      </c>
      <c r="L67" s="831">
        <v>1</v>
      </c>
      <c r="M67" s="831">
        <v>62</v>
      </c>
      <c r="N67" s="831">
        <v>337</v>
      </c>
      <c r="O67" s="831">
        <v>21231</v>
      </c>
      <c r="P67" s="827">
        <v>2.3294930875576036</v>
      </c>
      <c r="Q67" s="832">
        <v>63</v>
      </c>
    </row>
    <row r="68" spans="1:17" ht="14.45" customHeight="1" x14ac:dyDescent="0.2">
      <c r="A68" s="821" t="s">
        <v>5328</v>
      </c>
      <c r="B68" s="822" t="s">
        <v>5329</v>
      </c>
      <c r="C68" s="822" t="s">
        <v>4179</v>
      </c>
      <c r="D68" s="822" t="s">
        <v>5346</v>
      </c>
      <c r="E68" s="822" t="s">
        <v>5347</v>
      </c>
      <c r="F68" s="831"/>
      <c r="G68" s="831"/>
      <c r="H68" s="831"/>
      <c r="I68" s="831"/>
      <c r="J68" s="831"/>
      <c r="K68" s="831"/>
      <c r="L68" s="831"/>
      <c r="M68" s="831"/>
      <c r="N68" s="831">
        <v>1</v>
      </c>
      <c r="O68" s="831">
        <v>395</v>
      </c>
      <c r="P68" s="827"/>
      <c r="Q68" s="832">
        <v>395</v>
      </c>
    </row>
    <row r="69" spans="1:17" ht="14.45" customHeight="1" x14ac:dyDescent="0.2">
      <c r="A69" s="821" t="s">
        <v>5328</v>
      </c>
      <c r="B69" s="822" t="s">
        <v>5329</v>
      </c>
      <c r="C69" s="822" t="s">
        <v>4179</v>
      </c>
      <c r="D69" s="822" t="s">
        <v>5348</v>
      </c>
      <c r="E69" s="822" t="s">
        <v>5349</v>
      </c>
      <c r="F69" s="831">
        <v>86</v>
      </c>
      <c r="G69" s="831">
        <v>7077</v>
      </c>
      <c r="H69" s="831">
        <v>0.90591397849462363</v>
      </c>
      <c r="I69" s="831">
        <v>82.29069767441861</v>
      </c>
      <c r="J69" s="831">
        <v>93</v>
      </c>
      <c r="K69" s="831">
        <v>7812</v>
      </c>
      <c r="L69" s="831">
        <v>1</v>
      </c>
      <c r="M69" s="831">
        <v>84</v>
      </c>
      <c r="N69" s="831">
        <v>118</v>
      </c>
      <c r="O69" s="831">
        <v>10030</v>
      </c>
      <c r="P69" s="827">
        <v>1.2839221710189452</v>
      </c>
      <c r="Q69" s="832">
        <v>85</v>
      </c>
    </row>
    <row r="70" spans="1:17" ht="14.45" customHeight="1" x14ac:dyDescent="0.2">
      <c r="A70" s="821" t="s">
        <v>5328</v>
      </c>
      <c r="B70" s="822" t="s">
        <v>5329</v>
      </c>
      <c r="C70" s="822" t="s">
        <v>4179</v>
      </c>
      <c r="D70" s="822" t="s">
        <v>5350</v>
      </c>
      <c r="E70" s="822" t="s">
        <v>5351</v>
      </c>
      <c r="F70" s="831">
        <v>85</v>
      </c>
      <c r="G70" s="831">
        <v>83980</v>
      </c>
      <c r="H70" s="831">
        <v>1</v>
      </c>
      <c r="I70" s="831">
        <v>988</v>
      </c>
      <c r="J70" s="831">
        <v>85</v>
      </c>
      <c r="K70" s="831">
        <v>83980</v>
      </c>
      <c r="L70" s="831">
        <v>1</v>
      </c>
      <c r="M70" s="831">
        <v>988</v>
      </c>
      <c r="N70" s="831">
        <v>82</v>
      </c>
      <c r="O70" s="831">
        <v>81016</v>
      </c>
      <c r="P70" s="827">
        <v>0.96470588235294119</v>
      </c>
      <c r="Q70" s="832">
        <v>988</v>
      </c>
    </row>
    <row r="71" spans="1:17" ht="14.45" customHeight="1" x14ac:dyDescent="0.2">
      <c r="A71" s="821" t="s">
        <v>5328</v>
      </c>
      <c r="B71" s="822" t="s">
        <v>5329</v>
      </c>
      <c r="C71" s="822" t="s">
        <v>4179</v>
      </c>
      <c r="D71" s="822" t="s">
        <v>5352</v>
      </c>
      <c r="E71" s="822" t="s">
        <v>5353</v>
      </c>
      <c r="F71" s="831"/>
      <c r="G71" s="831"/>
      <c r="H71" s="831"/>
      <c r="I71" s="831"/>
      <c r="J71" s="831"/>
      <c r="K71" s="831"/>
      <c r="L71" s="831"/>
      <c r="M71" s="831"/>
      <c r="N71" s="831">
        <v>1</v>
      </c>
      <c r="O71" s="831">
        <v>1800</v>
      </c>
      <c r="P71" s="827"/>
      <c r="Q71" s="832">
        <v>1800</v>
      </c>
    </row>
    <row r="72" spans="1:17" ht="14.45" customHeight="1" x14ac:dyDescent="0.2">
      <c r="A72" s="821" t="s">
        <v>5328</v>
      </c>
      <c r="B72" s="822" t="s">
        <v>5329</v>
      </c>
      <c r="C72" s="822" t="s">
        <v>4179</v>
      </c>
      <c r="D72" s="822" t="s">
        <v>5354</v>
      </c>
      <c r="E72" s="822" t="s">
        <v>5355</v>
      </c>
      <c r="F72" s="831">
        <v>2</v>
      </c>
      <c r="G72" s="831">
        <v>382</v>
      </c>
      <c r="H72" s="831">
        <v>1</v>
      </c>
      <c r="I72" s="831">
        <v>191</v>
      </c>
      <c r="J72" s="831">
        <v>2</v>
      </c>
      <c r="K72" s="831">
        <v>382</v>
      </c>
      <c r="L72" s="831">
        <v>1</v>
      </c>
      <c r="M72" s="831">
        <v>191</v>
      </c>
      <c r="N72" s="831">
        <v>1</v>
      </c>
      <c r="O72" s="831">
        <v>191</v>
      </c>
      <c r="P72" s="827">
        <v>0.5</v>
      </c>
      <c r="Q72" s="832">
        <v>191</v>
      </c>
    </row>
    <row r="73" spans="1:17" ht="14.45" customHeight="1" x14ac:dyDescent="0.2">
      <c r="A73" s="821" t="s">
        <v>5328</v>
      </c>
      <c r="B73" s="822" t="s">
        <v>5329</v>
      </c>
      <c r="C73" s="822" t="s">
        <v>4179</v>
      </c>
      <c r="D73" s="822" t="s">
        <v>5356</v>
      </c>
      <c r="E73" s="822" t="s">
        <v>5357</v>
      </c>
      <c r="F73" s="831">
        <v>2</v>
      </c>
      <c r="G73" s="831">
        <v>126</v>
      </c>
      <c r="H73" s="831">
        <v>1.96875</v>
      </c>
      <c r="I73" s="831">
        <v>63</v>
      </c>
      <c r="J73" s="831">
        <v>1</v>
      </c>
      <c r="K73" s="831">
        <v>64</v>
      </c>
      <c r="L73" s="831">
        <v>1</v>
      </c>
      <c r="M73" s="831">
        <v>64</v>
      </c>
      <c r="N73" s="831">
        <v>3</v>
      </c>
      <c r="O73" s="831">
        <v>192</v>
      </c>
      <c r="P73" s="827">
        <v>3</v>
      </c>
      <c r="Q73" s="832">
        <v>64</v>
      </c>
    </row>
    <row r="74" spans="1:17" ht="14.45" customHeight="1" x14ac:dyDescent="0.2">
      <c r="A74" s="821" t="s">
        <v>5328</v>
      </c>
      <c r="B74" s="822" t="s">
        <v>5329</v>
      </c>
      <c r="C74" s="822" t="s">
        <v>4179</v>
      </c>
      <c r="D74" s="822" t="s">
        <v>5358</v>
      </c>
      <c r="E74" s="822" t="s">
        <v>5359</v>
      </c>
      <c r="F74" s="831">
        <v>4</v>
      </c>
      <c r="G74" s="831">
        <v>68</v>
      </c>
      <c r="H74" s="831">
        <v>4</v>
      </c>
      <c r="I74" s="831">
        <v>17</v>
      </c>
      <c r="J74" s="831">
        <v>1</v>
      </c>
      <c r="K74" s="831">
        <v>17</v>
      </c>
      <c r="L74" s="831">
        <v>1</v>
      </c>
      <c r="M74" s="831">
        <v>17</v>
      </c>
      <c r="N74" s="831">
        <v>5</v>
      </c>
      <c r="O74" s="831">
        <v>85</v>
      </c>
      <c r="P74" s="827">
        <v>5</v>
      </c>
      <c r="Q74" s="832">
        <v>17</v>
      </c>
    </row>
    <row r="75" spans="1:17" ht="14.45" customHeight="1" x14ac:dyDescent="0.2">
      <c r="A75" s="821" t="s">
        <v>5328</v>
      </c>
      <c r="B75" s="822" t="s">
        <v>5329</v>
      </c>
      <c r="C75" s="822" t="s">
        <v>4179</v>
      </c>
      <c r="D75" s="822" t="s">
        <v>5360</v>
      </c>
      <c r="E75" s="822" t="s">
        <v>5361</v>
      </c>
      <c r="F75" s="831">
        <v>1</v>
      </c>
      <c r="G75" s="831">
        <v>64</v>
      </c>
      <c r="H75" s="831"/>
      <c r="I75" s="831">
        <v>64</v>
      </c>
      <c r="J75" s="831"/>
      <c r="K75" s="831"/>
      <c r="L75" s="831"/>
      <c r="M75" s="831"/>
      <c r="N75" s="831">
        <v>1</v>
      </c>
      <c r="O75" s="831">
        <v>66</v>
      </c>
      <c r="P75" s="827"/>
      <c r="Q75" s="832">
        <v>66</v>
      </c>
    </row>
    <row r="76" spans="1:17" ht="14.45" customHeight="1" x14ac:dyDescent="0.2">
      <c r="A76" s="821" t="s">
        <v>5328</v>
      </c>
      <c r="B76" s="822" t="s">
        <v>5329</v>
      </c>
      <c r="C76" s="822" t="s">
        <v>4179</v>
      </c>
      <c r="D76" s="822" t="s">
        <v>5362</v>
      </c>
      <c r="E76" s="822" t="s">
        <v>5363</v>
      </c>
      <c r="F76" s="831">
        <v>1</v>
      </c>
      <c r="G76" s="831">
        <v>483</v>
      </c>
      <c r="H76" s="831"/>
      <c r="I76" s="831">
        <v>483</v>
      </c>
      <c r="J76" s="831"/>
      <c r="K76" s="831"/>
      <c r="L76" s="831"/>
      <c r="M76" s="831"/>
      <c r="N76" s="831"/>
      <c r="O76" s="831"/>
      <c r="P76" s="827"/>
      <c r="Q76" s="832"/>
    </row>
    <row r="77" spans="1:17" ht="14.45" customHeight="1" x14ac:dyDescent="0.2">
      <c r="A77" s="821" t="s">
        <v>5328</v>
      </c>
      <c r="B77" s="822" t="s">
        <v>5329</v>
      </c>
      <c r="C77" s="822" t="s">
        <v>4179</v>
      </c>
      <c r="D77" s="822" t="s">
        <v>5364</v>
      </c>
      <c r="E77" s="822" t="s">
        <v>5365</v>
      </c>
      <c r="F77" s="831">
        <v>1</v>
      </c>
      <c r="G77" s="831">
        <v>47</v>
      </c>
      <c r="H77" s="831"/>
      <c r="I77" s="831">
        <v>47</v>
      </c>
      <c r="J77" s="831"/>
      <c r="K77" s="831"/>
      <c r="L77" s="831"/>
      <c r="M77" s="831"/>
      <c r="N77" s="831">
        <v>1</v>
      </c>
      <c r="O77" s="831">
        <v>47</v>
      </c>
      <c r="P77" s="827"/>
      <c r="Q77" s="832">
        <v>47</v>
      </c>
    </row>
    <row r="78" spans="1:17" ht="14.45" customHeight="1" x14ac:dyDescent="0.2">
      <c r="A78" s="821" t="s">
        <v>5328</v>
      </c>
      <c r="B78" s="822" t="s">
        <v>5329</v>
      </c>
      <c r="C78" s="822" t="s">
        <v>4179</v>
      </c>
      <c r="D78" s="822" t="s">
        <v>5366</v>
      </c>
      <c r="E78" s="822" t="s">
        <v>5367</v>
      </c>
      <c r="F78" s="831">
        <v>1</v>
      </c>
      <c r="G78" s="831">
        <v>53</v>
      </c>
      <c r="H78" s="831">
        <v>0.5</v>
      </c>
      <c r="I78" s="831">
        <v>53</v>
      </c>
      <c r="J78" s="831">
        <v>2</v>
      </c>
      <c r="K78" s="831">
        <v>106</v>
      </c>
      <c r="L78" s="831">
        <v>1</v>
      </c>
      <c r="M78" s="831">
        <v>53</v>
      </c>
      <c r="N78" s="831">
        <v>4</v>
      </c>
      <c r="O78" s="831">
        <v>212</v>
      </c>
      <c r="P78" s="827">
        <v>2</v>
      </c>
      <c r="Q78" s="832">
        <v>53</v>
      </c>
    </row>
    <row r="79" spans="1:17" ht="14.45" customHeight="1" x14ac:dyDescent="0.2">
      <c r="A79" s="821" t="s">
        <v>5328</v>
      </c>
      <c r="B79" s="822" t="s">
        <v>5329</v>
      </c>
      <c r="C79" s="822" t="s">
        <v>4179</v>
      </c>
      <c r="D79" s="822" t="s">
        <v>5368</v>
      </c>
      <c r="E79" s="822" t="s">
        <v>5369</v>
      </c>
      <c r="F79" s="831">
        <v>2</v>
      </c>
      <c r="G79" s="831">
        <v>120</v>
      </c>
      <c r="H79" s="831">
        <v>0.98360655737704916</v>
      </c>
      <c r="I79" s="831">
        <v>60</v>
      </c>
      <c r="J79" s="831">
        <v>2</v>
      </c>
      <c r="K79" s="831">
        <v>122</v>
      </c>
      <c r="L79" s="831">
        <v>1</v>
      </c>
      <c r="M79" s="831">
        <v>61</v>
      </c>
      <c r="N79" s="831">
        <v>4</v>
      </c>
      <c r="O79" s="831">
        <v>244</v>
      </c>
      <c r="P79" s="827">
        <v>2</v>
      </c>
      <c r="Q79" s="832">
        <v>61</v>
      </c>
    </row>
    <row r="80" spans="1:17" ht="14.45" customHeight="1" x14ac:dyDescent="0.2">
      <c r="A80" s="821" t="s">
        <v>5328</v>
      </c>
      <c r="B80" s="822" t="s">
        <v>5329</v>
      </c>
      <c r="C80" s="822" t="s">
        <v>4179</v>
      </c>
      <c r="D80" s="822" t="s">
        <v>5370</v>
      </c>
      <c r="E80" s="822" t="s">
        <v>5371</v>
      </c>
      <c r="F80" s="831">
        <v>1</v>
      </c>
      <c r="G80" s="831">
        <v>19</v>
      </c>
      <c r="H80" s="831">
        <v>0.33333333333333331</v>
      </c>
      <c r="I80" s="831">
        <v>19</v>
      </c>
      <c r="J80" s="831">
        <v>3</v>
      </c>
      <c r="K80" s="831">
        <v>57</v>
      </c>
      <c r="L80" s="831">
        <v>1</v>
      </c>
      <c r="M80" s="831">
        <v>19</v>
      </c>
      <c r="N80" s="831">
        <v>1</v>
      </c>
      <c r="O80" s="831">
        <v>19</v>
      </c>
      <c r="P80" s="827">
        <v>0.33333333333333331</v>
      </c>
      <c r="Q80" s="832">
        <v>19</v>
      </c>
    </row>
    <row r="81" spans="1:17" ht="14.45" customHeight="1" x14ac:dyDescent="0.2">
      <c r="A81" s="821" t="s">
        <v>5328</v>
      </c>
      <c r="B81" s="822" t="s">
        <v>5329</v>
      </c>
      <c r="C81" s="822" t="s">
        <v>4179</v>
      </c>
      <c r="D81" s="822" t="s">
        <v>5372</v>
      </c>
      <c r="E81" s="822" t="s">
        <v>5373</v>
      </c>
      <c r="F81" s="831"/>
      <c r="G81" s="831"/>
      <c r="H81" s="831"/>
      <c r="I81" s="831"/>
      <c r="J81" s="831">
        <v>1</v>
      </c>
      <c r="K81" s="831">
        <v>392</v>
      </c>
      <c r="L81" s="831">
        <v>1</v>
      </c>
      <c r="M81" s="831">
        <v>392</v>
      </c>
      <c r="N81" s="831">
        <v>2</v>
      </c>
      <c r="O81" s="831">
        <v>784</v>
      </c>
      <c r="P81" s="827">
        <v>2</v>
      </c>
      <c r="Q81" s="832">
        <v>392</v>
      </c>
    </row>
    <row r="82" spans="1:17" ht="14.45" customHeight="1" x14ac:dyDescent="0.2">
      <c r="A82" s="821" t="s">
        <v>5328</v>
      </c>
      <c r="B82" s="822" t="s">
        <v>5329</v>
      </c>
      <c r="C82" s="822" t="s">
        <v>4179</v>
      </c>
      <c r="D82" s="822" t="s">
        <v>5374</v>
      </c>
      <c r="E82" s="822" t="s">
        <v>5375</v>
      </c>
      <c r="F82" s="831">
        <v>2</v>
      </c>
      <c r="G82" s="831">
        <v>928</v>
      </c>
      <c r="H82" s="831">
        <v>1.9417475728155338E-2</v>
      </c>
      <c r="I82" s="831">
        <v>464</v>
      </c>
      <c r="J82" s="831">
        <v>103</v>
      </c>
      <c r="K82" s="831">
        <v>47792</v>
      </c>
      <c r="L82" s="831">
        <v>1</v>
      </c>
      <c r="M82" s="831">
        <v>464</v>
      </c>
      <c r="N82" s="831">
        <v>131</v>
      </c>
      <c r="O82" s="831">
        <v>60915</v>
      </c>
      <c r="P82" s="827">
        <v>1.2745857047204554</v>
      </c>
      <c r="Q82" s="832">
        <v>465</v>
      </c>
    </row>
    <row r="83" spans="1:17" ht="14.45" customHeight="1" x14ac:dyDescent="0.2">
      <c r="A83" s="821" t="s">
        <v>5328</v>
      </c>
      <c r="B83" s="822" t="s">
        <v>5329</v>
      </c>
      <c r="C83" s="822" t="s">
        <v>4179</v>
      </c>
      <c r="D83" s="822" t="s">
        <v>5376</v>
      </c>
      <c r="E83" s="822" t="s">
        <v>5377</v>
      </c>
      <c r="F83" s="831"/>
      <c r="G83" s="831"/>
      <c r="H83" s="831"/>
      <c r="I83" s="831"/>
      <c r="J83" s="831">
        <v>1</v>
      </c>
      <c r="K83" s="831">
        <v>313</v>
      </c>
      <c r="L83" s="831">
        <v>1</v>
      </c>
      <c r="M83" s="831">
        <v>313</v>
      </c>
      <c r="N83" s="831"/>
      <c r="O83" s="831"/>
      <c r="P83" s="827"/>
      <c r="Q83" s="832"/>
    </row>
    <row r="84" spans="1:17" ht="14.45" customHeight="1" x14ac:dyDescent="0.2">
      <c r="A84" s="821" t="s">
        <v>5328</v>
      </c>
      <c r="B84" s="822" t="s">
        <v>5329</v>
      </c>
      <c r="C84" s="822" t="s">
        <v>4179</v>
      </c>
      <c r="D84" s="822" t="s">
        <v>5378</v>
      </c>
      <c r="E84" s="822" t="s">
        <v>5379</v>
      </c>
      <c r="F84" s="831">
        <v>52</v>
      </c>
      <c r="G84" s="831">
        <v>44356</v>
      </c>
      <c r="H84" s="831">
        <v>1.3317720530835284</v>
      </c>
      <c r="I84" s="831">
        <v>853</v>
      </c>
      <c r="J84" s="831">
        <v>39</v>
      </c>
      <c r="K84" s="831">
        <v>33306</v>
      </c>
      <c r="L84" s="831">
        <v>1</v>
      </c>
      <c r="M84" s="831">
        <v>854</v>
      </c>
      <c r="N84" s="831">
        <v>53</v>
      </c>
      <c r="O84" s="831">
        <v>45315</v>
      </c>
      <c r="P84" s="827">
        <v>1.3605656638443524</v>
      </c>
      <c r="Q84" s="832">
        <v>855</v>
      </c>
    </row>
    <row r="85" spans="1:17" ht="14.45" customHeight="1" x14ac:dyDescent="0.2">
      <c r="A85" s="821" t="s">
        <v>5328</v>
      </c>
      <c r="B85" s="822" t="s">
        <v>5329</v>
      </c>
      <c r="C85" s="822" t="s">
        <v>4179</v>
      </c>
      <c r="D85" s="822" t="s">
        <v>5380</v>
      </c>
      <c r="E85" s="822" t="s">
        <v>5381</v>
      </c>
      <c r="F85" s="831"/>
      <c r="G85" s="831"/>
      <c r="H85" s="831"/>
      <c r="I85" s="831"/>
      <c r="J85" s="831">
        <v>8</v>
      </c>
      <c r="K85" s="831">
        <v>1504</v>
      </c>
      <c r="L85" s="831">
        <v>1</v>
      </c>
      <c r="M85" s="831">
        <v>188</v>
      </c>
      <c r="N85" s="831">
        <v>9</v>
      </c>
      <c r="O85" s="831">
        <v>1692</v>
      </c>
      <c r="P85" s="827">
        <v>1.125</v>
      </c>
      <c r="Q85" s="832">
        <v>188</v>
      </c>
    </row>
    <row r="86" spans="1:17" ht="14.45" customHeight="1" x14ac:dyDescent="0.2">
      <c r="A86" s="821" t="s">
        <v>5328</v>
      </c>
      <c r="B86" s="822" t="s">
        <v>5329</v>
      </c>
      <c r="C86" s="822" t="s">
        <v>4179</v>
      </c>
      <c r="D86" s="822" t="s">
        <v>5382</v>
      </c>
      <c r="E86" s="822" t="s">
        <v>5383</v>
      </c>
      <c r="F86" s="831">
        <v>1</v>
      </c>
      <c r="G86" s="831">
        <v>167</v>
      </c>
      <c r="H86" s="831">
        <v>0.49702380952380953</v>
      </c>
      <c r="I86" s="831">
        <v>167</v>
      </c>
      <c r="J86" s="831">
        <v>2</v>
      </c>
      <c r="K86" s="831">
        <v>336</v>
      </c>
      <c r="L86" s="831">
        <v>1</v>
      </c>
      <c r="M86" s="831">
        <v>168</v>
      </c>
      <c r="N86" s="831">
        <v>2</v>
      </c>
      <c r="O86" s="831">
        <v>336</v>
      </c>
      <c r="P86" s="827">
        <v>1</v>
      </c>
      <c r="Q86" s="832">
        <v>168</v>
      </c>
    </row>
    <row r="87" spans="1:17" ht="14.45" customHeight="1" x14ac:dyDescent="0.2">
      <c r="A87" s="821" t="s">
        <v>5328</v>
      </c>
      <c r="B87" s="822" t="s">
        <v>5329</v>
      </c>
      <c r="C87" s="822" t="s">
        <v>4179</v>
      </c>
      <c r="D87" s="822" t="s">
        <v>5384</v>
      </c>
      <c r="E87" s="822" t="s">
        <v>5385</v>
      </c>
      <c r="F87" s="831">
        <v>2</v>
      </c>
      <c r="G87" s="831">
        <v>332</v>
      </c>
      <c r="H87" s="831">
        <v>0.66267465069860276</v>
      </c>
      <c r="I87" s="831">
        <v>166</v>
      </c>
      <c r="J87" s="831">
        <v>3</v>
      </c>
      <c r="K87" s="831">
        <v>501</v>
      </c>
      <c r="L87" s="831">
        <v>1</v>
      </c>
      <c r="M87" s="831">
        <v>167</v>
      </c>
      <c r="N87" s="831">
        <v>1</v>
      </c>
      <c r="O87" s="831">
        <v>167</v>
      </c>
      <c r="P87" s="827">
        <v>0.33333333333333331</v>
      </c>
      <c r="Q87" s="832">
        <v>167</v>
      </c>
    </row>
    <row r="88" spans="1:17" ht="14.45" customHeight="1" x14ac:dyDescent="0.2">
      <c r="A88" s="821" t="s">
        <v>5328</v>
      </c>
      <c r="B88" s="822" t="s">
        <v>5329</v>
      </c>
      <c r="C88" s="822" t="s">
        <v>4179</v>
      </c>
      <c r="D88" s="822" t="s">
        <v>5386</v>
      </c>
      <c r="E88" s="822" t="s">
        <v>5387</v>
      </c>
      <c r="F88" s="831">
        <v>2</v>
      </c>
      <c r="G88" s="831">
        <v>348</v>
      </c>
      <c r="H88" s="831"/>
      <c r="I88" s="831">
        <v>174</v>
      </c>
      <c r="J88" s="831"/>
      <c r="K88" s="831"/>
      <c r="L88" s="831"/>
      <c r="M88" s="831"/>
      <c r="N88" s="831"/>
      <c r="O88" s="831"/>
      <c r="P88" s="827"/>
      <c r="Q88" s="832"/>
    </row>
    <row r="89" spans="1:17" ht="14.45" customHeight="1" x14ac:dyDescent="0.2">
      <c r="A89" s="821" t="s">
        <v>5328</v>
      </c>
      <c r="B89" s="822" t="s">
        <v>5329</v>
      </c>
      <c r="C89" s="822" t="s">
        <v>4179</v>
      </c>
      <c r="D89" s="822" t="s">
        <v>5388</v>
      </c>
      <c r="E89" s="822" t="s">
        <v>5389</v>
      </c>
      <c r="F89" s="831">
        <v>1</v>
      </c>
      <c r="G89" s="831">
        <v>309</v>
      </c>
      <c r="H89" s="831">
        <v>0.99677419354838714</v>
      </c>
      <c r="I89" s="831">
        <v>309</v>
      </c>
      <c r="J89" s="831">
        <v>1</v>
      </c>
      <c r="K89" s="831">
        <v>310</v>
      </c>
      <c r="L89" s="831">
        <v>1</v>
      </c>
      <c r="M89" s="831">
        <v>310</v>
      </c>
      <c r="N89" s="831">
        <v>1</v>
      </c>
      <c r="O89" s="831">
        <v>310</v>
      </c>
      <c r="P89" s="827">
        <v>1</v>
      </c>
      <c r="Q89" s="832">
        <v>310</v>
      </c>
    </row>
    <row r="90" spans="1:17" ht="14.45" customHeight="1" x14ac:dyDescent="0.2">
      <c r="A90" s="821" t="s">
        <v>5328</v>
      </c>
      <c r="B90" s="822" t="s">
        <v>5329</v>
      </c>
      <c r="C90" s="822" t="s">
        <v>4179</v>
      </c>
      <c r="D90" s="822" t="s">
        <v>5390</v>
      </c>
      <c r="E90" s="822" t="s">
        <v>5391</v>
      </c>
      <c r="F90" s="831">
        <v>4</v>
      </c>
      <c r="G90" s="831">
        <v>1408</v>
      </c>
      <c r="H90" s="831">
        <v>1.3295561850802644</v>
      </c>
      <c r="I90" s="831">
        <v>352</v>
      </c>
      <c r="J90" s="831">
        <v>3</v>
      </c>
      <c r="K90" s="831">
        <v>1059</v>
      </c>
      <c r="L90" s="831">
        <v>1</v>
      </c>
      <c r="M90" s="831">
        <v>353</v>
      </c>
      <c r="N90" s="831">
        <v>1</v>
      </c>
      <c r="O90" s="831">
        <v>354</v>
      </c>
      <c r="P90" s="827">
        <v>0.33427762039660058</v>
      </c>
      <c r="Q90" s="832">
        <v>354</v>
      </c>
    </row>
    <row r="91" spans="1:17" ht="14.45" customHeight="1" x14ac:dyDescent="0.2">
      <c r="A91" s="821" t="s">
        <v>5328</v>
      </c>
      <c r="B91" s="822" t="s">
        <v>5329</v>
      </c>
      <c r="C91" s="822" t="s">
        <v>4179</v>
      </c>
      <c r="D91" s="822" t="s">
        <v>5392</v>
      </c>
      <c r="E91" s="822" t="s">
        <v>5393</v>
      </c>
      <c r="F91" s="831">
        <v>7</v>
      </c>
      <c r="G91" s="831">
        <v>2464</v>
      </c>
      <c r="H91" s="831">
        <v>2.3267233238904628</v>
      </c>
      <c r="I91" s="831">
        <v>352</v>
      </c>
      <c r="J91" s="831">
        <v>3</v>
      </c>
      <c r="K91" s="831">
        <v>1059</v>
      </c>
      <c r="L91" s="831">
        <v>1</v>
      </c>
      <c r="M91" s="831">
        <v>353</v>
      </c>
      <c r="N91" s="831">
        <v>1</v>
      </c>
      <c r="O91" s="831">
        <v>354</v>
      </c>
      <c r="P91" s="827">
        <v>0.33427762039660058</v>
      </c>
      <c r="Q91" s="832">
        <v>354</v>
      </c>
    </row>
    <row r="92" spans="1:17" ht="14.45" customHeight="1" x14ac:dyDescent="0.2">
      <c r="A92" s="821" t="s">
        <v>5328</v>
      </c>
      <c r="B92" s="822" t="s">
        <v>5329</v>
      </c>
      <c r="C92" s="822" t="s">
        <v>4179</v>
      </c>
      <c r="D92" s="822" t="s">
        <v>5394</v>
      </c>
      <c r="E92" s="822" t="s">
        <v>5395</v>
      </c>
      <c r="F92" s="831">
        <v>1</v>
      </c>
      <c r="G92" s="831">
        <v>1223</v>
      </c>
      <c r="H92" s="831">
        <v>0.99674001629991849</v>
      </c>
      <c r="I92" s="831">
        <v>1223</v>
      </c>
      <c r="J92" s="831">
        <v>1</v>
      </c>
      <c r="K92" s="831">
        <v>1227</v>
      </c>
      <c r="L92" s="831">
        <v>1</v>
      </c>
      <c r="M92" s="831">
        <v>1227</v>
      </c>
      <c r="N92" s="831">
        <v>1</v>
      </c>
      <c r="O92" s="831">
        <v>1230</v>
      </c>
      <c r="P92" s="827">
        <v>1.0024449877750612</v>
      </c>
      <c r="Q92" s="832">
        <v>1230</v>
      </c>
    </row>
    <row r="93" spans="1:17" ht="14.45" customHeight="1" x14ac:dyDescent="0.2">
      <c r="A93" s="821" t="s">
        <v>5328</v>
      </c>
      <c r="B93" s="822" t="s">
        <v>5329</v>
      </c>
      <c r="C93" s="822" t="s">
        <v>4179</v>
      </c>
      <c r="D93" s="822" t="s">
        <v>5396</v>
      </c>
      <c r="E93" s="822" t="s">
        <v>5397</v>
      </c>
      <c r="F93" s="831">
        <v>24</v>
      </c>
      <c r="G93" s="831">
        <v>18905</v>
      </c>
      <c r="H93" s="831">
        <v>0.77292612126415638</v>
      </c>
      <c r="I93" s="831">
        <v>787.70833333333337</v>
      </c>
      <c r="J93" s="831">
        <v>31</v>
      </c>
      <c r="K93" s="831">
        <v>24459</v>
      </c>
      <c r="L93" s="831">
        <v>1</v>
      </c>
      <c r="M93" s="831">
        <v>789</v>
      </c>
      <c r="N93" s="831">
        <v>56</v>
      </c>
      <c r="O93" s="831">
        <v>44296</v>
      </c>
      <c r="P93" s="827">
        <v>1.8110307044441718</v>
      </c>
      <c r="Q93" s="832">
        <v>791</v>
      </c>
    </row>
    <row r="94" spans="1:17" ht="14.45" customHeight="1" x14ac:dyDescent="0.2">
      <c r="A94" s="821" t="s">
        <v>5328</v>
      </c>
      <c r="B94" s="822" t="s">
        <v>5329</v>
      </c>
      <c r="C94" s="822" t="s">
        <v>4179</v>
      </c>
      <c r="D94" s="822" t="s">
        <v>5398</v>
      </c>
      <c r="E94" s="822" t="s">
        <v>5399</v>
      </c>
      <c r="F94" s="831">
        <v>56</v>
      </c>
      <c r="G94" s="831">
        <v>10584</v>
      </c>
      <c r="H94" s="831">
        <v>0.723444976076555</v>
      </c>
      <c r="I94" s="831">
        <v>189</v>
      </c>
      <c r="J94" s="831">
        <v>77</v>
      </c>
      <c r="K94" s="831">
        <v>14630</v>
      </c>
      <c r="L94" s="831">
        <v>1</v>
      </c>
      <c r="M94" s="831">
        <v>190</v>
      </c>
      <c r="N94" s="831">
        <v>53</v>
      </c>
      <c r="O94" s="831">
        <v>10123</v>
      </c>
      <c r="P94" s="827">
        <v>0.69193438140806562</v>
      </c>
      <c r="Q94" s="832">
        <v>191</v>
      </c>
    </row>
    <row r="95" spans="1:17" ht="14.45" customHeight="1" x14ac:dyDescent="0.2">
      <c r="A95" s="821" t="s">
        <v>5328</v>
      </c>
      <c r="B95" s="822" t="s">
        <v>5329</v>
      </c>
      <c r="C95" s="822" t="s">
        <v>4179</v>
      </c>
      <c r="D95" s="822" t="s">
        <v>5400</v>
      </c>
      <c r="E95" s="822" t="s">
        <v>5401</v>
      </c>
      <c r="F95" s="831">
        <v>1</v>
      </c>
      <c r="G95" s="831">
        <v>228</v>
      </c>
      <c r="H95" s="831">
        <v>0.49781659388646288</v>
      </c>
      <c r="I95" s="831">
        <v>228</v>
      </c>
      <c r="J95" s="831">
        <v>2</v>
      </c>
      <c r="K95" s="831">
        <v>458</v>
      </c>
      <c r="L95" s="831">
        <v>1</v>
      </c>
      <c r="M95" s="831">
        <v>229</v>
      </c>
      <c r="N95" s="831">
        <v>3</v>
      </c>
      <c r="O95" s="831">
        <v>690</v>
      </c>
      <c r="P95" s="827">
        <v>1.5065502183406114</v>
      </c>
      <c r="Q95" s="832">
        <v>230</v>
      </c>
    </row>
    <row r="96" spans="1:17" ht="14.45" customHeight="1" x14ac:dyDescent="0.2">
      <c r="A96" s="821" t="s">
        <v>5328</v>
      </c>
      <c r="B96" s="822" t="s">
        <v>5329</v>
      </c>
      <c r="C96" s="822" t="s">
        <v>4179</v>
      </c>
      <c r="D96" s="822" t="s">
        <v>5402</v>
      </c>
      <c r="E96" s="822" t="s">
        <v>5403</v>
      </c>
      <c r="F96" s="831">
        <v>1</v>
      </c>
      <c r="G96" s="831">
        <v>462</v>
      </c>
      <c r="H96" s="831"/>
      <c r="I96" s="831">
        <v>462</v>
      </c>
      <c r="J96" s="831"/>
      <c r="K96" s="831"/>
      <c r="L96" s="831"/>
      <c r="M96" s="831"/>
      <c r="N96" s="831">
        <v>2</v>
      </c>
      <c r="O96" s="831">
        <v>928</v>
      </c>
      <c r="P96" s="827"/>
      <c r="Q96" s="832">
        <v>464</v>
      </c>
    </row>
    <row r="97" spans="1:17" ht="14.45" customHeight="1" x14ac:dyDescent="0.2">
      <c r="A97" s="821" t="s">
        <v>5328</v>
      </c>
      <c r="B97" s="822" t="s">
        <v>5329</v>
      </c>
      <c r="C97" s="822" t="s">
        <v>4179</v>
      </c>
      <c r="D97" s="822" t="s">
        <v>5404</v>
      </c>
      <c r="E97" s="822" t="s">
        <v>5405</v>
      </c>
      <c r="F97" s="831">
        <v>31</v>
      </c>
      <c r="G97" s="831">
        <v>5332</v>
      </c>
      <c r="H97" s="831">
        <v>0.73382879163225989</v>
      </c>
      <c r="I97" s="831">
        <v>172</v>
      </c>
      <c r="J97" s="831">
        <v>42</v>
      </c>
      <c r="K97" s="831">
        <v>7266</v>
      </c>
      <c r="L97" s="831">
        <v>1</v>
      </c>
      <c r="M97" s="831">
        <v>173</v>
      </c>
      <c r="N97" s="831">
        <v>30</v>
      </c>
      <c r="O97" s="831">
        <v>5220</v>
      </c>
      <c r="P97" s="827">
        <v>0.7184145334434352</v>
      </c>
      <c r="Q97" s="832">
        <v>174</v>
      </c>
    </row>
    <row r="98" spans="1:17" ht="14.45" customHeight="1" x14ac:dyDescent="0.2">
      <c r="A98" s="821" t="s">
        <v>5328</v>
      </c>
      <c r="B98" s="822" t="s">
        <v>5329</v>
      </c>
      <c r="C98" s="822" t="s">
        <v>4179</v>
      </c>
      <c r="D98" s="822" t="s">
        <v>5406</v>
      </c>
      <c r="E98" s="822" t="s">
        <v>5407</v>
      </c>
      <c r="F98" s="831">
        <v>1</v>
      </c>
      <c r="G98" s="831">
        <v>201</v>
      </c>
      <c r="H98" s="831">
        <v>0.49752475247524752</v>
      </c>
      <c r="I98" s="831">
        <v>201</v>
      </c>
      <c r="J98" s="831">
        <v>2</v>
      </c>
      <c r="K98" s="831">
        <v>404</v>
      </c>
      <c r="L98" s="831">
        <v>1</v>
      </c>
      <c r="M98" s="831">
        <v>202</v>
      </c>
      <c r="N98" s="831">
        <v>1</v>
      </c>
      <c r="O98" s="831">
        <v>203</v>
      </c>
      <c r="P98" s="827">
        <v>0.50247524752475248</v>
      </c>
      <c r="Q98" s="832">
        <v>203</v>
      </c>
    </row>
    <row r="99" spans="1:17" ht="14.45" customHeight="1" x14ac:dyDescent="0.2">
      <c r="A99" s="821" t="s">
        <v>5328</v>
      </c>
      <c r="B99" s="822" t="s">
        <v>5329</v>
      </c>
      <c r="C99" s="822" t="s">
        <v>4179</v>
      </c>
      <c r="D99" s="822" t="s">
        <v>5408</v>
      </c>
      <c r="E99" s="822" t="s">
        <v>5409</v>
      </c>
      <c r="F99" s="831">
        <v>5</v>
      </c>
      <c r="G99" s="831">
        <v>665</v>
      </c>
      <c r="H99" s="831">
        <v>2.4813432835820897</v>
      </c>
      <c r="I99" s="831">
        <v>133</v>
      </c>
      <c r="J99" s="831">
        <v>2</v>
      </c>
      <c r="K99" s="831">
        <v>268</v>
      </c>
      <c r="L99" s="831">
        <v>1</v>
      </c>
      <c r="M99" s="831">
        <v>134</v>
      </c>
      <c r="N99" s="831">
        <v>1</v>
      </c>
      <c r="O99" s="831">
        <v>135</v>
      </c>
      <c r="P99" s="827">
        <v>0.50373134328358204</v>
      </c>
      <c r="Q99" s="832">
        <v>135</v>
      </c>
    </row>
    <row r="100" spans="1:17" ht="14.45" customHeight="1" x14ac:dyDescent="0.2">
      <c r="A100" s="821" t="s">
        <v>5328</v>
      </c>
      <c r="B100" s="822" t="s">
        <v>5329</v>
      </c>
      <c r="C100" s="822" t="s">
        <v>4179</v>
      </c>
      <c r="D100" s="822" t="s">
        <v>5410</v>
      </c>
      <c r="E100" s="822" t="s">
        <v>5411</v>
      </c>
      <c r="F100" s="831"/>
      <c r="G100" s="831"/>
      <c r="H100" s="831"/>
      <c r="I100" s="831"/>
      <c r="J100" s="831">
        <v>1</v>
      </c>
      <c r="K100" s="831">
        <v>179</v>
      </c>
      <c r="L100" s="831">
        <v>1</v>
      </c>
      <c r="M100" s="831">
        <v>179</v>
      </c>
      <c r="N100" s="831">
        <v>1</v>
      </c>
      <c r="O100" s="831">
        <v>180</v>
      </c>
      <c r="P100" s="827">
        <v>1.005586592178771</v>
      </c>
      <c r="Q100" s="832">
        <v>180</v>
      </c>
    </row>
    <row r="101" spans="1:17" ht="14.45" customHeight="1" x14ac:dyDescent="0.2">
      <c r="A101" s="821" t="s">
        <v>5328</v>
      </c>
      <c r="B101" s="822" t="s">
        <v>5329</v>
      </c>
      <c r="C101" s="822" t="s">
        <v>4179</v>
      </c>
      <c r="D101" s="822" t="s">
        <v>5412</v>
      </c>
      <c r="E101" s="822" t="s">
        <v>5413</v>
      </c>
      <c r="F101" s="831">
        <v>1</v>
      </c>
      <c r="G101" s="831">
        <v>414</v>
      </c>
      <c r="H101" s="831"/>
      <c r="I101" s="831">
        <v>414</v>
      </c>
      <c r="J101" s="831"/>
      <c r="K101" s="831"/>
      <c r="L101" s="831"/>
      <c r="M101" s="831"/>
      <c r="N101" s="831"/>
      <c r="O101" s="831"/>
      <c r="P101" s="827"/>
      <c r="Q101" s="832"/>
    </row>
    <row r="102" spans="1:17" ht="14.45" customHeight="1" x14ac:dyDescent="0.2">
      <c r="A102" s="821" t="s">
        <v>5328</v>
      </c>
      <c r="B102" s="822" t="s">
        <v>5329</v>
      </c>
      <c r="C102" s="822" t="s">
        <v>4179</v>
      </c>
      <c r="D102" s="822" t="s">
        <v>5414</v>
      </c>
      <c r="E102" s="822" t="s">
        <v>5415</v>
      </c>
      <c r="F102" s="831"/>
      <c r="G102" s="831"/>
      <c r="H102" s="831"/>
      <c r="I102" s="831"/>
      <c r="J102" s="831"/>
      <c r="K102" s="831"/>
      <c r="L102" s="831"/>
      <c r="M102" s="831"/>
      <c r="N102" s="831">
        <v>1</v>
      </c>
      <c r="O102" s="831">
        <v>943</v>
      </c>
      <c r="P102" s="827"/>
      <c r="Q102" s="832">
        <v>943</v>
      </c>
    </row>
    <row r="103" spans="1:17" ht="14.45" customHeight="1" x14ac:dyDescent="0.2">
      <c r="A103" s="821" t="s">
        <v>5328</v>
      </c>
      <c r="B103" s="822" t="s">
        <v>5329</v>
      </c>
      <c r="C103" s="822" t="s">
        <v>4179</v>
      </c>
      <c r="D103" s="822" t="s">
        <v>5416</v>
      </c>
      <c r="E103" s="822" t="s">
        <v>5417</v>
      </c>
      <c r="F103" s="831">
        <v>1</v>
      </c>
      <c r="G103" s="831">
        <v>396</v>
      </c>
      <c r="H103" s="831"/>
      <c r="I103" s="831">
        <v>396</v>
      </c>
      <c r="J103" s="831"/>
      <c r="K103" s="831"/>
      <c r="L103" s="831"/>
      <c r="M103" s="831"/>
      <c r="N103" s="831"/>
      <c r="O103" s="831"/>
      <c r="P103" s="827"/>
      <c r="Q103" s="832"/>
    </row>
    <row r="104" spans="1:17" ht="14.45" customHeight="1" x14ac:dyDescent="0.2">
      <c r="A104" s="821" t="s">
        <v>5328</v>
      </c>
      <c r="B104" s="822" t="s">
        <v>5329</v>
      </c>
      <c r="C104" s="822" t="s">
        <v>4179</v>
      </c>
      <c r="D104" s="822" t="s">
        <v>5418</v>
      </c>
      <c r="E104" s="822" t="s">
        <v>5419</v>
      </c>
      <c r="F104" s="831"/>
      <c r="G104" s="831"/>
      <c r="H104" s="831"/>
      <c r="I104" s="831"/>
      <c r="J104" s="831"/>
      <c r="K104" s="831"/>
      <c r="L104" s="831"/>
      <c r="M104" s="831"/>
      <c r="N104" s="831">
        <v>1</v>
      </c>
      <c r="O104" s="831">
        <v>312</v>
      </c>
      <c r="P104" s="827"/>
      <c r="Q104" s="832">
        <v>312</v>
      </c>
    </row>
    <row r="105" spans="1:17" ht="14.45" customHeight="1" x14ac:dyDescent="0.2">
      <c r="A105" s="821" t="s">
        <v>5328</v>
      </c>
      <c r="B105" s="822" t="s">
        <v>5329</v>
      </c>
      <c r="C105" s="822" t="s">
        <v>4179</v>
      </c>
      <c r="D105" s="822" t="s">
        <v>5420</v>
      </c>
      <c r="E105" s="822" t="s">
        <v>5421</v>
      </c>
      <c r="F105" s="831"/>
      <c r="G105" s="831"/>
      <c r="H105" s="831"/>
      <c r="I105" s="831"/>
      <c r="J105" s="831"/>
      <c r="K105" s="831"/>
      <c r="L105" s="831"/>
      <c r="M105" s="831"/>
      <c r="N105" s="831">
        <v>1</v>
      </c>
      <c r="O105" s="831">
        <v>90</v>
      </c>
      <c r="P105" s="827"/>
      <c r="Q105" s="832">
        <v>90</v>
      </c>
    </row>
    <row r="106" spans="1:17" ht="14.45" customHeight="1" x14ac:dyDescent="0.2">
      <c r="A106" s="821" t="s">
        <v>5328</v>
      </c>
      <c r="B106" s="822" t="s">
        <v>5329</v>
      </c>
      <c r="C106" s="822" t="s">
        <v>4179</v>
      </c>
      <c r="D106" s="822" t="s">
        <v>5422</v>
      </c>
      <c r="E106" s="822" t="s">
        <v>5423</v>
      </c>
      <c r="F106" s="831">
        <v>2398</v>
      </c>
      <c r="G106" s="831">
        <v>71940</v>
      </c>
      <c r="H106" s="831">
        <v>0.94895132568262763</v>
      </c>
      <c r="I106" s="831">
        <v>30</v>
      </c>
      <c r="J106" s="831">
        <v>2527</v>
      </c>
      <c r="K106" s="831">
        <v>75810</v>
      </c>
      <c r="L106" s="831">
        <v>1</v>
      </c>
      <c r="M106" s="831">
        <v>30</v>
      </c>
      <c r="N106" s="831">
        <v>2554</v>
      </c>
      <c r="O106" s="831">
        <v>79174</v>
      </c>
      <c r="P106" s="827">
        <v>1.0443740931275558</v>
      </c>
      <c r="Q106" s="832">
        <v>31</v>
      </c>
    </row>
    <row r="107" spans="1:17" ht="14.45" customHeight="1" x14ac:dyDescent="0.2">
      <c r="A107" s="821" t="s">
        <v>5328</v>
      </c>
      <c r="B107" s="822" t="s">
        <v>5329</v>
      </c>
      <c r="C107" s="822" t="s">
        <v>4179</v>
      </c>
      <c r="D107" s="822" t="s">
        <v>5424</v>
      </c>
      <c r="E107" s="822" t="s">
        <v>5425</v>
      </c>
      <c r="F107" s="831">
        <v>2</v>
      </c>
      <c r="G107" s="831">
        <v>100</v>
      </c>
      <c r="H107" s="831">
        <v>1</v>
      </c>
      <c r="I107" s="831">
        <v>50</v>
      </c>
      <c r="J107" s="831">
        <v>2</v>
      </c>
      <c r="K107" s="831">
        <v>100</v>
      </c>
      <c r="L107" s="831">
        <v>1</v>
      </c>
      <c r="M107" s="831">
        <v>50</v>
      </c>
      <c r="N107" s="831">
        <v>4</v>
      </c>
      <c r="O107" s="831">
        <v>200</v>
      </c>
      <c r="P107" s="827">
        <v>2</v>
      </c>
      <c r="Q107" s="832">
        <v>50</v>
      </c>
    </row>
    <row r="108" spans="1:17" ht="14.45" customHeight="1" x14ac:dyDescent="0.2">
      <c r="A108" s="821" t="s">
        <v>5328</v>
      </c>
      <c r="B108" s="822" t="s">
        <v>5329</v>
      </c>
      <c r="C108" s="822" t="s">
        <v>4179</v>
      </c>
      <c r="D108" s="822" t="s">
        <v>5426</v>
      </c>
      <c r="E108" s="822" t="s">
        <v>5427</v>
      </c>
      <c r="F108" s="831">
        <v>2120</v>
      </c>
      <c r="G108" s="831">
        <v>25898</v>
      </c>
      <c r="H108" s="831">
        <v>0.88935439560439555</v>
      </c>
      <c r="I108" s="831">
        <v>12.216037735849056</v>
      </c>
      <c r="J108" s="831">
        <v>2240</v>
      </c>
      <c r="K108" s="831">
        <v>29120</v>
      </c>
      <c r="L108" s="831">
        <v>1</v>
      </c>
      <c r="M108" s="831">
        <v>13</v>
      </c>
      <c r="N108" s="831">
        <v>2262</v>
      </c>
      <c r="O108" s="831">
        <v>29406</v>
      </c>
      <c r="P108" s="827">
        <v>1.0098214285714286</v>
      </c>
      <c r="Q108" s="832">
        <v>13</v>
      </c>
    </row>
    <row r="109" spans="1:17" ht="14.45" customHeight="1" x14ac:dyDescent="0.2">
      <c r="A109" s="821" t="s">
        <v>5328</v>
      </c>
      <c r="B109" s="822" t="s">
        <v>5329</v>
      </c>
      <c r="C109" s="822" t="s">
        <v>4179</v>
      </c>
      <c r="D109" s="822" t="s">
        <v>5428</v>
      </c>
      <c r="E109" s="822" t="s">
        <v>5429</v>
      </c>
      <c r="F109" s="831">
        <v>31</v>
      </c>
      <c r="G109" s="831">
        <v>5673</v>
      </c>
      <c r="H109" s="831">
        <v>0.67025047258979209</v>
      </c>
      <c r="I109" s="831">
        <v>183</v>
      </c>
      <c r="J109" s="831">
        <v>46</v>
      </c>
      <c r="K109" s="831">
        <v>8464</v>
      </c>
      <c r="L109" s="831">
        <v>1</v>
      </c>
      <c r="M109" s="831">
        <v>184</v>
      </c>
      <c r="N109" s="831">
        <v>30</v>
      </c>
      <c r="O109" s="831">
        <v>5550</v>
      </c>
      <c r="P109" s="827">
        <v>0.65571833648393196</v>
      </c>
      <c r="Q109" s="832">
        <v>185</v>
      </c>
    </row>
    <row r="110" spans="1:17" ht="14.45" customHeight="1" x14ac:dyDescent="0.2">
      <c r="A110" s="821" t="s">
        <v>5328</v>
      </c>
      <c r="B110" s="822" t="s">
        <v>5329</v>
      </c>
      <c r="C110" s="822" t="s">
        <v>4179</v>
      </c>
      <c r="D110" s="822" t="s">
        <v>5430</v>
      </c>
      <c r="E110" s="822" t="s">
        <v>5431</v>
      </c>
      <c r="F110" s="831">
        <v>89</v>
      </c>
      <c r="G110" s="831">
        <v>6497</v>
      </c>
      <c r="H110" s="831">
        <v>0.956989247311828</v>
      </c>
      <c r="I110" s="831">
        <v>73</v>
      </c>
      <c r="J110" s="831">
        <v>93</v>
      </c>
      <c r="K110" s="831">
        <v>6789</v>
      </c>
      <c r="L110" s="831">
        <v>1</v>
      </c>
      <c r="M110" s="831">
        <v>73</v>
      </c>
      <c r="N110" s="831">
        <v>121</v>
      </c>
      <c r="O110" s="831">
        <v>8954</v>
      </c>
      <c r="P110" s="827">
        <v>1.3188982177051112</v>
      </c>
      <c r="Q110" s="832">
        <v>74</v>
      </c>
    </row>
    <row r="111" spans="1:17" ht="14.45" customHeight="1" x14ac:dyDescent="0.2">
      <c r="A111" s="821" t="s">
        <v>5328</v>
      </c>
      <c r="B111" s="822" t="s">
        <v>5329</v>
      </c>
      <c r="C111" s="822" t="s">
        <v>4179</v>
      </c>
      <c r="D111" s="822" t="s">
        <v>5432</v>
      </c>
      <c r="E111" s="822" t="s">
        <v>5433</v>
      </c>
      <c r="F111" s="831">
        <v>31</v>
      </c>
      <c r="G111" s="831">
        <v>5704</v>
      </c>
      <c r="H111" s="831">
        <v>0.67027027027027031</v>
      </c>
      <c r="I111" s="831">
        <v>184</v>
      </c>
      <c r="J111" s="831">
        <v>46</v>
      </c>
      <c r="K111" s="831">
        <v>8510</v>
      </c>
      <c r="L111" s="831">
        <v>1</v>
      </c>
      <c r="M111" s="831">
        <v>185</v>
      </c>
      <c r="N111" s="831">
        <v>29</v>
      </c>
      <c r="O111" s="831">
        <v>5394</v>
      </c>
      <c r="P111" s="827">
        <v>0.63384253819036429</v>
      </c>
      <c r="Q111" s="832">
        <v>186</v>
      </c>
    </row>
    <row r="112" spans="1:17" ht="14.45" customHeight="1" x14ac:dyDescent="0.2">
      <c r="A112" s="821" t="s">
        <v>5328</v>
      </c>
      <c r="B112" s="822" t="s">
        <v>5329</v>
      </c>
      <c r="C112" s="822" t="s">
        <v>4179</v>
      </c>
      <c r="D112" s="822" t="s">
        <v>5434</v>
      </c>
      <c r="E112" s="822" t="s">
        <v>5435</v>
      </c>
      <c r="F112" s="831">
        <v>1233</v>
      </c>
      <c r="G112" s="831">
        <v>183717</v>
      </c>
      <c r="H112" s="831">
        <v>0.86987215909090909</v>
      </c>
      <c r="I112" s="831">
        <v>149</v>
      </c>
      <c r="J112" s="831">
        <v>1408</v>
      </c>
      <c r="K112" s="831">
        <v>211200</v>
      </c>
      <c r="L112" s="831">
        <v>1</v>
      </c>
      <c r="M112" s="831">
        <v>150</v>
      </c>
      <c r="N112" s="831">
        <v>1543</v>
      </c>
      <c r="O112" s="831">
        <v>231450</v>
      </c>
      <c r="P112" s="827">
        <v>1.0958806818181819</v>
      </c>
      <c r="Q112" s="832">
        <v>150</v>
      </c>
    </row>
    <row r="113" spans="1:17" ht="14.45" customHeight="1" x14ac:dyDescent="0.2">
      <c r="A113" s="821" t="s">
        <v>5328</v>
      </c>
      <c r="B113" s="822" t="s">
        <v>5329</v>
      </c>
      <c r="C113" s="822" t="s">
        <v>4179</v>
      </c>
      <c r="D113" s="822" t="s">
        <v>5436</v>
      </c>
      <c r="E113" s="822" t="s">
        <v>5437</v>
      </c>
      <c r="F113" s="831">
        <v>2463</v>
      </c>
      <c r="G113" s="831">
        <v>73890</v>
      </c>
      <c r="H113" s="831">
        <v>0.94657955418908535</v>
      </c>
      <c r="I113" s="831">
        <v>30</v>
      </c>
      <c r="J113" s="831">
        <v>2602</v>
      </c>
      <c r="K113" s="831">
        <v>78060</v>
      </c>
      <c r="L113" s="831">
        <v>1</v>
      </c>
      <c r="M113" s="831">
        <v>30</v>
      </c>
      <c r="N113" s="831">
        <v>2623</v>
      </c>
      <c r="O113" s="831">
        <v>81313</v>
      </c>
      <c r="P113" s="827">
        <v>1.0416730719959006</v>
      </c>
      <c r="Q113" s="832">
        <v>31</v>
      </c>
    </row>
    <row r="114" spans="1:17" ht="14.45" customHeight="1" x14ac:dyDescent="0.2">
      <c r="A114" s="821" t="s">
        <v>5328</v>
      </c>
      <c r="B114" s="822" t="s">
        <v>5329</v>
      </c>
      <c r="C114" s="822" t="s">
        <v>4179</v>
      </c>
      <c r="D114" s="822" t="s">
        <v>5438</v>
      </c>
      <c r="E114" s="822" t="s">
        <v>5439</v>
      </c>
      <c r="F114" s="831">
        <v>292</v>
      </c>
      <c r="G114" s="831">
        <v>9052</v>
      </c>
      <c r="H114" s="831">
        <v>0.95114006514657978</v>
      </c>
      <c r="I114" s="831">
        <v>31</v>
      </c>
      <c r="J114" s="831">
        <v>307</v>
      </c>
      <c r="K114" s="831">
        <v>9517</v>
      </c>
      <c r="L114" s="831">
        <v>1</v>
      </c>
      <c r="M114" s="831">
        <v>31</v>
      </c>
      <c r="N114" s="831">
        <v>365</v>
      </c>
      <c r="O114" s="831">
        <v>11315</v>
      </c>
      <c r="P114" s="827">
        <v>1.1889250814332248</v>
      </c>
      <c r="Q114" s="832">
        <v>31</v>
      </c>
    </row>
    <row r="115" spans="1:17" ht="14.45" customHeight="1" x14ac:dyDescent="0.2">
      <c r="A115" s="821" t="s">
        <v>5328</v>
      </c>
      <c r="B115" s="822" t="s">
        <v>5329</v>
      </c>
      <c r="C115" s="822" t="s">
        <v>4179</v>
      </c>
      <c r="D115" s="822" t="s">
        <v>5440</v>
      </c>
      <c r="E115" s="822" t="s">
        <v>5441</v>
      </c>
      <c r="F115" s="831">
        <v>429</v>
      </c>
      <c r="G115" s="831">
        <v>11680</v>
      </c>
      <c r="H115" s="831">
        <v>0.97463284379172233</v>
      </c>
      <c r="I115" s="831">
        <v>27.226107226107224</v>
      </c>
      <c r="J115" s="831">
        <v>428</v>
      </c>
      <c r="K115" s="831">
        <v>11984</v>
      </c>
      <c r="L115" s="831">
        <v>1</v>
      </c>
      <c r="M115" s="831">
        <v>28</v>
      </c>
      <c r="N115" s="831">
        <v>464</v>
      </c>
      <c r="O115" s="831">
        <v>12992</v>
      </c>
      <c r="P115" s="827">
        <v>1.0841121495327102</v>
      </c>
      <c r="Q115" s="832">
        <v>28</v>
      </c>
    </row>
    <row r="116" spans="1:17" ht="14.45" customHeight="1" x14ac:dyDescent="0.2">
      <c r="A116" s="821" t="s">
        <v>5328</v>
      </c>
      <c r="B116" s="822" t="s">
        <v>5329</v>
      </c>
      <c r="C116" s="822" t="s">
        <v>4179</v>
      </c>
      <c r="D116" s="822" t="s">
        <v>5442</v>
      </c>
      <c r="E116" s="822" t="s">
        <v>5443</v>
      </c>
      <c r="F116" s="831"/>
      <c r="G116" s="831"/>
      <c r="H116" s="831"/>
      <c r="I116" s="831"/>
      <c r="J116" s="831"/>
      <c r="K116" s="831"/>
      <c r="L116" s="831"/>
      <c r="M116" s="831"/>
      <c r="N116" s="831">
        <v>3</v>
      </c>
      <c r="O116" s="831">
        <v>774</v>
      </c>
      <c r="P116" s="827"/>
      <c r="Q116" s="832">
        <v>258</v>
      </c>
    </row>
    <row r="117" spans="1:17" ht="14.45" customHeight="1" x14ac:dyDescent="0.2">
      <c r="A117" s="821" t="s">
        <v>5328</v>
      </c>
      <c r="B117" s="822" t="s">
        <v>5329</v>
      </c>
      <c r="C117" s="822" t="s">
        <v>4179</v>
      </c>
      <c r="D117" s="822" t="s">
        <v>5444</v>
      </c>
      <c r="E117" s="822" t="s">
        <v>5445</v>
      </c>
      <c r="F117" s="831">
        <v>30</v>
      </c>
      <c r="G117" s="831">
        <v>4883</v>
      </c>
      <c r="H117" s="831">
        <v>0.69667570266799828</v>
      </c>
      <c r="I117" s="831">
        <v>162.76666666666668</v>
      </c>
      <c r="J117" s="831">
        <v>43</v>
      </c>
      <c r="K117" s="831">
        <v>7009</v>
      </c>
      <c r="L117" s="831">
        <v>1</v>
      </c>
      <c r="M117" s="831">
        <v>163</v>
      </c>
      <c r="N117" s="831">
        <v>29</v>
      </c>
      <c r="O117" s="831">
        <v>4756</v>
      </c>
      <c r="P117" s="827">
        <v>0.67855614210301041</v>
      </c>
      <c r="Q117" s="832">
        <v>164</v>
      </c>
    </row>
    <row r="118" spans="1:17" ht="14.45" customHeight="1" x14ac:dyDescent="0.2">
      <c r="A118" s="821" t="s">
        <v>5328</v>
      </c>
      <c r="B118" s="822" t="s">
        <v>5329</v>
      </c>
      <c r="C118" s="822" t="s">
        <v>4179</v>
      </c>
      <c r="D118" s="822" t="s">
        <v>5446</v>
      </c>
      <c r="E118" s="822" t="s">
        <v>5447</v>
      </c>
      <c r="F118" s="831">
        <v>4</v>
      </c>
      <c r="G118" s="831">
        <v>90</v>
      </c>
      <c r="H118" s="831">
        <v>1.9565217391304348</v>
      </c>
      <c r="I118" s="831">
        <v>22.5</v>
      </c>
      <c r="J118" s="831">
        <v>2</v>
      </c>
      <c r="K118" s="831">
        <v>46</v>
      </c>
      <c r="L118" s="831">
        <v>1</v>
      </c>
      <c r="M118" s="831">
        <v>23</v>
      </c>
      <c r="N118" s="831">
        <v>3</v>
      </c>
      <c r="O118" s="831">
        <v>69</v>
      </c>
      <c r="P118" s="827">
        <v>1.5</v>
      </c>
      <c r="Q118" s="832">
        <v>23</v>
      </c>
    </row>
    <row r="119" spans="1:17" ht="14.45" customHeight="1" x14ac:dyDescent="0.2">
      <c r="A119" s="821" t="s">
        <v>5328</v>
      </c>
      <c r="B119" s="822" t="s">
        <v>5329</v>
      </c>
      <c r="C119" s="822" t="s">
        <v>4179</v>
      </c>
      <c r="D119" s="822" t="s">
        <v>5448</v>
      </c>
      <c r="E119" s="822" t="s">
        <v>5449</v>
      </c>
      <c r="F119" s="831">
        <v>23</v>
      </c>
      <c r="G119" s="831">
        <v>20057</v>
      </c>
      <c r="H119" s="831">
        <v>0.6922413198039622</v>
      </c>
      <c r="I119" s="831">
        <v>872.04347826086962</v>
      </c>
      <c r="J119" s="831">
        <v>33</v>
      </c>
      <c r="K119" s="831">
        <v>28974</v>
      </c>
      <c r="L119" s="831">
        <v>1</v>
      </c>
      <c r="M119" s="831">
        <v>878</v>
      </c>
      <c r="N119" s="831">
        <v>24</v>
      </c>
      <c r="O119" s="831">
        <v>21168</v>
      </c>
      <c r="P119" s="827">
        <v>0.73058604265893556</v>
      </c>
      <c r="Q119" s="832">
        <v>882</v>
      </c>
    </row>
    <row r="120" spans="1:17" ht="14.45" customHeight="1" x14ac:dyDescent="0.2">
      <c r="A120" s="821" t="s">
        <v>5328</v>
      </c>
      <c r="B120" s="822" t="s">
        <v>5329</v>
      </c>
      <c r="C120" s="822" t="s">
        <v>4179</v>
      </c>
      <c r="D120" s="822" t="s">
        <v>5450</v>
      </c>
      <c r="E120" s="822" t="s">
        <v>5451</v>
      </c>
      <c r="F120" s="831">
        <v>570</v>
      </c>
      <c r="G120" s="831">
        <v>14387</v>
      </c>
      <c r="H120" s="831">
        <v>0.92224358974358978</v>
      </c>
      <c r="I120" s="831">
        <v>25.240350877192981</v>
      </c>
      <c r="J120" s="831">
        <v>600</v>
      </c>
      <c r="K120" s="831">
        <v>15600</v>
      </c>
      <c r="L120" s="831">
        <v>1</v>
      </c>
      <c r="M120" s="831">
        <v>26</v>
      </c>
      <c r="N120" s="831">
        <v>612</v>
      </c>
      <c r="O120" s="831">
        <v>15912</v>
      </c>
      <c r="P120" s="827">
        <v>1.02</v>
      </c>
      <c r="Q120" s="832">
        <v>26</v>
      </c>
    </row>
    <row r="121" spans="1:17" ht="14.45" customHeight="1" x14ac:dyDescent="0.2">
      <c r="A121" s="821" t="s">
        <v>5328</v>
      </c>
      <c r="B121" s="822" t="s">
        <v>5329</v>
      </c>
      <c r="C121" s="822" t="s">
        <v>4179</v>
      </c>
      <c r="D121" s="822" t="s">
        <v>5452</v>
      </c>
      <c r="E121" s="822" t="s">
        <v>5453</v>
      </c>
      <c r="F121" s="831">
        <v>6</v>
      </c>
      <c r="G121" s="831">
        <v>198</v>
      </c>
      <c r="H121" s="831">
        <v>0.75</v>
      </c>
      <c r="I121" s="831">
        <v>33</v>
      </c>
      <c r="J121" s="831">
        <v>8</v>
      </c>
      <c r="K121" s="831">
        <v>264</v>
      </c>
      <c r="L121" s="831">
        <v>1</v>
      </c>
      <c r="M121" s="831">
        <v>33</v>
      </c>
      <c r="N121" s="831">
        <v>12</v>
      </c>
      <c r="O121" s="831">
        <v>396</v>
      </c>
      <c r="P121" s="827">
        <v>1.5</v>
      </c>
      <c r="Q121" s="832">
        <v>33</v>
      </c>
    </row>
    <row r="122" spans="1:17" ht="14.45" customHeight="1" x14ac:dyDescent="0.2">
      <c r="A122" s="821" t="s">
        <v>5328</v>
      </c>
      <c r="B122" s="822" t="s">
        <v>5329</v>
      </c>
      <c r="C122" s="822" t="s">
        <v>4179</v>
      </c>
      <c r="D122" s="822" t="s">
        <v>5454</v>
      </c>
      <c r="E122" s="822" t="s">
        <v>5455</v>
      </c>
      <c r="F122" s="831">
        <v>1</v>
      </c>
      <c r="G122" s="831">
        <v>205</v>
      </c>
      <c r="H122" s="831">
        <v>0.50245098039215685</v>
      </c>
      <c r="I122" s="831">
        <v>205</v>
      </c>
      <c r="J122" s="831">
        <v>2</v>
      </c>
      <c r="K122" s="831">
        <v>408</v>
      </c>
      <c r="L122" s="831">
        <v>1</v>
      </c>
      <c r="M122" s="831">
        <v>204</v>
      </c>
      <c r="N122" s="831"/>
      <c r="O122" s="831"/>
      <c r="P122" s="827"/>
      <c r="Q122" s="832"/>
    </row>
    <row r="123" spans="1:17" ht="14.45" customHeight="1" x14ac:dyDescent="0.2">
      <c r="A123" s="821" t="s">
        <v>5328</v>
      </c>
      <c r="B123" s="822" t="s">
        <v>5329</v>
      </c>
      <c r="C123" s="822" t="s">
        <v>4179</v>
      </c>
      <c r="D123" s="822" t="s">
        <v>5456</v>
      </c>
      <c r="E123" s="822" t="s">
        <v>5457</v>
      </c>
      <c r="F123" s="831">
        <v>15</v>
      </c>
      <c r="G123" s="831">
        <v>390</v>
      </c>
      <c r="H123" s="831">
        <v>1.875</v>
      </c>
      <c r="I123" s="831">
        <v>26</v>
      </c>
      <c r="J123" s="831">
        <v>8</v>
      </c>
      <c r="K123" s="831">
        <v>208</v>
      </c>
      <c r="L123" s="831">
        <v>1</v>
      </c>
      <c r="M123" s="831">
        <v>26</v>
      </c>
      <c r="N123" s="831">
        <v>25</v>
      </c>
      <c r="O123" s="831">
        <v>650</v>
      </c>
      <c r="P123" s="827">
        <v>3.125</v>
      </c>
      <c r="Q123" s="832">
        <v>26</v>
      </c>
    </row>
    <row r="124" spans="1:17" ht="14.45" customHeight="1" x14ac:dyDescent="0.2">
      <c r="A124" s="821" t="s">
        <v>5328</v>
      </c>
      <c r="B124" s="822" t="s">
        <v>5329</v>
      </c>
      <c r="C124" s="822" t="s">
        <v>4179</v>
      </c>
      <c r="D124" s="822" t="s">
        <v>5458</v>
      </c>
      <c r="E124" s="822" t="s">
        <v>5459</v>
      </c>
      <c r="F124" s="831">
        <v>37</v>
      </c>
      <c r="G124" s="831">
        <v>3108</v>
      </c>
      <c r="H124" s="831">
        <v>0.97368421052631582</v>
      </c>
      <c r="I124" s="831">
        <v>84</v>
      </c>
      <c r="J124" s="831">
        <v>38</v>
      </c>
      <c r="K124" s="831">
        <v>3192</v>
      </c>
      <c r="L124" s="831">
        <v>1</v>
      </c>
      <c r="M124" s="831">
        <v>84</v>
      </c>
      <c r="N124" s="831">
        <v>68</v>
      </c>
      <c r="O124" s="831">
        <v>5712</v>
      </c>
      <c r="P124" s="827">
        <v>1.7894736842105263</v>
      </c>
      <c r="Q124" s="832">
        <v>84</v>
      </c>
    </row>
    <row r="125" spans="1:17" ht="14.45" customHeight="1" x14ac:dyDescent="0.2">
      <c r="A125" s="821" t="s">
        <v>5328</v>
      </c>
      <c r="B125" s="822" t="s">
        <v>5329</v>
      </c>
      <c r="C125" s="822" t="s">
        <v>4179</v>
      </c>
      <c r="D125" s="822" t="s">
        <v>5460</v>
      </c>
      <c r="E125" s="822" t="s">
        <v>5461</v>
      </c>
      <c r="F125" s="831">
        <v>34</v>
      </c>
      <c r="G125" s="831">
        <v>5984</v>
      </c>
      <c r="H125" s="831">
        <v>0.70433145009416198</v>
      </c>
      <c r="I125" s="831">
        <v>176</v>
      </c>
      <c r="J125" s="831">
        <v>48</v>
      </c>
      <c r="K125" s="831">
        <v>8496</v>
      </c>
      <c r="L125" s="831">
        <v>1</v>
      </c>
      <c r="M125" s="831">
        <v>177</v>
      </c>
      <c r="N125" s="831">
        <v>32</v>
      </c>
      <c r="O125" s="831">
        <v>5696</v>
      </c>
      <c r="P125" s="827">
        <v>0.6704331450094162</v>
      </c>
      <c r="Q125" s="832">
        <v>178</v>
      </c>
    </row>
    <row r="126" spans="1:17" ht="14.45" customHeight="1" x14ac:dyDescent="0.2">
      <c r="A126" s="821" t="s">
        <v>5328</v>
      </c>
      <c r="B126" s="822" t="s">
        <v>5329</v>
      </c>
      <c r="C126" s="822" t="s">
        <v>4179</v>
      </c>
      <c r="D126" s="822" t="s">
        <v>5462</v>
      </c>
      <c r="E126" s="822" t="s">
        <v>5463</v>
      </c>
      <c r="F126" s="831">
        <v>1</v>
      </c>
      <c r="G126" s="831">
        <v>253</v>
      </c>
      <c r="H126" s="831">
        <v>0.33202099737532809</v>
      </c>
      <c r="I126" s="831">
        <v>253</v>
      </c>
      <c r="J126" s="831">
        <v>3</v>
      </c>
      <c r="K126" s="831">
        <v>762</v>
      </c>
      <c r="L126" s="831">
        <v>1</v>
      </c>
      <c r="M126" s="831">
        <v>254</v>
      </c>
      <c r="N126" s="831">
        <v>1</v>
      </c>
      <c r="O126" s="831">
        <v>255</v>
      </c>
      <c r="P126" s="827">
        <v>0.3346456692913386</v>
      </c>
      <c r="Q126" s="832">
        <v>255</v>
      </c>
    </row>
    <row r="127" spans="1:17" ht="14.45" customHeight="1" x14ac:dyDescent="0.2">
      <c r="A127" s="821" t="s">
        <v>5328</v>
      </c>
      <c r="B127" s="822" t="s">
        <v>5329</v>
      </c>
      <c r="C127" s="822" t="s">
        <v>4179</v>
      </c>
      <c r="D127" s="822" t="s">
        <v>5464</v>
      </c>
      <c r="E127" s="822" t="s">
        <v>5465</v>
      </c>
      <c r="F127" s="831">
        <v>9</v>
      </c>
      <c r="G127" s="831">
        <v>138</v>
      </c>
      <c r="H127" s="831">
        <v>0.95833333333333337</v>
      </c>
      <c r="I127" s="831">
        <v>15.333333333333334</v>
      </c>
      <c r="J127" s="831">
        <v>9</v>
      </c>
      <c r="K127" s="831">
        <v>144</v>
      </c>
      <c r="L127" s="831">
        <v>1</v>
      </c>
      <c r="M127" s="831">
        <v>16</v>
      </c>
      <c r="N127" s="831">
        <v>10</v>
      </c>
      <c r="O127" s="831">
        <v>160</v>
      </c>
      <c r="P127" s="827">
        <v>1.1111111111111112</v>
      </c>
      <c r="Q127" s="832">
        <v>16</v>
      </c>
    </row>
    <row r="128" spans="1:17" ht="14.45" customHeight="1" x14ac:dyDescent="0.2">
      <c r="A128" s="821" t="s">
        <v>5328</v>
      </c>
      <c r="B128" s="822" t="s">
        <v>5329</v>
      </c>
      <c r="C128" s="822" t="s">
        <v>4179</v>
      </c>
      <c r="D128" s="822" t="s">
        <v>5466</v>
      </c>
      <c r="E128" s="822" t="s">
        <v>5467</v>
      </c>
      <c r="F128" s="831">
        <v>21</v>
      </c>
      <c r="G128" s="831">
        <v>483</v>
      </c>
      <c r="H128" s="831">
        <v>0.6</v>
      </c>
      <c r="I128" s="831">
        <v>23</v>
      </c>
      <c r="J128" s="831">
        <v>35</v>
      </c>
      <c r="K128" s="831">
        <v>805</v>
      </c>
      <c r="L128" s="831">
        <v>1</v>
      </c>
      <c r="M128" s="831">
        <v>23</v>
      </c>
      <c r="N128" s="831">
        <v>43</v>
      </c>
      <c r="O128" s="831">
        <v>989</v>
      </c>
      <c r="P128" s="827">
        <v>1.2285714285714286</v>
      </c>
      <c r="Q128" s="832">
        <v>23</v>
      </c>
    </row>
    <row r="129" spans="1:17" ht="14.45" customHeight="1" x14ac:dyDescent="0.2">
      <c r="A129" s="821" t="s">
        <v>5328</v>
      </c>
      <c r="B129" s="822" t="s">
        <v>5329</v>
      </c>
      <c r="C129" s="822" t="s">
        <v>4179</v>
      </c>
      <c r="D129" s="822" t="s">
        <v>5468</v>
      </c>
      <c r="E129" s="822" t="s">
        <v>5469</v>
      </c>
      <c r="F129" s="831">
        <v>1</v>
      </c>
      <c r="G129" s="831">
        <v>252</v>
      </c>
      <c r="H129" s="831">
        <v>0.49802371541501977</v>
      </c>
      <c r="I129" s="831">
        <v>252</v>
      </c>
      <c r="J129" s="831">
        <v>2</v>
      </c>
      <c r="K129" s="831">
        <v>506</v>
      </c>
      <c r="L129" s="831">
        <v>1</v>
      </c>
      <c r="M129" s="831">
        <v>253</v>
      </c>
      <c r="N129" s="831">
        <v>1</v>
      </c>
      <c r="O129" s="831">
        <v>254</v>
      </c>
      <c r="P129" s="827">
        <v>0.50197628458498023</v>
      </c>
      <c r="Q129" s="832">
        <v>254</v>
      </c>
    </row>
    <row r="130" spans="1:17" ht="14.45" customHeight="1" x14ac:dyDescent="0.2">
      <c r="A130" s="821" t="s">
        <v>5328</v>
      </c>
      <c r="B130" s="822" t="s">
        <v>5329</v>
      </c>
      <c r="C130" s="822" t="s">
        <v>4179</v>
      </c>
      <c r="D130" s="822" t="s">
        <v>5470</v>
      </c>
      <c r="E130" s="822" t="s">
        <v>5471</v>
      </c>
      <c r="F130" s="831">
        <v>2</v>
      </c>
      <c r="G130" s="831">
        <v>74</v>
      </c>
      <c r="H130" s="831">
        <v>1</v>
      </c>
      <c r="I130" s="831">
        <v>37</v>
      </c>
      <c r="J130" s="831">
        <v>2</v>
      </c>
      <c r="K130" s="831">
        <v>74</v>
      </c>
      <c r="L130" s="831">
        <v>1</v>
      </c>
      <c r="M130" s="831">
        <v>37</v>
      </c>
      <c r="N130" s="831">
        <v>3</v>
      </c>
      <c r="O130" s="831">
        <v>111</v>
      </c>
      <c r="P130" s="827">
        <v>1.5</v>
      </c>
      <c r="Q130" s="832">
        <v>37</v>
      </c>
    </row>
    <row r="131" spans="1:17" ht="14.45" customHeight="1" x14ac:dyDescent="0.2">
      <c r="A131" s="821" t="s">
        <v>5328</v>
      </c>
      <c r="B131" s="822" t="s">
        <v>5329</v>
      </c>
      <c r="C131" s="822" t="s">
        <v>4179</v>
      </c>
      <c r="D131" s="822" t="s">
        <v>5472</v>
      </c>
      <c r="E131" s="822" t="s">
        <v>5473</v>
      </c>
      <c r="F131" s="831">
        <v>2297</v>
      </c>
      <c r="G131" s="831">
        <v>52831</v>
      </c>
      <c r="H131" s="831">
        <v>0.96472070558588829</v>
      </c>
      <c r="I131" s="831">
        <v>23</v>
      </c>
      <c r="J131" s="831">
        <v>2381</v>
      </c>
      <c r="K131" s="831">
        <v>54763</v>
      </c>
      <c r="L131" s="831">
        <v>1</v>
      </c>
      <c r="M131" s="831">
        <v>23</v>
      </c>
      <c r="N131" s="831">
        <v>2561</v>
      </c>
      <c r="O131" s="831">
        <v>58903</v>
      </c>
      <c r="P131" s="827">
        <v>1.0755984880302394</v>
      </c>
      <c r="Q131" s="832">
        <v>23</v>
      </c>
    </row>
    <row r="132" spans="1:17" ht="14.45" customHeight="1" x14ac:dyDescent="0.2">
      <c r="A132" s="821" t="s">
        <v>5328</v>
      </c>
      <c r="B132" s="822" t="s">
        <v>5329</v>
      </c>
      <c r="C132" s="822" t="s">
        <v>4179</v>
      </c>
      <c r="D132" s="822" t="s">
        <v>5474</v>
      </c>
      <c r="E132" s="822" t="s">
        <v>5475</v>
      </c>
      <c r="F132" s="831"/>
      <c r="G132" s="831"/>
      <c r="H132" s="831"/>
      <c r="I132" s="831"/>
      <c r="J132" s="831">
        <v>1</v>
      </c>
      <c r="K132" s="831">
        <v>402</v>
      </c>
      <c r="L132" s="831">
        <v>1</v>
      </c>
      <c r="M132" s="831">
        <v>402</v>
      </c>
      <c r="N132" s="831"/>
      <c r="O132" s="831"/>
      <c r="P132" s="827"/>
      <c r="Q132" s="832"/>
    </row>
    <row r="133" spans="1:17" ht="14.45" customHeight="1" x14ac:dyDescent="0.2">
      <c r="A133" s="821" t="s">
        <v>5328</v>
      </c>
      <c r="B133" s="822" t="s">
        <v>5329</v>
      </c>
      <c r="C133" s="822" t="s">
        <v>4179</v>
      </c>
      <c r="D133" s="822" t="s">
        <v>5476</v>
      </c>
      <c r="E133" s="822" t="s">
        <v>5477</v>
      </c>
      <c r="F133" s="831">
        <v>1</v>
      </c>
      <c r="G133" s="831">
        <v>170</v>
      </c>
      <c r="H133" s="831">
        <v>0.49707602339181284</v>
      </c>
      <c r="I133" s="831">
        <v>170</v>
      </c>
      <c r="J133" s="831">
        <v>2</v>
      </c>
      <c r="K133" s="831">
        <v>342</v>
      </c>
      <c r="L133" s="831">
        <v>1</v>
      </c>
      <c r="M133" s="831">
        <v>171</v>
      </c>
      <c r="N133" s="831">
        <v>2</v>
      </c>
      <c r="O133" s="831">
        <v>342</v>
      </c>
      <c r="P133" s="827">
        <v>1</v>
      </c>
      <c r="Q133" s="832">
        <v>171</v>
      </c>
    </row>
    <row r="134" spans="1:17" ht="14.45" customHeight="1" x14ac:dyDescent="0.2">
      <c r="A134" s="821" t="s">
        <v>5328</v>
      </c>
      <c r="B134" s="822" t="s">
        <v>5329</v>
      </c>
      <c r="C134" s="822" t="s">
        <v>4179</v>
      </c>
      <c r="D134" s="822" t="s">
        <v>5478</v>
      </c>
      <c r="E134" s="822" t="s">
        <v>5479</v>
      </c>
      <c r="F134" s="831"/>
      <c r="G134" s="831"/>
      <c r="H134" s="831"/>
      <c r="I134" s="831"/>
      <c r="J134" s="831">
        <v>1</v>
      </c>
      <c r="K134" s="831">
        <v>589</v>
      </c>
      <c r="L134" s="831">
        <v>1</v>
      </c>
      <c r="M134" s="831">
        <v>589</v>
      </c>
      <c r="N134" s="831"/>
      <c r="O134" s="831"/>
      <c r="P134" s="827"/>
      <c r="Q134" s="832"/>
    </row>
    <row r="135" spans="1:17" ht="14.45" customHeight="1" x14ac:dyDescent="0.2">
      <c r="A135" s="821" t="s">
        <v>5328</v>
      </c>
      <c r="B135" s="822" t="s">
        <v>5329</v>
      </c>
      <c r="C135" s="822" t="s">
        <v>4179</v>
      </c>
      <c r="D135" s="822" t="s">
        <v>5480</v>
      </c>
      <c r="E135" s="822" t="s">
        <v>5481</v>
      </c>
      <c r="F135" s="831">
        <v>1</v>
      </c>
      <c r="G135" s="831">
        <v>327</v>
      </c>
      <c r="H135" s="831">
        <v>0.33231707317073172</v>
      </c>
      <c r="I135" s="831">
        <v>327</v>
      </c>
      <c r="J135" s="831">
        <v>3</v>
      </c>
      <c r="K135" s="831">
        <v>984</v>
      </c>
      <c r="L135" s="831">
        <v>1</v>
      </c>
      <c r="M135" s="831">
        <v>328</v>
      </c>
      <c r="N135" s="831">
        <v>1</v>
      </c>
      <c r="O135" s="831">
        <v>329</v>
      </c>
      <c r="P135" s="827">
        <v>0.33434959349593496</v>
      </c>
      <c r="Q135" s="832">
        <v>329</v>
      </c>
    </row>
    <row r="136" spans="1:17" ht="14.45" customHeight="1" x14ac:dyDescent="0.2">
      <c r="A136" s="821" t="s">
        <v>5328</v>
      </c>
      <c r="B136" s="822" t="s">
        <v>5329</v>
      </c>
      <c r="C136" s="822" t="s">
        <v>4179</v>
      </c>
      <c r="D136" s="822" t="s">
        <v>5482</v>
      </c>
      <c r="E136" s="822" t="s">
        <v>5483</v>
      </c>
      <c r="F136" s="831">
        <v>1</v>
      </c>
      <c r="G136" s="831">
        <v>331</v>
      </c>
      <c r="H136" s="831"/>
      <c r="I136" s="831">
        <v>331</v>
      </c>
      <c r="J136" s="831"/>
      <c r="K136" s="831"/>
      <c r="L136" s="831"/>
      <c r="M136" s="831"/>
      <c r="N136" s="831">
        <v>2</v>
      </c>
      <c r="O136" s="831">
        <v>662</v>
      </c>
      <c r="P136" s="827"/>
      <c r="Q136" s="832">
        <v>331</v>
      </c>
    </row>
    <row r="137" spans="1:17" ht="14.45" customHeight="1" x14ac:dyDescent="0.2">
      <c r="A137" s="821" t="s">
        <v>5328</v>
      </c>
      <c r="B137" s="822" t="s">
        <v>5329</v>
      </c>
      <c r="C137" s="822" t="s">
        <v>4179</v>
      </c>
      <c r="D137" s="822" t="s">
        <v>5484</v>
      </c>
      <c r="E137" s="822" t="s">
        <v>5485</v>
      </c>
      <c r="F137" s="831">
        <v>16</v>
      </c>
      <c r="G137" s="831">
        <v>464</v>
      </c>
      <c r="H137" s="831">
        <v>0.8</v>
      </c>
      <c r="I137" s="831">
        <v>29</v>
      </c>
      <c r="J137" s="831">
        <v>20</v>
      </c>
      <c r="K137" s="831">
        <v>580</v>
      </c>
      <c r="L137" s="831">
        <v>1</v>
      </c>
      <c r="M137" s="831">
        <v>29</v>
      </c>
      <c r="N137" s="831">
        <v>27</v>
      </c>
      <c r="O137" s="831">
        <v>783</v>
      </c>
      <c r="P137" s="827">
        <v>1.35</v>
      </c>
      <c r="Q137" s="832">
        <v>29</v>
      </c>
    </row>
    <row r="138" spans="1:17" ht="14.45" customHeight="1" x14ac:dyDescent="0.2">
      <c r="A138" s="821" t="s">
        <v>5328</v>
      </c>
      <c r="B138" s="822" t="s">
        <v>5329</v>
      </c>
      <c r="C138" s="822" t="s">
        <v>4179</v>
      </c>
      <c r="D138" s="822" t="s">
        <v>5486</v>
      </c>
      <c r="E138" s="822" t="s">
        <v>5487</v>
      </c>
      <c r="F138" s="831">
        <v>9</v>
      </c>
      <c r="G138" s="831">
        <v>1602</v>
      </c>
      <c r="H138" s="831">
        <v>0.81361097003555105</v>
      </c>
      <c r="I138" s="831">
        <v>178</v>
      </c>
      <c r="J138" s="831">
        <v>11</v>
      </c>
      <c r="K138" s="831">
        <v>1969</v>
      </c>
      <c r="L138" s="831">
        <v>1</v>
      </c>
      <c r="M138" s="831">
        <v>179</v>
      </c>
      <c r="N138" s="831">
        <v>11</v>
      </c>
      <c r="O138" s="831">
        <v>1969</v>
      </c>
      <c r="P138" s="827">
        <v>1</v>
      </c>
      <c r="Q138" s="832">
        <v>179</v>
      </c>
    </row>
    <row r="139" spans="1:17" ht="14.45" customHeight="1" x14ac:dyDescent="0.2">
      <c r="A139" s="821" t="s">
        <v>5328</v>
      </c>
      <c r="B139" s="822" t="s">
        <v>5329</v>
      </c>
      <c r="C139" s="822" t="s">
        <v>4179</v>
      </c>
      <c r="D139" s="822" t="s">
        <v>5488</v>
      </c>
      <c r="E139" s="822" t="s">
        <v>5489</v>
      </c>
      <c r="F139" s="831">
        <v>1</v>
      </c>
      <c r="G139" s="831">
        <v>16</v>
      </c>
      <c r="H139" s="831">
        <v>1</v>
      </c>
      <c r="I139" s="831">
        <v>16</v>
      </c>
      <c r="J139" s="831">
        <v>1</v>
      </c>
      <c r="K139" s="831">
        <v>16</v>
      </c>
      <c r="L139" s="831">
        <v>1</v>
      </c>
      <c r="M139" s="831">
        <v>16</v>
      </c>
      <c r="N139" s="831">
        <v>1</v>
      </c>
      <c r="O139" s="831">
        <v>16</v>
      </c>
      <c r="P139" s="827">
        <v>1</v>
      </c>
      <c r="Q139" s="832">
        <v>16</v>
      </c>
    </row>
    <row r="140" spans="1:17" ht="14.45" customHeight="1" x14ac:dyDescent="0.2">
      <c r="A140" s="821" t="s">
        <v>5328</v>
      </c>
      <c r="B140" s="822" t="s">
        <v>5329</v>
      </c>
      <c r="C140" s="822" t="s">
        <v>4179</v>
      </c>
      <c r="D140" s="822" t="s">
        <v>5490</v>
      </c>
      <c r="E140" s="822" t="s">
        <v>5491</v>
      </c>
      <c r="F140" s="831">
        <v>4</v>
      </c>
      <c r="G140" s="831">
        <v>76</v>
      </c>
      <c r="H140" s="831">
        <v>1.2666666666666666</v>
      </c>
      <c r="I140" s="831">
        <v>19</v>
      </c>
      <c r="J140" s="831">
        <v>3</v>
      </c>
      <c r="K140" s="831">
        <v>60</v>
      </c>
      <c r="L140" s="831">
        <v>1</v>
      </c>
      <c r="M140" s="831">
        <v>20</v>
      </c>
      <c r="N140" s="831">
        <v>9</v>
      </c>
      <c r="O140" s="831">
        <v>180</v>
      </c>
      <c r="P140" s="827">
        <v>3</v>
      </c>
      <c r="Q140" s="832">
        <v>20</v>
      </c>
    </row>
    <row r="141" spans="1:17" ht="14.45" customHeight="1" x14ac:dyDescent="0.2">
      <c r="A141" s="821" t="s">
        <v>5328</v>
      </c>
      <c r="B141" s="822" t="s">
        <v>5329</v>
      </c>
      <c r="C141" s="822" t="s">
        <v>4179</v>
      </c>
      <c r="D141" s="822" t="s">
        <v>5492</v>
      </c>
      <c r="E141" s="822" t="s">
        <v>5493</v>
      </c>
      <c r="F141" s="831">
        <v>35</v>
      </c>
      <c r="G141" s="831">
        <v>700</v>
      </c>
      <c r="H141" s="831">
        <v>1.0606060606060606</v>
      </c>
      <c r="I141" s="831">
        <v>20</v>
      </c>
      <c r="J141" s="831">
        <v>33</v>
      </c>
      <c r="K141" s="831">
        <v>660</v>
      </c>
      <c r="L141" s="831">
        <v>1</v>
      </c>
      <c r="M141" s="831">
        <v>20</v>
      </c>
      <c r="N141" s="831">
        <v>65</v>
      </c>
      <c r="O141" s="831">
        <v>1300</v>
      </c>
      <c r="P141" s="827">
        <v>1.9696969696969697</v>
      </c>
      <c r="Q141" s="832">
        <v>20</v>
      </c>
    </row>
    <row r="142" spans="1:17" ht="14.45" customHeight="1" x14ac:dyDescent="0.2">
      <c r="A142" s="821" t="s">
        <v>5328</v>
      </c>
      <c r="B142" s="822" t="s">
        <v>5329</v>
      </c>
      <c r="C142" s="822" t="s">
        <v>4179</v>
      </c>
      <c r="D142" s="822" t="s">
        <v>5494</v>
      </c>
      <c r="E142" s="822" t="s">
        <v>5495</v>
      </c>
      <c r="F142" s="831">
        <v>1</v>
      </c>
      <c r="G142" s="831">
        <v>186</v>
      </c>
      <c r="H142" s="831"/>
      <c r="I142" s="831">
        <v>186</v>
      </c>
      <c r="J142" s="831"/>
      <c r="K142" s="831"/>
      <c r="L142" s="831"/>
      <c r="M142" s="831"/>
      <c r="N142" s="831">
        <v>3</v>
      </c>
      <c r="O142" s="831">
        <v>564</v>
      </c>
      <c r="P142" s="827"/>
      <c r="Q142" s="832">
        <v>188</v>
      </c>
    </row>
    <row r="143" spans="1:17" ht="14.45" customHeight="1" x14ac:dyDescent="0.2">
      <c r="A143" s="821" t="s">
        <v>5328</v>
      </c>
      <c r="B143" s="822" t="s">
        <v>5329</v>
      </c>
      <c r="C143" s="822" t="s">
        <v>4179</v>
      </c>
      <c r="D143" s="822" t="s">
        <v>5496</v>
      </c>
      <c r="E143" s="822" t="s">
        <v>5497</v>
      </c>
      <c r="F143" s="831">
        <v>2</v>
      </c>
      <c r="G143" s="831">
        <v>536</v>
      </c>
      <c r="H143" s="831">
        <v>1.9925650557620818</v>
      </c>
      <c r="I143" s="831">
        <v>268</v>
      </c>
      <c r="J143" s="831">
        <v>1</v>
      </c>
      <c r="K143" s="831">
        <v>269</v>
      </c>
      <c r="L143" s="831">
        <v>1</v>
      </c>
      <c r="M143" s="831">
        <v>269</v>
      </c>
      <c r="N143" s="831">
        <v>3</v>
      </c>
      <c r="O143" s="831">
        <v>807</v>
      </c>
      <c r="P143" s="827">
        <v>3</v>
      </c>
      <c r="Q143" s="832">
        <v>269</v>
      </c>
    </row>
    <row r="144" spans="1:17" ht="14.45" customHeight="1" x14ac:dyDescent="0.2">
      <c r="A144" s="821" t="s">
        <v>5328</v>
      </c>
      <c r="B144" s="822" t="s">
        <v>5329</v>
      </c>
      <c r="C144" s="822" t="s">
        <v>4179</v>
      </c>
      <c r="D144" s="822" t="s">
        <v>5498</v>
      </c>
      <c r="E144" s="822" t="s">
        <v>5499</v>
      </c>
      <c r="F144" s="831">
        <v>30</v>
      </c>
      <c r="G144" s="831">
        <v>4883</v>
      </c>
      <c r="H144" s="831">
        <v>0.69667570266799828</v>
      </c>
      <c r="I144" s="831">
        <v>162.76666666666668</v>
      </c>
      <c r="J144" s="831">
        <v>43</v>
      </c>
      <c r="K144" s="831">
        <v>7009</v>
      </c>
      <c r="L144" s="831">
        <v>1</v>
      </c>
      <c r="M144" s="831">
        <v>163</v>
      </c>
      <c r="N144" s="831">
        <v>29</v>
      </c>
      <c r="O144" s="831">
        <v>4756</v>
      </c>
      <c r="P144" s="827">
        <v>0.67855614210301041</v>
      </c>
      <c r="Q144" s="832">
        <v>164</v>
      </c>
    </row>
    <row r="145" spans="1:17" ht="14.45" customHeight="1" x14ac:dyDescent="0.2">
      <c r="A145" s="821" t="s">
        <v>5328</v>
      </c>
      <c r="B145" s="822" t="s">
        <v>5329</v>
      </c>
      <c r="C145" s="822" t="s">
        <v>4179</v>
      </c>
      <c r="D145" s="822" t="s">
        <v>5500</v>
      </c>
      <c r="E145" s="822" t="s">
        <v>5501</v>
      </c>
      <c r="F145" s="831">
        <v>1</v>
      </c>
      <c r="G145" s="831">
        <v>173</v>
      </c>
      <c r="H145" s="831">
        <v>0.49712643678160917</v>
      </c>
      <c r="I145" s="831">
        <v>173</v>
      </c>
      <c r="J145" s="831">
        <v>2</v>
      </c>
      <c r="K145" s="831">
        <v>348</v>
      </c>
      <c r="L145" s="831">
        <v>1</v>
      </c>
      <c r="M145" s="831">
        <v>174</v>
      </c>
      <c r="N145" s="831">
        <v>2</v>
      </c>
      <c r="O145" s="831">
        <v>348</v>
      </c>
      <c r="P145" s="827">
        <v>1</v>
      </c>
      <c r="Q145" s="832">
        <v>174</v>
      </c>
    </row>
    <row r="146" spans="1:17" ht="14.45" customHeight="1" x14ac:dyDescent="0.2">
      <c r="A146" s="821" t="s">
        <v>5328</v>
      </c>
      <c r="B146" s="822" t="s">
        <v>5329</v>
      </c>
      <c r="C146" s="822" t="s">
        <v>4179</v>
      </c>
      <c r="D146" s="822" t="s">
        <v>5502</v>
      </c>
      <c r="E146" s="822" t="s">
        <v>5503</v>
      </c>
      <c r="F146" s="831">
        <v>2</v>
      </c>
      <c r="G146" s="831">
        <v>168</v>
      </c>
      <c r="H146" s="831">
        <v>2</v>
      </c>
      <c r="I146" s="831">
        <v>84</v>
      </c>
      <c r="J146" s="831">
        <v>1</v>
      </c>
      <c r="K146" s="831">
        <v>84</v>
      </c>
      <c r="L146" s="831">
        <v>1</v>
      </c>
      <c r="M146" s="831">
        <v>84</v>
      </c>
      <c r="N146" s="831">
        <v>4</v>
      </c>
      <c r="O146" s="831">
        <v>336</v>
      </c>
      <c r="P146" s="827">
        <v>4</v>
      </c>
      <c r="Q146" s="832">
        <v>84</v>
      </c>
    </row>
    <row r="147" spans="1:17" ht="14.45" customHeight="1" x14ac:dyDescent="0.2">
      <c r="A147" s="821" t="s">
        <v>5328</v>
      </c>
      <c r="B147" s="822" t="s">
        <v>5329</v>
      </c>
      <c r="C147" s="822" t="s">
        <v>4179</v>
      </c>
      <c r="D147" s="822" t="s">
        <v>5504</v>
      </c>
      <c r="E147" s="822" t="s">
        <v>5505</v>
      </c>
      <c r="F147" s="831"/>
      <c r="G147" s="831"/>
      <c r="H147" s="831"/>
      <c r="I147" s="831"/>
      <c r="J147" s="831">
        <v>3</v>
      </c>
      <c r="K147" s="831">
        <v>237</v>
      </c>
      <c r="L147" s="831">
        <v>1</v>
      </c>
      <c r="M147" s="831">
        <v>79</v>
      </c>
      <c r="N147" s="831">
        <v>1</v>
      </c>
      <c r="O147" s="831">
        <v>79</v>
      </c>
      <c r="P147" s="827">
        <v>0.33333333333333331</v>
      </c>
      <c r="Q147" s="832">
        <v>79</v>
      </c>
    </row>
    <row r="148" spans="1:17" ht="14.45" customHeight="1" x14ac:dyDescent="0.2">
      <c r="A148" s="821" t="s">
        <v>5328</v>
      </c>
      <c r="B148" s="822" t="s">
        <v>5329</v>
      </c>
      <c r="C148" s="822" t="s">
        <v>4179</v>
      </c>
      <c r="D148" s="822" t="s">
        <v>5506</v>
      </c>
      <c r="E148" s="822" t="s">
        <v>5507</v>
      </c>
      <c r="F148" s="831"/>
      <c r="G148" s="831"/>
      <c r="H148" s="831"/>
      <c r="I148" s="831"/>
      <c r="J148" s="831">
        <v>1</v>
      </c>
      <c r="K148" s="831">
        <v>302</v>
      </c>
      <c r="L148" s="831">
        <v>1</v>
      </c>
      <c r="M148" s="831">
        <v>302</v>
      </c>
      <c r="N148" s="831">
        <v>1</v>
      </c>
      <c r="O148" s="831">
        <v>303</v>
      </c>
      <c r="P148" s="827">
        <v>1.0033112582781456</v>
      </c>
      <c r="Q148" s="832">
        <v>303</v>
      </c>
    </row>
    <row r="149" spans="1:17" ht="14.45" customHeight="1" x14ac:dyDescent="0.2">
      <c r="A149" s="821" t="s">
        <v>5328</v>
      </c>
      <c r="B149" s="822" t="s">
        <v>5329</v>
      </c>
      <c r="C149" s="822" t="s">
        <v>4179</v>
      </c>
      <c r="D149" s="822" t="s">
        <v>5508</v>
      </c>
      <c r="E149" s="822" t="s">
        <v>5509</v>
      </c>
      <c r="F149" s="831">
        <v>2</v>
      </c>
      <c r="G149" s="831">
        <v>43</v>
      </c>
      <c r="H149" s="831">
        <v>0.48863636363636365</v>
      </c>
      <c r="I149" s="831">
        <v>21.5</v>
      </c>
      <c r="J149" s="831">
        <v>4</v>
      </c>
      <c r="K149" s="831">
        <v>88</v>
      </c>
      <c r="L149" s="831">
        <v>1</v>
      </c>
      <c r="M149" s="831">
        <v>22</v>
      </c>
      <c r="N149" s="831">
        <v>6</v>
      </c>
      <c r="O149" s="831">
        <v>132</v>
      </c>
      <c r="P149" s="827">
        <v>1.5</v>
      </c>
      <c r="Q149" s="832">
        <v>22</v>
      </c>
    </row>
    <row r="150" spans="1:17" ht="14.45" customHeight="1" x14ac:dyDescent="0.2">
      <c r="A150" s="821" t="s">
        <v>5328</v>
      </c>
      <c r="B150" s="822" t="s">
        <v>5329</v>
      </c>
      <c r="C150" s="822" t="s">
        <v>4179</v>
      </c>
      <c r="D150" s="822" t="s">
        <v>5510</v>
      </c>
      <c r="E150" s="822" t="s">
        <v>5511</v>
      </c>
      <c r="F150" s="831">
        <v>24</v>
      </c>
      <c r="G150" s="831">
        <v>528</v>
      </c>
      <c r="H150" s="831">
        <v>0.64864864864864868</v>
      </c>
      <c r="I150" s="831">
        <v>22</v>
      </c>
      <c r="J150" s="831">
        <v>37</v>
      </c>
      <c r="K150" s="831">
        <v>814</v>
      </c>
      <c r="L150" s="831">
        <v>1</v>
      </c>
      <c r="M150" s="831">
        <v>22</v>
      </c>
      <c r="N150" s="831">
        <v>45</v>
      </c>
      <c r="O150" s="831">
        <v>990</v>
      </c>
      <c r="P150" s="827">
        <v>1.2162162162162162</v>
      </c>
      <c r="Q150" s="832">
        <v>22</v>
      </c>
    </row>
    <row r="151" spans="1:17" ht="14.45" customHeight="1" x14ac:dyDescent="0.2">
      <c r="A151" s="821" t="s">
        <v>5328</v>
      </c>
      <c r="B151" s="822" t="s">
        <v>5329</v>
      </c>
      <c r="C151" s="822" t="s">
        <v>4179</v>
      </c>
      <c r="D151" s="822" t="s">
        <v>5512</v>
      </c>
      <c r="E151" s="822" t="s">
        <v>5513</v>
      </c>
      <c r="F151" s="831"/>
      <c r="G151" s="831"/>
      <c r="H151" s="831"/>
      <c r="I151" s="831"/>
      <c r="J151" s="831"/>
      <c r="K151" s="831"/>
      <c r="L151" s="831"/>
      <c r="M151" s="831"/>
      <c r="N151" s="831">
        <v>8</v>
      </c>
      <c r="O151" s="831">
        <v>3960</v>
      </c>
      <c r="P151" s="827"/>
      <c r="Q151" s="832">
        <v>495</v>
      </c>
    </row>
    <row r="152" spans="1:17" ht="14.45" customHeight="1" x14ac:dyDescent="0.2">
      <c r="A152" s="821" t="s">
        <v>5328</v>
      </c>
      <c r="B152" s="822" t="s">
        <v>5329</v>
      </c>
      <c r="C152" s="822" t="s">
        <v>4179</v>
      </c>
      <c r="D152" s="822" t="s">
        <v>5514</v>
      </c>
      <c r="E152" s="822" t="s">
        <v>5515</v>
      </c>
      <c r="F152" s="831">
        <v>23</v>
      </c>
      <c r="G152" s="831">
        <v>3859</v>
      </c>
      <c r="H152" s="831">
        <v>2.2970238095238096</v>
      </c>
      <c r="I152" s="831">
        <v>167.78260869565219</v>
      </c>
      <c r="J152" s="831">
        <v>10</v>
      </c>
      <c r="K152" s="831">
        <v>1680</v>
      </c>
      <c r="L152" s="831">
        <v>1</v>
      </c>
      <c r="M152" s="831">
        <v>168</v>
      </c>
      <c r="N152" s="831">
        <v>31</v>
      </c>
      <c r="O152" s="831">
        <v>5208</v>
      </c>
      <c r="P152" s="827">
        <v>3.1</v>
      </c>
      <c r="Q152" s="832">
        <v>168</v>
      </c>
    </row>
    <row r="153" spans="1:17" ht="14.45" customHeight="1" x14ac:dyDescent="0.2">
      <c r="A153" s="821" t="s">
        <v>5328</v>
      </c>
      <c r="B153" s="822" t="s">
        <v>5329</v>
      </c>
      <c r="C153" s="822" t="s">
        <v>4179</v>
      </c>
      <c r="D153" s="822" t="s">
        <v>5516</v>
      </c>
      <c r="E153" s="822" t="s">
        <v>5517</v>
      </c>
      <c r="F153" s="831"/>
      <c r="G153" s="831"/>
      <c r="H153" s="831"/>
      <c r="I153" s="831"/>
      <c r="J153" s="831">
        <v>1</v>
      </c>
      <c r="K153" s="831">
        <v>1698</v>
      </c>
      <c r="L153" s="831">
        <v>1</v>
      </c>
      <c r="M153" s="831">
        <v>1698</v>
      </c>
      <c r="N153" s="831"/>
      <c r="O153" s="831"/>
      <c r="P153" s="827"/>
      <c r="Q153" s="832"/>
    </row>
    <row r="154" spans="1:17" ht="14.45" customHeight="1" x14ac:dyDescent="0.2">
      <c r="A154" s="821" t="s">
        <v>5328</v>
      </c>
      <c r="B154" s="822" t="s">
        <v>5329</v>
      </c>
      <c r="C154" s="822" t="s">
        <v>4179</v>
      </c>
      <c r="D154" s="822" t="s">
        <v>5518</v>
      </c>
      <c r="E154" s="822" t="s">
        <v>5519</v>
      </c>
      <c r="F154" s="831"/>
      <c r="G154" s="831"/>
      <c r="H154" s="831"/>
      <c r="I154" s="831"/>
      <c r="J154" s="831">
        <v>1</v>
      </c>
      <c r="K154" s="831">
        <v>267</v>
      </c>
      <c r="L154" s="831">
        <v>1</v>
      </c>
      <c r="M154" s="831">
        <v>267</v>
      </c>
      <c r="N154" s="831">
        <v>2</v>
      </c>
      <c r="O154" s="831">
        <v>538</v>
      </c>
      <c r="P154" s="827">
        <v>2.0149812734082397</v>
      </c>
      <c r="Q154" s="832">
        <v>269</v>
      </c>
    </row>
    <row r="155" spans="1:17" ht="14.45" customHeight="1" x14ac:dyDescent="0.2">
      <c r="A155" s="821" t="s">
        <v>5328</v>
      </c>
      <c r="B155" s="822" t="s">
        <v>5329</v>
      </c>
      <c r="C155" s="822" t="s">
        <v>4179</v>
      </c>
      <c r="D155" s="822" t="s">
        <v>5520</v>
      </c>
      <c r="E155" s="822" t="s">
        <v>5521</v>
      </c>
      <c r="F155" s="831">
        <v>4</v>
      </c>
      <c r="G155" s="831">
        <v>92</v>
      </c>
      <c r="H155" s="831">
        <v>0.44444444444444442</v>
      </c>
      <c r="I155" s="831">
        <v>23</v>
      </c>
      <c r="J155" s="831">
        <v>9</v>
      </c>
      <c r="K155" s="831">
        <v>207</v>
      </c>
      <c r="L155" s="831">
        <v>1</v>
      </c>
      <c r="M155" s="831">
        <v>23</v>
      </c>
      <c r="N155" s="831">
        <v>4</v>
      </c>
      <c r="O155" s="831">
        <v>92</v>
      </c>
      <c r="P155" s="827">
        <v>0.44444444444444442</v>
      </c>
      <c r="Q155" s="832">
        <v>23</v>
      </c>
    </row>
    <row r="156" spans="1:17" ht="14.45" customHeight="1" x14ac:dyDescent="0.2">
      <c r="A156" s="821" t="s">
        <v>5328</v>
      </c>
      <c r="B156" s="822" t="s">
        <v>5329</v>
      </c>
      <c r="C156" s="822" t="s">
        <v>4179</v>
      </c>
      <c r="D156" s="822" t="s">
        <v>5522</v>
      </c>
      <c r="E156" s="822" t="s">
        <v>5523</v>
      </c>
      <c r="F156" s="831">
        <v>1</v>
      </c>
      <c r="G156" s="831">
        <v>17</v>
      </c>
      <c r="H156" s="831"/>
      <c r="I156" s="831">
        <v>17</v>
      </c>
      <c r="J156" s="831"/>
      <c r="K156" s="831"/>
      <c r="L156" s="831"/>
      <c r="M156" s="831"/>
      <c r="N156" s="831"/>
      <c r="O156" s="831"/>
      <c r="P156" s="827"/>
      <c r="Q156" s="832"/>
    </row>
    <row r="157" spans="1:17" ht="14.45" customHeight="1" x14ac:dyDescent="0.2">
      <c r="A157" s="821" t="s">
        <v>5328</v>
      </c>
      <c r="B157" s="822" t="s">
        <v>5329</v>
      </c>
      <c r="C157" s="822" t="s">
        <v>4179</v>
      </c>
      <c r="D157" s="822" t="s">
        <v>5524</v>
      </c>
      <c r="E157" s="822" t="s">
        <v>5525</v>
      </c>
      <c r="F157" s="831">
        <v>2</v>
      </c>
      <c r="G157" s="831">
        <v>334</v>
      </c>
      <c r="H157" s="831"/>
      <c r="I157" s="831">
        <v>167</v>
      </c>
      <c r="J157" s="831"/>
      <c r="K157" s="831"/>
      <c r="L157" s="831"/>
      <c r="M157" s="831"/>
      <c r="N157" s="831"/>
      <c r="O157" s="831"/>
      <c r="P157" s="827"/>
      <c r="Q157" s="832"/>
    </row>
    <row r="158" spans="1:17" ht="14.45" customHeight="1" x14ac:dyDescent="0.2">
      <c r="A158" s="821" t="s">
        <v>5328</v>
      </c>
      <c r="B158" s="822" t="s">
        <v>5329</v>
      </c>
      <c r="C158" s="822" t="s">
        <v>4179</v>
      </c>
      <c r="D158" s="822" t="s">
        <v>5526</v>
      </c>
      <c r="E158" s="822" t="s">
        <v>5527</v>
      </c>
      <c r="F158" s="831">
        <v>6</v>
      </c>
      <c r="G158" s="831">
        <v>798</v>
      </c>
      <c r="H158" s="831">
        <v>2.9776119402985075</v>
      </c>
      <c r="I158" s="831">
        <v>133</v>
      </c>
      <c r="J158" s="831">
        <v>2</v>
      </c>
      <c r="K158" s="831">
        <v>268</v>
      </c>
      <c r="L158" s="831">
        <v>1</v>
      </c>
      <c r="M158" s="831">
        <v>134</v>
      </c>
      <c r="N158" s="831">
        <v>1</v>
      </c>
      <c r="O158" s="831">
        <v>135</v>
      </c>
      <c r="P158" s="827">
        <v>0.50373134328358204</v>
      </c>
      <c r="Q158" s="832">
        <v>135</v>
      </c>
    </row>
    <row r="159" spans="1:17" ht="14.45" customHeight="1" x14ac:dyDescent="0.2">
      <c r="A159" s="821" t="s">
        <v>5328</v>
      </c>
      <c r="B159" s="822" t="s">
        <v>5329</v>
      </c>
      <c r="C159" s="822" t="s">
        <v>4179</v>
      </c>
      <c r="D159" s="822" t="s">
        <v>5528</v>
      </c>
      <c r="E159" s="822" t="s">
        <v>5529</v>
      </c>
      <c r="F159" s="831"/>
      <c r="G159" s="831"/>
      <c r="H159" s="831"/>
      <c r="I159" s="831"/>
      <c r="J159" s="831">
        <v>1</v>
      </c>
      <c r="K159" s="831">
        <v>652</v>
      </c>
      <c r="L159" s="831">
        <v>1</v>
      </c>
      <c r="M159" s="831">
        <v>652</v>
      </c>
      <c r="N159" s="831">
        <v>2</v>
      </c>
      <c r="O159" s="831">
        <v>1304</v>
      </c>
      <c r="P159" s="827">
        <v>2</v>
      </c>
      <c r="Q159" s="832">
        <v>652</v>
      </c>
    </row>
    <row r="160" spans="1:17" ht="14.45" customHeight="1" x14ac:dyDescent="0.2">
      <c r="A160" s="821" t="s">
        <v>5328</v>
      </c>
      <c r="B160" s="822" t="s">
        <v>5329</v>
      </c>
      <c r="C160" s="822" t="s">
        <v>4179</v>
      </c>
      <c r="D160" s="822" t="s">
        <v>5530</v>
      </c>
      <c r="E160" s="822" t="s">
        <v>5531</v>
      </c>
      <c r="F160" s="831">
        <v>39</v>
      </c>
      <c r="G160" s="831">
        <v>11505</v>
      </c>
      <c r="H160" s="831">
        <v>1.2538142981691369</v>
      </c>
      <c r="I160" s="831">
        <v>295</v>
      </c>
      <c r="J160" s="831">
        <v>31</v>
      </c>
      <c r="K160" s="831">
        <v>9176</v>
      </c>
      <c r="L160" s="831">
        <v>1</v>
      </c>
      <c r="M160" s="831">
        <v>296</v>
      </c>
      <c r="N160" s="831">
        <v>32</v>
      </c>
      <c r="O160" s="831">
        <v>9472</v>
      </c>
      <c r="P160" s="827">
        <v>1.032258064516129</v>
      </c>
      <c r="Q160" s="832">
        <v>296</v>
      </c>
    </row>
    <row r="161" spans="1:17" ht="14.45" customHeight="1" x14ac:dyDescent="0.2">
      <c r="A161" s="821" t="s">
        <v>5328</v>
      </c>
      <c r="B161" s="822" t="s">
        <v>5329</v>
      </c>
      <c r="C161" s="822" t="s">
        <v>4179</v>
      </c>
      <c r="D161" s="822" t="s">
        <v>5532</v>
      </c>
      <c r="E161" s="822" t="s">
        <v>5533</v>
      </c>
      <c r="F161" s="831">
        <v>8</v>
      </c>
      <c r="G161" s="831">
        <v>360</v>
      </c>
      <c r="H161" s="831">
        <v>0.8</v>
      </c>
      <c r="I161" s="831">
        <v>45</v>
      </c>
      <c r="J161" s="831">
        <v>10</v>
      </c>
      <c r="K161" s="831">
        <v>450</v>
      </c>
      <c r="L161" s="831">
        <v>1</v>
      </c>
      <c r="M161" s="831">
        <v>45</v>
      </c>
      <c r="N161" s="831">
        <v>6</v>
      </c>
      <c r="O161" s="831">
        <v>270</v>
      </c>
      <c r="P161" s="827">
        <v>0.6</v>
      </c>
      <c r="Q161" s="832">
        <v>45</v>
      </c>
    </row>
    <row r="162" spans="1:17" ht="14.45" customHeight="1" x14ac:dyDescent="0.2">
      <c r="A162" s="821" t="s">
        <v>5328</v>
      </c>
      <c r="B162" s="822" t="s">
        <v>5329</v>
      </c>
      <c r="C162" s="822" t="s">
        <v>4179</v>
      </c>
      <c r="D162" s="822" t="s">
        <v>5534</v>
      </c>
      <c r="E162" s="822" t="s">
        <v>5535</v>
      </c>
      <c r="F162" s="831"/>
      <c r="G162" s="831"/>
      <c r="H162" s="831"/>
      <c r="I162" s="831"/>
      <c r="J162" s="831"/>
      <c r="K162" s="831"/>
      <c r="L162" s="831"/>
      <c r="M162" s="831"/>
      <c r="N162" s="831">
        <v>2</v>
      </c>
      <c r="O162" s="831">
        <v>2228</v>
      </c>
      <c r="P162" s="827"/>
      <c r="Q162" s="832">
        <v>1114</v>
      </c>
    </row>
    <row r="163" spans="1:17" ht="14.45" customHeight="1" x14ac:dyDescent="0.2">
      <c r="A163" s="821" t="s">
        <v>5328</v>
      </c>
      <c r="B163" s="822" t="s">
        <v>5329</v>
      </c>
      <c r="C163" s="822" t="s">
        <v>4179</v>
      </c>
      <c r="D163" s="822" t="s">
        <v>5536</v>
      </c>
      <c r="E163" s="822" t="s">
        <v>5537</v>
      </c>
      <c r="F163" s="831">
        <v>88</v>
      </c>
      <c r="G163" s="831">
        <v>4048</v>
      </c>
      <c r="H163" s="831">
        <v>0.94623655913978499</v>
      </c>
      <c r="I163" s="831">
        <v>46</v>
      </c>
      <c r="J163" s="831">
        <v>93</v>
      </c>
      <c r="K163" s="831">
        <v>4278</v>
      </c>
      <c r="L163" s="831">
        <v>1</v>
      </c>
      <c r="M163" s="831">
        <v>46</v>
      </c>
      <c r="N163" s="831">
        <v>119</v>
      </c>
      <c r="O163" s="831">
        <v>5474</v>
      </c>
      <c r="P163" s="827">
        <v>1.2795698924731183</v>
      </c>
      <c r="Q163" s="832">
        <v>46</v>
      </c>
    </row>
    <row r="164" spans="1:17" ht="14.45" customHeight="1" x14ac:dyDescent="0.2">
      <c r="A164" s="821" t="s">
        <v>5328</v>
      </c>
      <c r="B164" s="822" t="s">
        <v>5329</v>
      </c>
      <c r="C164" s="822" t="s">
        <v>4179</v>
      </c>
      <c r="D164" s="822" t="s">
        <v>5538</v>
      </c>
      <c r="E164" s="822" t="s">
        <v>5539</v>
      </c>
      <c r="F164" s="831">
        <v>1</v>
      </c>
      <c r="G164" s="831">
        <v>309</v>
      </c>
      <c r="H164" s="831">
        <v>0.99677419354838714</v>
      </c>
      <c r="I164" s="831">
        <v>309</v>
      </c>
      <c r="J164" s="831">
        <v>1</v>
      </c>
      <c r="K164" s="831">
        <v>310</v>
      </c>
      <c r="L164" s="831">
        <v>1</v>
      </c>
      <c r="M164" s="831">
        <v>310</v>
      </c>
      <c r="N164" s="831">
        <v>1</v>
      </c>
      <c r="O164" s="831">
        <v>310</v>
      </c>
      <c r="P164" s="827">
        <v>1</v>
      </c>
      <c r="Q164" s="832">
        <v>310</v>
      </c>
    </row>
    <row r="165" spans="1:17" ht="14.45" customHeight="1" x14ac:dyDescent="0.2">
      <c r="A165" s="821" t="s">
        <v>5328</v>
      </c>
      <c r="B165" s="822" t="s">
        <v>5329</v>
      </c>
      <c r="C165" s="822" t="s">
        <v>4179</v>
      </c>
      <c r="D165" s="822" t="s">
        <v>5540</v>
      </c>
      <c r="E165" s="822" t="s">
        <v>5541</v>
      </c>
      <c r="F165" s="831">
        <v>8</v>
      </c>
      <c r="G165" s="831">
        <v>248</v>
      </c>
      <c r="H165" s="831">
        <v>0.88888888888888884</v>
      </c>
      <c r="I165" s="831">
        <v>31</v>
      </c>
      <c r="J165" s="831">
        <v>9</v>
      </c>
      <c r="K165" s="831">
        <v>279</v>
      </c>
      <c r="L165" s="831">
        <v>1</v>
      </c>
      <c r="M165" s="831">
        <v>31</v>
      </c>
      <c r="N165" s="831">
        <v>18</v>
      </c>
      <c r="O165" s="831">
        <v>576</v>
      </c>
      <c r="P165" s="827">
        <v>2.064516129032258</v>
      </c>
      <c r="Q165" s="832">
        <v>32</v>
      </c>
    </row>
    <row r="166" spans="1:17" ht="14.45" customHeight="1" x14ac:dyDescent="0.2">
      <c r="A166" s="821" t="s">
        <v>5328</v>
      </c>
      <c r="B166" s="822" t="s">
        <v>5329</v>
      </c>
      <c r="C166" s="822" t="s">
        <v>4179</v>
      </c>
      <c r="D166" s="822" t="s">
        <v>5542</v>
      </c>
      <c r="E166" s="822" t="s">
        <v>5543</v>
      </c>
      <c r="F166" s="831">
        <v>4</v>
      </c>
      <c r="G166" s="831">
        <v>104</v>
      </c>
      <c r="H166" s="831">
        <v>1.3333333333333333</v>
      </c>
      <c r="I166" s="831">
        <v>26</v>
      </c>
      <c r="J166" s="831">
        <v>3</v>
      </c>
      <c r="K166" s="831">
        <v>78</v>
      </c>
      <c r="L166" s="831">
        <v>1</v>
      </c>
      <c r="M166" s="831">
        <v>26</v>
      </c>
      <c r="N166" s="831">
        <v>1</v>
      </c>
      <c r="O166" s="831">
        <v>26</v>
      </c>
      <c r="P166" s="827">
        <v>0.33333333333333331</v>
      </c>
      <c r="Q166" s="832">
        <v>26</v>
      </c>
    </row>
    <row r="167" spans="1:17" ht="14.45" customHeight="1" x14ac:dyDescent="0.2">
      <c r="A167" s="821" t="s">
        <v>5328</v>
      </c>
      <c r="B167" s="822" t="s">
        <v>5329</v>
      </c>
      <c r="C167" s="822" t="s">
        <v>4179</v>
      </c>
      <c r="D167" s="822" t="s">
        <v>5544</v>
      </c>
      <c r="E167" s="822" t="s">
        <v>5545</v>
      </c>
      <c r="F167" s="831">
        <v>2</v>
      </c>
      <c r="G167" s="831">
        <v>814</v>
      </c>
      <c r="H167" s="831">
        <v>1.9950980392156863</v>
      </c>
      <c r="I167" s="831">
        <v>407</v>
      </c>
      <c r="J167" s="831">
        <v>1</v>
      </c>
      <c r="K167" s="831">
        <v>408</v>
      </c>
      <c r="L167" s="831">
        <v>1</v>
      </c>
      <c r="M167" s="831">
        <v>408</v>
      </c>
      <c r="N167" s="831">
        <v>1</v>
      </c>
      <c r="O167" s="831">
        <v>409</v>
      </c>
      <c r="P167" s="827">
        <v>1.0024509803921569</v>
      </c>
      <c r="Q167" s="832">
        <v>409</v>
      </c>
    </row>
    <row r="168" spans="1:17" ht="14.45" customHeight="1" x14ac:dyDescent="0.2">
      <c r="A168" s="821" t="s">
        <v>5328</v>
      </c>
      <c r="B168" s="822" t="s">
        <v>5329</v>
      </c>
      <c r="C168" s="822" t="s">
        <v>4179</v>
      </c>
      <c r="D168" s="822" t="s">
        <v>5546</v>
      </c>
      <c r="E168" s="822" t="s">
        <v>5547</v>
      </c>
      <c r="F168" s="831">
        <v>1</v>
      </c>
      <c r="G168" s="831">
        <v>805</v>
      </c>
      <c r="H168" s="831"/>
      <c r="I168" s="831">
        <v>805</v>
      </c>
      <c r="J168" s="831"/>
      <c r="K168" s="831"/>
      <c r="L168" s="831"/>
      <c r="M168" s="831"/>
      <c r="N168" s="831"/>
      <c r="O168" s="831"/>
      <c r="P168" s="827"/>
      <c r="Q168" s="832"/>
    </row>
    <row r="169" spans="1:17" ht="14.45" customHeight="1" x14ac:dyDescent="0.2">
      <c r="A169" s="821" t="s">
        <v>5328</v>
      </c>
      <c r="B169" s="822" t="s">
        <v>5329</v>
      </c>
      <c r="C169" s="822" t="s">
        <v>4179</v>
      </c>
      <c r="D169" s="822" t="s">
        <v>5548</v>
      </c>
      <c r="E169" s="822" t="s">
        <v>5549</v>
      </c>
      <c r="F169" s="831">
        <v>2</v>
      </c>
      <c r="G169" s="831">
        <v>378</v>
      </c>
      <c r="H169" s="831">
        <v>1.9894736842105263</v>
      </c>
      <c r="I169" s="831">
        <v>189</v>
      </c>
      <c r="J169" s="831">
        <v>1</v>
      </c>
      <c r="K169" s="831">
        <v>190</v>
      </c>
      <c r="L169" s="831">
        <v>1</v>
      </c>
      <c r="M169" s="831">
        <v>190</v>
      </c>
      <c r="N169" s="831"/>
      <c r="O169" s="831"/>
      <c r="P169" s="827"/>
      <c r="Q169" s="832"/>
    </row>
    <row r="170" spans="1:17" ht="14.45" customHeight="1" x14ac:dyDescent="0.2">
      <c r="A170" s="821" t="s">
        <v>5328</v>
      </c>
      <c r="B170" s="822" t="s">
        <v>5329</v>
      </c>
      <c r="C170" s="822" t="s">
        <v>4179</v>
      </c>
      <c r="D170" s="822" t="s">
        <v>5550</v>
      </c>
      <c r="E170" s="822" t="s">
        <v>5551</v>
      </c>
      <c r="F170" s="831">
        <v>1</v>
      </c>
      <c r="G170" s="831">
        <v>273</v>
      </c>
      <c r="H170" s="831"/>
      <c r="I170" s="831">
        <v>273</v>
      </c>
      <c r="J170" s="831"/>
      <c r="K170" s="831"/>
      <c r="L170" s="831"/>
      <c r="M170" s="831"/>
      <c r="N170" s="831"/>
      <c r="O170" s="831"/>
      <c r="P170" s="827"/>
      <c r="Q170" s="832"/>
    </row>
    <row r="171" spans="1:17" ht="14.45" customHeight="1" x14ac:dyDescent="0.2">
      <c r="A171" s="821" t="s">
        <v>5328</v>
      </c>
      <c r="B171" s="822" t="s">
        <v>5329</v>
      </c>
      <c r="C171" s="822" t="s">
        <v>4179</v>
      </c>
      <c r="D171" s="822" t="s">
        <v>5552</v>
      </c>
      <c r="E171" s="822" t="s">
        <v>5553</v>
      </c>
      <c r="F171" s="831">
        <v>28</v>
      </c>
      <c r="G171" s="831">
        <v>3724</v>
      </c>
      <c r="H171" s="831">
        <v>1.4</v>
      </c>
      <c r="I171" s="831">
        <v>133</v>
      </c>
      <c r="J171" s="831">
        <v>20</v>
      </c>
      <c r="K171" s="831">
        <v>2660</v>
      </c>
      <c r="L171" s="831">
        <v>1</v>
      </c>
      <c r="M171" s="831">
        <v>133</v>
      </c>
      <c r="N171" s="831">
        <v>22</v>
      </c>
      <c r="O171" s="831">
        <v>2926</v>
      </c>
      <c r="P171" s="827">
        <v>1.1000000000000001</v>
      </c>
      <c r="Q171" s="832">
        <v>133</v>
      </c>
    </row>
    <row r="172" spans="1:17" ht="14.45" customHeight="1" x14ac:dyDescent="0.2">
      <c r="A172" s="821" t="s">
        <v>5328</v>
      </c>
      <c r="B172" s="822" t="s">
        <v>5329</v>
      </c>
      <c r="C172" s="822" t="s">
        <v>4179</v>
      </c>
      <c r="D172" s="822" t="s">
        <v>5554</v>
      </c>
      <c r="E172" s="822" t="s">
        <v>5555</v>
      </c>
      <c r="F172" s="831">
        <v>624</v>
      </c>
      <c r="G172" s="831">
        <v>23088</v>
      </c>
      <c r="H172" s="831">
        <v>0.99363057324840764</v>
      </c>
      <c r="I172" s="831">
        <v>37</v>
      </c>
      <c r="J172" s="831">
        <v>628</v>
      </c>
      <c r="K172" s="831">
        <v>23236</v>
      </c>
      <c r="L172" s="831">
        <v>1</v>
      </c>
      <c r="M172" s="831">
        <v>37</v>
      </c>
      <c r="N172" s="831">
        <v>613</v>
      </c>
      <c r="O172" s="831">
        <v>22681</v>
      </c>
      <c r="P172" s="827">
        <v>0.97611464968152861</v>
      </c>
      <c r="Q172" s="832">
        <v>37</v>
      </c>
    </row>
    <row r="173" spans="1:17" ht="14.45" customHeight="1" x14ac:dyDescent="0.2">
      <c r="A173" s="821" t="s">
        <v>5328</v>
      </c>
      <c r="B173" s="822" t="s">
        <v>5329</v>
      </c>
      <c r="C173" s="822" t="s">
        <v>4179</v>
      </c>
      <c r="D173" s="822" t="s">
        <v>5556</v>
      </c>
      <c r="E173" s="822" t="s">
        <v>5557</v>
      </c>
      <c r="F173" s="831"/>
      <c r="G173" s="831"/>
      <c r="H173" s="831"/>
      <c r="I173" s="831"/>
      <c r="J173" s="831">
        <v>8</v>
      </c>
      <c r="K173" s="831">
        <v>752</v>
      </c>
      <c r="L173" s="831">
        <v>1</v>
      </c>
      <c r="M173" s="831">
        <v>94</v>
      </c>
      <c r="N173" s="831">
        <v>8</v>
      </c>
      <c r="O173" s="831">
        <v>752</v>
      </c>
      <c r="P173" s="827">
        <v>1</v>
      </c>
      <c r="Q173" s="832">
        <v>94</v>
      </c>
    </row>
    <row r="174" spans="1:17" ht="14.45" customHeight="1" x14ac:dyDescent="0.2">
      <c r="A174" s="821" t="s">
        <v>5328</v>
      </c>
      <c r="B174" s="822" t="s">
        <v>5329</v>
      </c>
      <c r="C174" s="822" t="s">
        <v>4179</v>
      </c>
      <c r="D174" s="822" t="s">
        <v>5558</v>
      </c>
      <c r="E174" s="822" t="s">
        <v>5559</v>
      </c>
      <c r="F174" s="831"/>
      <c r="G174" s="831"/>
      <c r="H174" s="831"/>
      <c r="I174" s="831"/>
      <c r="J174" s="831">
        <v>1</v>
      </c>
      <c r="K174" s="831">
        <v>94</v>
      </c>
      <c r="L174" s="831">
        <v>1</v>
      </c>
      <c r="M174" s="831">
        <v>94</v>
      </c>
      <c r="N174" s="831"/>
      <c r="O174" s="831"/>
      <c r="P174" s="827"/>
      <c r="Q174" s="832"/>
    </row>
    <row r="175" spans="1:17" ht="14.45" customHeight="1" x14ac:dyDescent="0.2">
      <c r="A175" s="821" t="s">
        <v>5328</v>
      </c>
      <c r="B175" s="822" t="s">
        <v>5329</v>
      </c>
      <c r="C175" s="822" t="s">
        <v>4179</v>
      </c>
      <c r="D175" s="822" t="s">
        <v>5560</v>
      </c>
      <c r="E175" s="822" t="s">
        <v>5561</v>
      </c>
      <c r="F175" s="831"/>
      <c r="G175" s="831"/>
      <c r="H175" s="831"/>
      <c r="I175" s="831"/>
      <c r="J175" s="831"/>
      <c r="K175" s="831"/>
      <c r="L175" s="831"/>
      <c r="M175" s="831"/>
      <c r="N175" s="831">
        <v>1</v>
      </c>
      <c r="O175" s="831">
        <v>396</v>
      </c>
      <c r="P175" s="827"/>
      <c r="Q175" s="832">
        <v>396</v>
      </c>
    </row>
    <row r="176" spans="1:17" ht="14.45" customHeight="1" x14ac:dyDescent="0.2">
      <c r="A176" s="821" t="s">
        <v>5328</v>
      </c>
      <c r="B176" s="822" t="s">
        <v>5329</v>
      </c>
      <c r="C176" s="822" t="s">
        <v>4179</v>
      </c>
      <c r="D176" s="822" t="s">
        <v>5562</v>
      </c>
      <c r="E176" s="822" t="s">
        <v>5563</v>
      </c>
      <c r="F176" s="831"/>
      <c r="G176" s="831"/>
      <c r="H176" s="831"/>
      <c r="I176" s="831"/>
      <c r="J176" s="831"/>
      <c r="K176" s="831"/>
      <c r="L176" s="831"/>
      <c r="M176" s="831"/>
      <c r="N176" s="831">
        <v>2</v>
      </c>
      <c r="O176" s="831">
        <v>1068</v>
      </c>
      <c r="P176" s="827"/>
      <c r="Q176" s="832">
        <v>534</v>
      </c>
    </row>
    <row r="177" spans="1:17" ht="14.45" customHeight="1" x14ac:dyDescent="0.2">
      <c r="A177" s="821" t="s">
        <v>5328</v>
      </c>
      <c r="B177" s="822" t="s">
        <v>5564</v>
      </c>
      <c r="C177" s="822" t="s">
        <v>4179</v>
      </c>
      <c r="D177" s="822" t="s">
        <v>5565</v>
      </c>
      <c r="E177" s="822" t="s">
        <v>5566</v>
      </c>
      <c r="F177" s="831">
        <v>3</v>
      </c>
      <c r="G177" s="831">
        <v>3114</v>
      </c>
      <c r="H177" s="831"/>
      <c r="I177" s="831">
        <v>1038</v>
      </c>
      <c r="J177" s="831"/>
      <c r="K177" s="831"/>
      <c r="L177" s="831"/>
      <c r="M177" s="831"/>
      <c r="N177" s="831">
        <v>1</v>
      </c>
      <c r="O177" s="831">
        <v>1040</v>
      </c>
      <c r="P177" s="827"/>
      <c r="Q177" s="832">
        <v>1040</v>
      </c>
    </row>
    <row r="178" spans="1:17" ht="14.45" customHeight="1" x14ac:dyDescent="0.2">
      <c r="A178" s="821" t="s">
        <v>5567</v>
      </c>
      <c r="B178" s="822" t="s">
        <v>5008</v>
      </c>
      <c r="C178" s="822" t="s">
        <v>4185</v>
      </c>
      <c r="D178" s="822" t="s">
        <v>5568</v>
      </c>
      <c r="E178" s="822" t="s">
        <v>5569</v>
      </c>
      <c r="F178" s="831">
        <v>14.72</v>
      </c>
      <c r="G178" s="831">
        <v>34347.68</v>
      </c>
      <c r="H178" s="831"/>
      <c r="I178" s="831">
        <v>2333.4021739130435</v>
      </c>
      <c r="J178" s="831"/>
      <c r="K178" s="831"/>
      <c r="L178" s="831"/>
      <c r="M178" s="831"/>
      <c r="N178" s="831"/>
      <c r="O178" s="831"/>
      <c r="P178" s="827"/>
      <c r="Q178" s="832"/>
    </row>
    <row r="179" spans="1:17" ht="14.45" customHeight="1" x14ac:dyDescent="0.2">
      <c r="A179" s="821" t="s">
        <v>5567</v>
      </c>
      <c r="B179" s="822" t="s">
        <v>5008</v>
      </c>
      <c r="C179" s="822" t="s">
        <v>4185</v>
      </c>
      <c r="D179" s="822" t="s">
        <v>5570</v>
      </c>
      <c r="E179" s="822" t="s">
        <v>5569</v>
      </c>
      <c r="F179" s="831">
        <v>6.4000000000000012</v>
      </c>
      <c r="G179" s="831">
        <v>41448.32</v>
      </c>
      <c r="H179" s="831"/>
      <c r="I179" s="831">
        <v>6476.2999999999984</v>
      </c>
      <c r="J179" s="831"/>
      <c r="K179" s="831"/>
      <c r="L179" s="831"/>
      <c r="M179" s="831"/>
      <c r="N179" s="831"/>
      <c r="O179" s="831"/>
      <c r="P179" s="827"/>
      <c r="Q179" s="832"/>
    </row>
    <row r="180" spans="1:17" ht="14.45" customHeight="1" x14ac:dyDescent="0.2">
      <c r="A180" s="821" t="s">
        <v>5567</v>
      </c>
      <c r="B180" s="822" t="s">
        <v>5008</v>
      </c>
      <c r="C180" s="822" t="s">
        <v>4185</v>
      </c>
      <c r="D180" s="822" t="s">
        <v>5571</v>
      </c>
      <c r="E180" s="822" t="s">
        <v>5572</v>
      </c>
      <c r="F180" s="831">
        <v>0.60000000000000009</v>
      </c>
      <c r="G180" s="831">
        <v>2966.36</v>
      </c>
      <c r="H180" s="831">
        <v>1.1508849797863012</v>
      </c>
      <c r="I180" s="831">
        <v>4943.9333333333325</v>
      </c>
      <c r="J180" s="831">
        <v>0.53</v>
      </c>
      <c r="K180" s="831">
        <v>2577.46</v>
      </c>
      <c r="L180" s="831">
        <v>1</v>
      </c>
      <c r="M180" s="831">
        <v>4863.132075471698</v>
      </c>
      <c r="N180" s="831">
        <v>0.48</v>
      </c>
      <c r="O180" s="831">
        <v>2266.52</v>
      </c>
      <c r="P180" s="827">
        <v>0.87936185236628306</v>
      </c>
      <c r="Q180" s="832">
        <v>4721.916666666667</v>
      </c>
    </row>
    <row r="181" spans="1:17" ht="14.45" customHeight="1" x14ac:dyDescent="0.2">
      <c r="A181" s="821" t="s">
        <v>5567</v>
      </c>
      <c r="B181" s="822" t="s">
        <v>5008</v>
      </c>
      <c r="C181" s="822" t="s">
        <v>4185</v>
      </c>
      <c r="D181" s="822" t="s">
        <v>5573</v>
      </c>
      <c r="E181" s="822" t="s">
        <v>5574</v>
      </c>
      <c r="F181" s="831">
        <v>0.7</v>
      </c>
      <c r="G181" s="831">
        <v>703.38</v>
      </c>
      <c r="H181" s="831"/>
      <c r="I181" s="831">
        <v>1004.8285714285715</v>
      </c>
      <c r="J181" s="831"/>
      <c r="K181" s="831"/>
      <c r="L181" s="831"/>
      <c r="M181" s="831"/>
      <c r="N181" s="831"/>
      <c r="O181" s="831"/>
      <c r="P181" s="827"/>
      <c r="Q181" s="832"/>
    </row>
    <row r="182" spans="1:17" ht="14.45" customHeight="1" x14ac:dyDescent="0.2">
      <c r="A182" s="821" t="s">
        <v>5567</v>
      </c>
      <c r="B182" s="822" t="s">
        <v>5008</v>
      </c>
      <c r="C182" s="822" t="s">
        <v>4185</v>
      </c>
      <c r="D182" s="822" t="s">
        <v>5575</v>
      </c>
      <c r="E182" s="822" t="s">
        <v>5572</v>
      </c>
      <c r="F182" s="831">
        <v>4.6399999999999997</v>
      </c>
      <c r="G182" s="831">
        <v>43534.140000000007</v>
      </c>
      <c r="H182" s="831">
        <v>1.0959887053155812</v>
      </c>
      <c r="I182" s="831">
        <v>9382.357758620692</v>
      </c>
      <c r="J182" s="831">
        <v>4.5400000000000009</v>
      </c>
      <c r="K182" s="831">
        <v>39721.339999999997</v>
      </c>
      <c r="L182" s="831">
        <v>1</v>
      </c>
      <c r="M182" s="831">
        <v>8749.1938325991159</v>
      </c>
      <c r="N182" s="831">
        <v>5.5699999999999994</v>
      </c>
      <c r="O182" s="831">
        <v>48904.020000000004</v>
      </c>
      <c r="P182" s="827">
        <v>1.2311774980400965</v>
      </c>
      <c r="Q182" s="832">
        <v>8779.8958707360871</v>
      </c>
    </row>
    <row r="183" spans="1:17" ht="14.45" customHeight="1" x14ac:dyDescent="0.2">
      <c r="A183" s="821" t="s">
        <v>5567</v>
      </c>
      <c r="B183" s="822" t="s">
        <v>5008</v>
      </c>
      <c r="C183" s="822" t="s">
        <v>4185</v>
      </c>
      <c r="D183" s="822" t="s">
        <v>5576</v>
      </c>
      <c r="E183" s="822" t="s">
        <v>5577</v>
      </c>
      <c r="F183" s="831">
        <v>53.7</v>
      </c>
      <c r="G183" s="831">
        <v>41431.149999999994</v>
      </c>
      <c r="H183" s="831">
        <v>2.3779709462833392</v>
      </c>
      <c r="I183" s="831">
        <v>771.52979515828667</v>
      </c>
      <c r="J183" s="831">
        <v>33.700000000000003</v>
      </c>
      <c r="K183" s="831">
        <v>17422.900000000001</v>
      </c>
      <c r="L183" s="831">
        <v>1</v>
      </c>
      <c r="M183" s="831">
        <v>517</v>
      </c>
      <c r="N183" s="831">
        <v>38.700000000000003</v>
      </c>
      <c r="O183" s="831">
        <v>20334.36</v>
      </c>
      <c r="P183" s="827">
        <v>1.167105361334795</v>
      </c>
      <c r="Q183" s="832">
        <v>525.43565891472861</v>
      </c>
    </row>
    <row r="184" spans="1:17" ht="14.45" customHeight="1" x14ac:dyDescent="0.2">
      <c r="A184" s="821" t="s">
        <v>5567</v>
      </c>
      <c r="B184" s="822" t="s">
        <v>5008</v>
      </c>
      <c r="C184" s="822" t="s">
        <v>4185</v>
      </c>
      <c r="D184" s="822" t="s">
        <v>5578</v>
      </c>
      <c r="E184" s="822" t="s">
        <v>5223</v>
      </c>
      <c r="F184" s="831">
        <v>1.6</v>
      </c>
      <c r="G184" s="831">
        <v>5822.09</v>
      </c>
      <c r="H184" s="831"/>
      <c r="I184" s="831">
        <v>3638.8062500000001</v>
      </c>
      <c r="J184" s="831"/>
      <c r="K184" s="831"/>
      <c r="L184" s="831"/>
      <c r="M184" s="831"/>
      <c r="N184" s="831"/>
      <c r="O184" s="831"/>
      <c r="P184" s="827"/>
      <c r="Q184" s="832"/>
    </row>
    <row r="185" spans="1:17" ht="14.45" customHeight="1" x14ac:dyDescent="0.2">
      <c r="A185" s="821" t="s">
        <v>5567</v>
      </c>
      <c r="B185" s="822" t="s">
        <v>5008</v>
      </c>
      <c r="C185" s="822" t="s">
        <v>4185</v>
      </c>
      <c r="D185" s="822" t="s">
        <v>5579</v>
      </c>
      <c r="E185" s="822" t="s">
        <v>5223</v>
      </c>
      <c r="F185" s="831">
        <v>0.34</v>
      </c>
      <c r="G185" s="831">
        <v>3092.3599999999997</v>
      </c>
      <c r="H185" s="831"/>
      <c r="I185" s="831">
        <v>9095.1764705882342</v>
      </c>
      <c r="J185" s="831"/>
      <c r="K185" s="831"/>
      <c r="L185" s="831"/>
      <c r="M185" s="831"/>
      <c r="N185" s="831"/>
      <c r="O185" s="831"/>
      <c r="P185" s="827"/>
      <c r="Q185" s="832"/>
    </row>
    <row r="186" spans="1:17" ht="14.45" customHeight="1" x14ac:dyDescent="0.2">
      <c r="A186" s="821" t="s">
        <v>5567</v>
      </c>
      <c r="B186" s="822" t="s">
        <v>5008</v>
      </c>
      <c r="C186" s="822" t="s">
        <v>4185</v>
      </c>
      <c r="D186" s="822" t="s">
        <v>5222</v>
      </c>
      <c r="E186" s="822" t="s">
        <v>5223</v>
      </c>
      <c r="F186" s="831">
        <v>18.3</v>
      </c>
      <c r="G186" s="831">
        <v>23514.879999999997</v>
      </c>
      <c r="H186" s="831"/>
      <c r="I186" s="831">
        <v>1284.9661202185791</v>
      </c>
      <c r="J186" s="831"/>
      <c r="K186" s="831"/>
      <c r="L186" s="831"/>
      <c r="M186" s="831"/>
      <c r="N186" s="831"/>
      <c r="O186" s="831"/>
      <c r="P186" s="827"/>
      <c r="Q186" s="832"/>
    </row>
    <row r="187" spans="1:17" ht="14.45" customHeight="1" x14ac:dyDescent="0.2">
      <c r="A187" s="821" t="s">
        <v>5567</v>
      </c>
      <c r="B187" s="822" t="s">
        <v>5008</v>
      </c>
      <c r="C187" s="822" t="s">
        <v>4185</v>
      </c>
      <c r="D187" s="822" t="s">
        <v>5580</v>
      </c>
      <c r="E187" s="822" t="s">
        <v>5581</v>
      </c>
      <c r="F187" s="831"/>
      <c r="G187" s="831"/>
      <c r="H187" s="831"/>
      <c r="I187" s="831"/>
      <c r="J187" s="831">
        <v>0.05</v>
      </c>
      <c r="K187" s="831">
        <v>35.94</v>
      </c>
      <c r="L187" s="831">
        <v>1</v>
      </c>
      <c r="M187" s="831">
        <v>718.8</v>
      </c>
      <c r="N187" s="831"/>
      <c r="O187" s="831"/>
      <c r="P187" s="827"/>
      <c r="Q187" s="832"/>
    </row>
    <row r="188" spans="1:17" ht="14.45" customHeight="1" x14ac:dyDescent="0.2">
      <c r="A188" s="821" t="s">
        <v>5567</v>
      </c>
      <c r="B188" s="822" t="s">
        <v>5008</v>
      </c>
      <c r="C188" s="822" t="s">
        <v>4185</v>
      </c>
      <c r="D188" s="822" t="s">
        <v>5582</v>
      </c>
      <c r="E188" s="822" t="s">
        <v>5223</v>
      </c>
      <c r="F188" s="831">
        <v>0.65</v>
      </c>
      <c r="G188" s="831">
        <v>19946.900000000001</v>
      </c>
      <c r="H188" s="831"/>
      <c r="I188" s="831">
        <v>30687.538461538461</v>
      </c>
      <c r="J188" s="831"/>
      <c r="K188" s="831"/>
      <c r="L188" s="831"/>
      <c r="M188" s="831"/>
      <c r="N188" s="831"/>
      <c r="O188" s="831"/>
      <c r="P188" s="827"/>
      <c r="Q188" s="832"/>
    </row>
    <row r="189" spans="1:17" ht="14.45" customHeight="1" x14ac:dyDescent="0.2">
      <c r="A189" s="821" t="s">
        <v>5567</v>
      </c>
      <c r="B189" s="822" t="s">
        <v>5008</v>
      </c>
      <c r="C189" s="822" t="s">
        <v>4185</v>
      </c>
      <c r="D189" s="822" t="s">
        <v>5583</v>
      </c>
      <c r="E189" s="822" t="s">
        <v>5223</v>
      </c>
      <c r="F189" s="831"/>
      <c r="G189" s="831"/>
      <c r="H189" s="831"/>
      <c r="I189" s="831"/>
      <c r="J189" s="831">
        <v>23.050000000000008</v>
      </c>
      <c r="K189" s="831">
        <v>15109.829999999996</v>
      </c>
      <c r="L189" s="831">
        <v>1</v>
      </c>
      <c r="M189" s="831">
        <v>655.52407809110593</v>
      </c>
      <c r="N189" s="831">
        <v>15.420000000000002</v>
      </c>
      <c r="O189" s="831">
        <v>10104.870000000001</v>
      </c>
      <c r="P189" s="827">
        <v>0.66876132954507117</v>
      </c>
      <c r="Q189" s="832">
        <v>655.30933852140072</v>
      </c>
    </row>
    <row r="190" spans="1:17" ht="14.45" customHeight="1" x14ac:dyDescent="0.2">
      <c r="A190" s="821" t="s">
        <v>5567</v>
      </c>
      <c r="B190" s="822" t="s">
        <v>5008</v>
      </c>
      <c r="C190" s="822" t="s">
        <v>4185</v>
      </c>
      <c r="D190" s="822" t="s">
        <v>5583</v>
      </c>
      <c r="E190" s="822" t="s">
        <v>5584</v>
      </c>
      <c r="F190" s="831">
        <v>6.3499999999999988</v>
      </c>
      <c r="G190" s="831">
        <v>4162.5899999999992</v>
      </c>
      <c r="H190" s="831">
        <v>0.70950295811594166</v>
      </c>
      <c r="I190" s="831">
        <v>655.52598425196857</v>
      </c>
      <c r="J190" s="831">
        <v>8.9499999999999993</v>
      </c>
      <c r="K190" s="831">
        <v>5866.91</v>
      </c>
      <c r="L190" s="831">
        <v>1</v>
      </c>
      <c r="M190" s="831">
        <v>655.52067039106146</v>
      </c>
      <c r="N190" s="831">
        <v>2.7399999999999998</v>
      </c>
      <c r="O190" s="831">
        <v>4314.8</v>
      </c>
      <c r="P190" s="827">
        <v>0.73544676840108336</v>
      </c>
      <c r="Q190" s="832">
        <v>1574.7445255474454</v>
      </c>
    </row>
    <row r="191" spans="1:17" ht="14.45" customHeight="1" x14ac:dyDescent="0.2">
      <c r="A191" s="821" t="s">
        <v>5567</v>
      </c>
      <c r="B191" s="822" t="s">
        <v>5008</v>
      </c>
      <c r="C191" s="822" t="s">
        <v>4185</v>
      </c>
      <c r="D191" s="822" t="s">
        <v>5585</v>
      </c>
      <c r="E191" s="822" t="s">
        <v>5223</v>
      </c>
      <c r="F191" s="831"/>
      <c r="G191" s="831"/>
      <c r="H191" s="831"/>
      <c r="I191" s="831"/>
      <c r="J191" s="831">
        <v>0.29000000000000004</v>
      </c>
      <c r="K191" s="831">
        <v>3310.61</v>
      </c>
      <c r="L191" s="831">
        <v>1</v>
      </c>
      <c r="M191" s="831">
        <v>11415.896551724138</v>
      </c>
      <c r="N191" s="831">
        <v>0.94000000000000028</v>
      </c>
      <c r="O191" s="831">
        <v>11826.610000000002</v>
      </c>
      <c r="P191" s="827">
        <v>3.5723356118660918</v>
      </c>
      <c r="Q191" s="832">
        <v>12581.499999999998</v>
      </c>
    </row>
    <row r="192" spans="1:17" ht="14.45" customHeight="1" x14ac:dyDescent="0.2">
      <c r="A192" s="821" t="s">
        <v>5567</v>
      </c>
      <c r="B192" s="822" t="s">
        <v>5008</v>
      </c>
      <c r="C192" s="822" t="s">
        <v>4185</v>
      </c>
      <c r="D192" s="822" t="s">
        <v>5585</v>
      </c>
      <c r="E192" s="822" t="s">
        <v>5584</v>
      </c>
      <c r="F192" s="831">
        <v>0.22</v>
      </c>
      <c r="G192" s="831">
        <v>2661.64</v>
      </c>
      <c r="H192" s="831">
        <v>1.1092939901642076</v>
      </c>
      <c r="I192" s="831">
        <v>12098.363636363636</v>
      </c>
      <c r="J192" s="831">
        <v>0.18999999999999997</v>
      </c>
      <c r="K192" s="831">
        <v>2399.4</v>
      </c>
      <c r="L192" s="831">
        <v>1</v>
      </c>
      <c r="M192" s="831">
        <v>12628.421052631582</v>
      </c>
      <c r="N192" s="831">
        <v>0.60000000000000009</v>
      </c>
      <c r="O192" s="831">
        <v>12254.310000000001</v>
      </c>
      <c r="P192" s="827">
        <v>5.1072393098274569</v>
      </c>
      <c r="Q192" s="832">
        <v>20423.849999999999</v>
      </c>
    </row>
    <row r="193" spans="1:17" ht="14.45" customHeight="1" x14ac:dyDescent="0.2">
      <c r="A193" s="821" t="s">
        <v>5567</v>
      </c>
      <c r="B193" s="822" t="s">
        <v>5008</v>
      </c>
      <c r="C193" s="822" t="s">
        <v>4185</v>
      </c>
      <c r="D193" s="822" t="s">
        <v>5586</v>
      </c>
      <c r="E193" s="822" t="s">
        <v>5223</v>
      </c>
      <c r="F193" s="831"/>
      <c r="G193" s="831"/>
      <c r="H193" s="831"/>
      <c r="I193" s="831"/>
      <c r="J193" s="831">
        <v>0.74</v>
      </c>
      <c r="K193" s="831">
        <v>1213.2</v>
      </c>
      <c r="L193" s="831">
        <v>1</v>
      </c>
      <c r="M193" s="831">
        <v>1639.4594594594596</v>
      </c>
      <c r="N193" s="831">
        <v>0.65</v>
      </c>
      <c r="O193" s="831">
        <v>1065.6499999999999</v>
      </c>
      <c r="P193" s="827">
        <v>0.87837949225189571</v>
      </c>
      <c r="Q193" s="832">
        <v>1639.4615384615381</v>
      </c>
    </row>
    <row r="194" spans="1:17" ht="14.45" customHeight="1" x14ac:dyDescent="0.2">
      <c r="A194" s="821" t="s">
        <v>5567</v>
      </c>
      <c r="B194" s="822" t="s">
        <v>5008</v>
      </c>
      <c r="C194" s="822" t="s">
        <v>4185</v>
      </c>
      <c r="D194" s="822" t="s">
        <v>5586</v>
      </c>
      <c r="E194" s="822" t="s">
        <v>5584</v>
      </c>
      <c r="F194" s="831"/>
      <c r="G194" s="831"/>
      <c r="H194" s="831"/>
      <c r="I194" s="831"/>
      <c r="J194" s="831">
        <v>1.3299999999999998</v>
      </c>
      <c r="K194" s="831">
        <v>2180.4699999999998</v>
      </c>
      <c r="L194" s="831">
        <v>1</v>
      </c>
      <c r="M194" s="831">
        <v>1639.4511278195489</v>
      </c>
      <c r="N194" s="831"/>
      <c r="O194" s="831"/>
      <c r="P194" s="827"/>
      <c r="Q194" s="832"/>
    </row>
    <row r="195" spans="1:17" ht="14.45" customHeight="1" x14ac:dyDescent="0.2">
      <c r="A195" s="821" t="s">
        <v>5567</v>
      </c>
      <c r="B195" s="822" t="s">
        <v>5008</v>
      </c>
      <c r="C195" s="822" t="s">
        <v>4185</v>
      </c>
      <c r="D195" s="822" t="s">
        <v>5587</v>
      </c>
      <c r="E195" s="822" t="s">
        <v>5569</v>
      </c>
      <c r="F195" s="831"/>
      <c r="G195" s="831"/>
      <c r="H195" s="831"/>
      <c r="I195" s="831"/>
      <c r="J195" s="831">
        <v>10</v>
      </c>
      <c r="K195" s="831">
        <v>14565.78</v>
      </c>
      <c r="L195" s="831">
        <v>1</v>
      </c>
      <c r="M195" s="831">
        <v>1456.578</v>
      </c>
      <c r="N195" s="831">
        <v>3.83</v>
      </c>
      <c r="O195" s="831">
        <v>5969.41</v>
      </c>
      <c r="P195" s="827">
        <v>0.40982425932562483</v>
      </c>
      <c r="Q195" s="832">
        <v>1558.592689295039</v>
      </c>
    </row>
    <row r="196" spans="1:17" ht="14.45" customHeight="1" x14ac:dyDescent="0.2">
      <c r="A196" s="821" t="s">
        <v>5567</v>
      </c>
      <c r="B196" s="822" t="s">
        <v>5008</v>
      </c>
      <c r="C196" s="822" t="s">
        <v>4185</v>
      </c>
      <c r="D196" s="822" t="s">
        <v>5588</v>
      </c>
      <c r="E196" s="822" t="s">
        <v>5569</v>
      </c>
      <c r="F196" s="831"/>
      <c r="G196" s="831"/>
      <c r="H196" s="831"/>
      <c r="I196" s="831"/>
      <c r="J196" s="831">
        <v>7.7200000000000006</v>
      </c>
      <c r="K196" s="831">
        <v>31307.489999999998</v>
      </c>
      <c r="L196" s="831">
        <v>1</v>
      </c>
      <c r="M196" s="831">
        <v>4055.3743523316057</v>
      </c>
      <c r="N196" s="831">
        <v>9.26</v>
      </c>
      <c r="O196" s="831">
        <v>36385.599999999991</v>
      </c>
      <c r="P196" s="827">
        <v>1.1622011218401729</v>
      </c>
      <c r="Q196" s="832">
        <v>3929.3304535637139</v>
      </c>
    </row>
    <row r="197" spans="1:17" ht="14.45" customHeight="1" x14ac:dyDescent="0.2">
      <c r="A197" s="821" t="s">
        <v>5567</v>
      </c>
      <c r="B197" s="822" t="s">
        <v>5008</v>
      </c>
      <c r="C197" s="822" t="s">
        <v>4185</v>
      </c>
      <c r="D197" s="822" t="s">
        <v>5589</v>
      </c>
      <c r="E197" s="822" t="s">
        <v>5590</v>
      </c>
      <c r="F197" s="831"/>
      <c r="G197" s="831"/>
      <c r="H197" s="831"/>
      <c r="I197" s="831"/>
      <c r="J197" s="831"/>
      <c r="K197" s="831"/>
      <c r="L197" s="831"/>
      <c r="M197" s="831"/>
      <c r="N197" s="831">
        <v>0.1</v>
      </c>
      <c r="O197" s="831">
        <v>53.23</v>
      </c>
      <c r="P197" s="827"/>
      <c r="Q197" s="832">
        <v>532.29999999999995</v>
      </c>
    </row>
    <row r="198" spans="1:17" ht="14.45" customHeight="1" x14ac:dyDescent="0.2">
      <c r="A198" s="821" t="s">
        <v>5567</v>
      </c>
      <c r="B198" s="822" t="s">
        <v>5008</v>
      </c>
      <c r="C198" s="822" t="s">
        <v>4185</v>
      </c>
      <c r="D198" s="822" t="s">
        <v>5589</v>
      </c>
      <c r="E198" s="822" t="s">
        <v>5584</v>
      </c>
      <c r="F198" s="831"/>
      <c r="G198" s="831"/>
      <c r="H198" s="831"/>
      <c r="I198" s="831"/>
      <c r="J198" s="831">
        <v>0.1</v>
      </c>
      <c r="K198" s="831">
        <v>53.23</v>
      </c>
      <c r="L198" s="831">
        <v>1</v>
      </c>
      <c r="M198" s="831">
        <v>532.29999999999995</v>
      </c>
      <c r="N198" s="831"/>
      <c r="O198" s="831"/>
      <c r="P198" s="827"/>
      <c r="Q198" s="832"/>
    </row>
    <row r="199" spans="1:17" ht="14.45" customHeight="1" x14ac:dyDescent="0.2">
      <c r="A199" s="821" t="s">
        <v>5567</v>
      </c>
      <c r="B199" s="822" t="s">
        <v>5008</v>
      </c>
      <c r="C199" s="822" t="s">
        <v>4185</v>
      </c>
      <c r="D199" s="822" t="s">
        <v>5591</v>
      </c>
      <c r="E199" s="822" t="s">
        <v>5223</v>
      </c>
      <c r="F199" s="831"/>
      <c r="G199" s="831"/>
      <c r="H199" s="831"/>
      <c r="I199" s="831"/>
      <c r="J199" s="831">
        <v>0.13</v>
      </c>
      <c r="K199" s="831">
        <v>425.87</v>
      </c>
      <c r="L199" s="831">
        <v>1</v>
      </c>
      <c r="M199" s="831">
        <v>3275.9230769230767</v>
      </c>
      <c r="N199" s="831"/>
      <c r="O199" s="831"/>
      <c r="P199" s="827"/>
      <c r="Q199" s="832"/>
    </row>
    <row r="200" spans="1:17" ht="14.45" customHeight="1" x14ac:dyDescent="0.2">
      <c r="A200" s="821" t="s">
        <v>5567</v>
      </c>
      <c r="B200" s="822" t="s">
        <v>5008</v>
      </c>
      <c r="C200" s="822" t="s">
        <v>4185</v>
      </c>
      <c r="D200" s="822" t="s">
        <v>5592</v>
      </c>
      <c r="E200" s="822" t="s">
        <v>5577</v>
      </c>
      <c r="F200" s="831">
        <v>0.5</v>
      </c>
      <c r="G200" s="831">
        <v>843.46</v>
      </c>
      <c r="H200" s="831"/>
      <c r="I200" s="831">
        <v>1686.92</v>
      </c>
      <c r="J200" s="831"/>
      <c r="K200" s="831"/>
      <c r="L200" s="831"/>
      <c r="M200" s="831"/>
      <c r="N200" s="831"/>
      <c r="O200" s="831"/>
      <c r="P200" s="827"/>
      <c r="Q200" s="832"/>
    </row>
    <row r="201" spans="1:17" ht="14.45" customHeight="1" x14ac:dyDescent="0.2">
      <c r="A201" s="821" t="s">
        <v>5567</v>
      </c>
      <c r="B201" s="822" t="s">
        <v>5008</v>
      </c>
      <c r="C201" s="822" t="s">
        <v>4367</v>
      </c>
      <c r="D201" s="822" t="s">
        <v>5593</v>
      </c>
      <c r="E201" s="822" t="s">
        <v>5594</v>
      </c>
      <c r="F201" s="831"/>
      <c r="G201" s="831"/>
      <c r="H201" s="831"/>
      <c r="I201" s="831"/>
      <c r="J201" s="831"/>
      <c r="K201" s="831"/>
      <c r="L201" s="831"/>
      <c r="M201" s="831"/>
      <c r="N201" s="831">
        <v>3</v>
      </c>
      <c r="O201" s="831">
        <v>3207.64</v>
      </c>
      <c r="P201" s="827"/>
      <c r="Q201" s="832">
        <v>1069.2133333333334</v>
      </c>
    </row>
    <row r="202" spans="1:17" ht="14.45" customHeight="1" x14ac:dyDescent="0.2">
      <c r="A202" s="821" t="s">
        <v>5567</v>
      </c>
      <c r="B202" s="822" t="s">
        <v>5008</v>
      </c>
      <c r="C202" s="822" t="s">
        <v>4367</v>
      </c>
      <c r="D202" s="822" t="s">
        <v>5595</v>
      </c>
      <c r="E202" s="822" t="s">
        <v>5596</v>
      </c>
      <c r="F202" s="831">
        <v>3</v>
      </c>
      <c r="G202" s="831">
        <v>2916.96</v>
      </c>
      <c r="H202" s="831">
        <v>0.86391072306498518</v>
      </c>
      <c r="I202" s="831">
        <v>972.32</v>
      </c>
      <c r="J202" s="831">
        <v>4</v>
      </c>
      <c r="K202" s="831">
        <v>3376.46</v>
      </c>
      <c r="L202" s="831">
        <v>1</v>
      </c>
      <c r="M202" s="831">
        <v>844.11500000000001</v>
      </c>
      <c r="N202" s="831">
        <v>6</v>
      </c>
      <c r="O202" s="831">
        <v>4551.46</v>
      </c>
      <c r="P202" s="827">
        <v>1.3479976069611368</v>
      </c>
      <c r="Q202" s="832">
        <v>758.57666666666671</v>
      </c>
    </row>
    <row r="203" spans="1:17" ht="14.45" customHeight="1" x14ac:dyDescent="0.2">
      <c r="A203" s="821" t="s">
        <v>5567</v>
      </c>
      <c r="B203" s="822" t="s">
        <v>5008</v>
      </c>
      <c r="C203" s="822" t="s">
        <v>4367</v>
      </c>
      <c r="D203" s="822" t="s">
        <v>5597</v>
      </c>
      <c r="E203" s="822" t="s">
        <v>5596</v>
      </c>
      <c r="F203" s="831">
        <v>2</v>
      </c>
      <c r="G203" s="831">
        <v>2816.84</v>
      </c>
      <c r="H203" s="831">
        <v>2.4291898790941548</v>
      </c>
      <c r="I203" s="831">
        <v>1408.42</v>
      </c>
      <c r="J203" s="831">
        <v>1</v>
      </c>
      <c r="K203" s="831">
        <v>1159.58</v>
      </c>
      <c r="L203" s="831">
        <v>1</v>
      </c>
      <c r="M203" s="831">
        <v>1159.58</v>
      </c>
      <c r="N203" s="831">
        <v>1</v>
      </c>
      <c r="O203" s="831">
        <v>1159.58</v>
      </c>
      <c r="P203" s="827">
        <v>1</v>
      </c>
      <c r="Q203" s="832">
        <v>1159.58</v>
      </c>
    </row>
    <row r="204" spans="1:17" ht="14.45" customHeight="1" x14ac:dyDescent="0.2">
      <c r="A204" s="821" t="s">
        <v>5567</v>
      </c>
      <c r="B204" s="822" t="s">
        <v>5008</v>
      </c>
      <c r="C204" s="822" t="s">
        <v>4367</v>
      </c>
      <c r="D204" s="822" t="s">
        <v>5598</v>
      </c>
      <c r="E204" s="822" t="s">
        <v>5596</v>
      </c>
      <c r="F204" s="831">
        <v>2</v>
      </c>
      <c r="G204" s="831">
        <v>2509.4499999999998</v>
      </c>
      <c r="H204" s="831">
        <v>0.92174471992653806</v>
      </c>
      <c r="I204" s="831">
        <v>1254.7249999999999</v>
      </c>
      <c r="J204" s="831">
        <v>3</v>
      </c>
      <c r="K204" s="831">
        <v>2722.5</v>
      </c>
      <c r="L204" s="831">
        <v>1</v>
      </c>
      <c r="M204" s="831">
        <v>907.5</v>
      </c>
      <c r="N204" s="831">
        <v>8</v>
      </c>
      <c r="O204" s="831">
        <v>7260</v>
      </c>
      <c r="P204" s="827">
        <v>2.6666666666666665</v>
      </c>
      <c r="Q204" s="832">
        <v>907.5</v>
      </c>
    </row>
    <row r="205" spans="1:17" ht="14.45" customHeight="1" x14ac:dyDescent="0.2">
      <c r="A205" s="821" t="s">
        <v>5567</v>
      </c>
      <c r="B205" s="822" t="s">
        <v>5008</v>
      </c>
      <c r="C205" s="822" t="s">
        <v>4367</v>
      </c>
      <c r="D205" s="822" t="s">
        <v>5599</v>
      </c>
      <c r="E205" s="822" t="s">
        <v>5596</v>
      </c>
      <c r="F205" s="831">
        <v>24</v>
      </c>
      <c r="G205" s="831">
        <v>43354.38</v>
      </c>
      <c r="H205" s="831">
        <v>1.2975450593218967</v>
      </c>
      <c r="I205" s="831">
        <v>1806.4324999999999</v>
      </c>
      <c r="J205" s="831">
        <v>25</v>
      </c>
      <c r="K205" s="831">
        <v>33412.620000000003</v>
      </c>
      <c r="L205" s="831">
        <v>1</v>
      </c>
      <c r="M205" s="831">
        <v>1336.5048000000002</v>
      </c>
      <c r="N205" s="831">
        <v>29</v>
      </c>
      <c r="O205" s="831">
        <v>40579.78</v>
      </c>
      <c r="P205" s="827">
        <v>1.2145045794074214</v>
      </c>
      <c r="Q205" s="832">
        <v>1399.3027586206897</v>
      </c>
    </row>
    <row r="206" spans="1:17" ht="14.45" customHeight="1" x14ac:dyDescent="0.2">
      <c r="A206" s="821" t="s">
        <v>5567</v>
      </c>
      <c r="B206" s="822" t="s">
        <v>5008</v>
      </c>
      <c r="C206" s="822" t="s">
        <v>4367</v>
      </c>
      <c r="D206" s="822" t="s">
        <v>5600</v>
      </c>
      <c r="E206" s="822" t="s">
        <v>5601</v>
      </c>
      <c r="F206" s="831">
        <v>31</v>
      </c>
      <c r="G206" s="831">
        <v>29645.059999999998</v>
      </c>
      <c r="H206" s="831">
        <v>1.1974773249271093</v>
      </c>
      <c r="I206" s="831">
        <v>956.29225806451609</v>
      </c>
      <c r="J206" s="831">
        <v>30</v>
      </c>
      <c r="K206" s="831">
        <v>24756.26</v>
      </c>
      <c r="L206" s="831">
        <v>1</v>
      </c>
      <c r="M206" s="831">
        <v>825.20866666666666</v>
      </c>
      <c r="N206" s="831">
        <v>28</v>
      </c>
      <c r="O206" s="831">
        <v>16257.94</v>
      </c>
      <c r="P206" s="827">
        <v>0.65672036082994767</v>
      </c>
      <c r="Q206" s="832">
        <v>580.64071428571435</v>
      </c>
    </row>
    <row r="207" spans="1:17" ht="14.45" customHeight="1" x14ac:dyDescent="0.2">
      <c r="A207" s="821" t="s">
        <v>5567</v>
      </c>
      <c r="B207" s="822" t="s">
        <v>5008</v>
      </c>
      <c r="C207" s="822" t="s">
        <v>4367</v>
      </c>
      <c r="D207" s="822" t="s">
        <v>5602</v>
      </c>
      <c r="E207" s="822" t="s">
        <v>5601</v>
      </c>
      <c r="F207" s="831">
        <v>2</v>
      </c>
      <c r="G207" s="831">
        <v>3029.45</v>
      </c>
      <c r="H207" s="831"/>
      <c r="I207" s="831">
        <v>1514.7249999999999</v>
      </c>
      <c r="J207" s="831"/>
      <c r="K207" s="831"/>
      <c r="L207" s="831"/>
      <c r="M207" s="831"/>
      <c r="N207" s="831">
        <v>1</v>
      </c>
      <c r="O207" s="831">
        <v>948.05</v>
      </c>
      <c r="P207" s="827"/>
      <c r="Q207" s="832">
        <v>948.05</v>
      </c>
    </row>
    <row r="208" spans="1:17" ht="14.45" customHeight="1" x14ac:dyDescent="0.2">
      <c r="A208" s="821" t="s">
        <v>5567</v>
      </c>
      <c r="B208" s="822" t="s">
        <v>5008</v>
      </c>
      <c r="C208" s="822" t="s">
        <v>4367</v>
      </c>
      <c r="D208" s="822" t="s">
        <v>5603</v>
      </c>
      <c r="E208" s="822" t="s">
        <v>5604</v>
      </c>
      <c r="F208" s="831">
        <v>19</v>
      </c>
      <c r="G208" s="831">
        <v>292778.74</v>
      </c>
      <c r="H208" s="831">
        <v>1.3647716964579553</v>
      </c>
      <c r="I208" s="831">
        <v>15409.407368421053</v>
      </c>
      <c r="J208" s="831">
        <v>18</v>
      </c>
      <c r="K208" s="831">
        <v>214525.8</v>
      </c>
      <c r="L208" s="831">
        <v>1</v>
      </c>
      <c r="M208" s="831">
        <v>11918.099999999999</v>
      </c>
      <c r="N208" s="831">
        <v>24</v>
      </c>
      <c r="O208" s="831">
        <v>293468.94</v>
      </c>
      <c r="P208" s="827">
        <v>1.3679890250962823</v>
      </c>
      <c r="Q208" s="832">
        <v>12227.872499999999</v>
      </c>
    </row>
    <row r="209" spans="1:17" ht="14.45" customHeight="1" x14ac:dyDescent="0.2">
      <c r="A209" s="821" t="s">
        <v>5567</v>
      </c>
      <c r="B209" s="822" t="s">
        <v>5008</v>
      </c>
      <c r="C209" s="822" t="s">
        <v>4367</v>
      </c>
      <c r="D209" s="822" t="s">
        <v>5605</v>
      </c>
      <c r="E209" s="822" t="s">
        <v>5606</v>
      </c>
      <c r="F209" s="831">
        <v>21</v>
      </c>
      <c r="G209" s="831">
        <v>217912.28000000003</v>
      </c>
      <c r="H209" s="831">
        <v>1.3903874323715766</v>
      </c>
      <c r="I209" s="831">
        <v>10376.775238095239</v>
      </c>
      <c r="J209" s="831">
        <v>19</v>
      </c>
      <c r="K209" s="831">
        <v>156727.74</v>
      </c>
      <c r="L209" s="831">
        <v>1</v>
      </c>
      <c r="M209" s="831">
        <v>8248.8284210526308</v>
      </c>
      <c r="N209" s="831">
        <v>28</v>
      </c>
      <c r="O209" s="831">
        <v>240335.27000000002</v>
      </c>
      <c r="P209" s="827">
        <v>1.5334571276278215</v>
      </c>
      <c r="Q209" s="832">
        <v>8583.4025000000001</v>
      </c>
    </row>
    <row r="210" spans="1:17" ht="14.45" customHeight="1" x14ac:dyDescent="0.2">
      <c r="A210" s="821" t="s">
        <v>5567</v>
      </c>
      <c r="B210" s="822" t="s">
        <v>5008</v>
      </c>
      <c r="C210" s="822" t="s">
        <v>4367</v>
      </c>
      <c r="D210" s="822" t="s">
        <v>5607</v>
      </c>
      <c r="E210" s="822" t="s">
        <v>5608</v>
      </c>
      <c r="F210" s="831"/>
      <c r="G210" s="831"/>
      <c r="H210" s="831"/>
      <c r="I210" s="831"/>
      <c r="J210" s="831">
        <v>1</v>
      </c>
      <c r="K210" s="831">
        <v>2236.5</v>
      </c>
      <c r="L210" s="831">
        <v>1</v>
      </c>
      <c r="M210" s="831">
        <v>2236.5</v>
      </c>
      <c r="N210" s="831">
        <v>5</v>
      </c>
      <c r="O210" s="831">
        <v>8513.98</v>
      </c>
      <c r="P210" s="827">
        <v>3.806832103733512</v>
      </c>
      <c r="Q210" s="832">
        <v>1702.7959999999998</v>
      </c>
    </row>
    <row r="211" spans="1:17" ht="14.45" customHeight="1" x14ac:dyDescent="0.2">
      <c r="A211" s="821" t="s">
        <v>5567</v>
      </c>
      <c r="B211" s="822" t="s">
        <v>5008</v>
      </c>
      <c r="C211" s="822" t="s">
        <v>4367</v>
      </c>
      <c r="D211" s="822" t="s">
        <v>5609</v>
      </c>
      <c r="E211" s="822" t="s">
        <v>5610</v>
      </c>
      <c r="F211" s="831">
        <v>2</v>
      </c>
      <c r="G211" s="831">
        <v>38393.599999999999</v>
      </c>
      <c r="H211" s="831"/>
      <c r="I211" s="831">
        <v>19196.8</v>
      </c>
      <c r="J211" s="831"/>
      <c r="K211" s="831"/>
      <c r="L211" s="831"/>
      <c r="M211" s="831"/>
      <c r="N211" s="831"/>
      <c r="O211" s="831"/>
      <c r="P211" s="827"/>
      <c r="Q211" s="832"/>
    </row>
    <row r="212" spans="1:17" ht="14.45" customHeight="1" x14ac:dyDescent="0.2">
      <c r="A212" s="821" t="s">
        <v>5567</v>
      </c>
      <c r="B212" s="822" t="s">
        <v>5008</v>
      </c>
      <c r="C212" s="822" t="s">
        <v>4367</v>
      </c>
      <c r="D212" s="822" t="s">
        <v>5611</v>
      </c>
      <c r="E212" s="822" t="s">
        <v>5612</v>
      </c>
      <c r="F212" s="831">
        <v>3</v>
      </c>
      <c r="G212" s="831">
        <v>2793.6</v>
      </c>
      <c r="H212" s="831">
        <v>0.51999106544561091</v>
      </c>
      <c r="I212" s="831">
        <v>931.19999999999993</v>
      </c>
      <c r="J212" s="831">
        <v>6</v>
      </c>
      <c r="K212" s="831">
        <v>5372.4</v>
      </c>
      <c r="L212" s="831">
        <v>1</v>
      </c>
      <c r="M212" s="831">
        <v>895.4</v>
      </c>
      <c r="N212" s="831">
        <v>1</v>
      </c>
      <c r="O212" s="831">
        <v>683.04</v>
      </c>
      <c r="P212" s="827">
        <v>0.12713870895689078</v>
      </c>
      <c r="Q212" s="832">
        <v>683.04</v>
      </c>
    </row>
    <row r="213" spans="1:17" ht="14.45" customHeight="1" x14ac:dyDescent="0.2">
      <c r="A213" s="821" t="s">
        <v>5567</v>
      </c>
      <c r="B213" s="822" t="s">
        <v>5008</v>
      </c>
      <c r="C213" s="822" t="s">
        <v>4367</v>
      </c>
      <c r="D213" s="822" t="s">
        <v>5613</v>
      </c>
      <c r="E213" s="822" t="s">
        <v>5614</v>
      </c>
      <c r="F213" s="831">
        <v>2</v>
      </c>
      <c r="G213" s="831">
        <v>9935.7800000000007</v>
      </c>
      <c r="H213" s="831">
        <v>1.7776302747730501</v>
      </c>
      <c r="I213" s="831">
        <v>4967.8900000000003</v>
      </c>
      <c r="J213" s="831">
        <v>2</v>
      </c>
      <c r="K213" s="831">
        <v>5589.34</v>
      </c>
      <c r="L213" s="831">
        <v>1</v>
      </c>
      <c r="M213" s="831">
        <v>2794.67</v>
      </c>
      <c r="N213" s="831">
        <v>15</v>
      </c>
      <c r="O213" s="831">
        <v>50910.399999999994</v>
      </c>
      <c r="P213" s="827">
        <v>9.1084815022882832</v>
      </c>
      <c r="Q213" s="832">
        <v>3394.0266666666662</v>
      </c>
    </row>
    <row r="214" spans="1:17" ht="14.45" customHeight="1" x14ac:dyDescent="0.2">
      <c r="A214" s="821" t="s">
        <v>5567</v>
      </c>
      <c r="B214" s="822" t="s">
        <v>5008</v>
      </c>
      <c r="C214" s="822" t="s">
        <v>4367</v>
      </c>
      <c r="D214" s="822" t="s">
        <v>5615</v>
      </c>
      <c r="E214" s="822" t="s">
        <v>5616</v>
      </c>
      <c r="F214" s="831">
        <v>30</v>
      </c>
      <c r="G214" s="831">
        <v>24934.799999999999</v>
      </c>
      <c r="H214" s="831">
        <v>1.0026410263008905</v>
      </c>
      <c r="I214" s="831">
        <v>831.16</v>
      </c>
      <c r="J214" s="831">
        <v>32</v>
      </c>
      <c r="K214" s="831">
        <v>24869.119999999999</v>
      </c>
      <c r="L214" s="831">
        <v>1</v>
      </c>
      <c r="M214" s="831">
        <v>777.16</v>
      </c>
      <c r="N214" s="831">
        <v>42</v>
      </c>
      <c r="O214" s="831">
        <v>29580.719999999998</v>
      </c>
      <c r="P214" s="827">
        <v>1.1894558392094292</v>
      </c>
      <c r="Q214" s="832">
        <v>704.30285714285708</v>
      </c>
    </row>
    <row r="215" spans="1:17" ht="14.45" customHeight="1" x14ac:dyDescent="0.2">
      <c r="A215" s="821" t="s">
        <v>5567</v>
      </c>
      <c r="B215" s="822" t="s">
        <v>5008</v>
      </c>
      <c r="C215" s="822" t="s">
        <v>4367</v>
      </c>
      <c r="D215" s="822" t="s">
        <v>5617</v>
      </c>
      <c r="E215" s="822" t="s">
        <v>5618</v>
      </c>
      <c r="F215" s="831">
        <v>49</v>
      </c>
      <c r="G215" s="831">
        <v>1020214.3600000001</v>
      </c>
      <c r="H215" s="831">
        <v>2.0046028586311166</v>
      </c>
      <c r="I215" s="831">
        <v>20820.7012244898</v>
      </c>
      <c r="J215" s="831">
        <v>31</v>
      </c>
      <c r="K215" s="831">
        <v>508935.9</v>
      </c>
      <c r="L215" s="831">
        <v>1</v>
      </c>
      <c r="M215" s="831">
        <v>16417.287096774195</v>
      </c>
      <c r="N215" s="831">
        <v>17</v>
      </c>
      <c r="O215" s="831">
        <v>201770.53</v>
      </c>
      <c r="P215" s="827">
        <v>0.39645568331886194</v>
      </c>
      <c r="Q215" s="832">
        <v>11868.854705882353</v>
      </c>
    </row>
    <row r="216" spans="1:17" ht="14.45" customHeight="1" x14ac:dyDescent="0.2">
      <c r="A216" s="821" t="s">
        <v>5567</v>
      </c>
      <c r="B216" s="822" t="s">
        <v>5008</v>
      </c>
      <c r="C216" s="822" t="s">
        <v>4367</v>
      </c>
      <c r="D216" s="822" t="s">
        <v>5619</v>
      </c>
      <c r="E216" s="822" t="s">
        <v>5620</v>
      </c>
      <c r="F216" s="831"/>
      <c r="G216" s="831"/>
      <c r="H216" s="831"/>
      <c r="I216" s="831"/>
      <c r="J216" s="831"/>
      <c r="K216" s="831"/>
      <c r="L216" s="831"/>
      <c r="M216" s="831"/>
      <c r="N216" s="831">
        <v>2</v>
      </c>
      <c r="O216" s="831">
        <v>30360</v>
      </c>
      <c r="P216" s="827"/>
      <c r="Q216" s="832">
        <v>15180</v>
      </c>
    </row>
    <row r="217" spans="1:17" ht="14.45" customHeight="1" x14ac:dyDescent="0.2">
      <c r="A217" s="821" t="s">
        <v>5567</v>
      </c>
      <c r="B217" s="822" t="s">
        <v>5008</v>
      </c>
      <c r="C217" s="822" t="s">
        <v>4367</v>
      </c>
      <c r="D217" s="822" t="s">
        <v>5621</v>
      </c>
      <c r="E217" s="822" t="s">
        <v>5622</v>
      </c>
      <c r="F217" s="831"/>
      <c r="G217" s="831"/>
      <c r="H217" s="831"/>
      <c r="I217" s="831"/>
      <c r="J217" s="831"/>
      <c r="K217" s="831"/>
      <c r="L217" s="831"/>
      <c r="M217" s="831"/>
      <c r="N217" s="831">
        <v>3</v>
      </c>
      <c r="O217" s="831">
        <v>9357.27</v>
      </c>
      <c r="P217" s="827"/>
      <c r="Q217" s="832">
        <v>3119.09</v>
      </c>
    </row>
    <row r="218" spans="1:17" ht="14.45" customHeight="1" x14ac:dyDescent="0.2">
      <c r="A218" s="821" t="s">
        <v>5567</v>
      </c>
      <c r="B218" s="822" t="s">
        <v>5008</v>
      </c>
      <c r="C218" s="822" t="s">
        <v>4367</v>
      </c>
      <c r="D218" s="822" t="s">
        <v>5623</v>
      </c>
      <c r="E218" s="822" t="s">
        <v>5624</v>
      </c>
      <c r="F218" s="831">
        <v>38</v>
      </c>
      <c r="G218" s="831">
        <v>830727.49999999988</v>
      </c>
      <c r="H218" s="831">
        <v>0.8455710774796158</v>
      </c>
      <c r="I218" s="831">
        <v>21861.249999999996</v>
      </c>
      <c r="J218" s="831">
        <v>67</v>
      </c>
      <c r="K218" s="831">
        <v>982445.5</v>
      </c>
      <c r="L218" s="831">
        <v>1</v>
      </c>
      <c r="M218" s="831">
        <v>14663.365671641792</v>
      </c>
      <c r="N218" s="831">
        <v>107</v>
      </c>
      <c r="O218" s="831">
        <v>1711193.9400000002</v>
      </c>
      <c r="P218" s="827">
        <v>1.7417698386322704</v>
      </c>
      <c r="Q218" s="832">
        <v>15992.466728971964</v>
      </c>
    </row>
    <row r="219" spans="1:17" ht="14.45" customHeight="1" x14ac:dyDescent="0.2">
      <c r="A219" s="821" t="s">
        <v>5567</v>
      </c>
      <c r="B219" s="822" t="s">
        <v>5008</v>
      </c>
      <c r="C219" s="822" t="s">
        <v>4367</v>
      </c>
      <c r="D219" s="822" t="s">
        <v>5625</v>
      </c>
      <c r="E219" s="822" t="s">
        <v>5626</v>
      </c>
      <c r="F219" s="831">
        <v>1</v>
      </c>
      <c r="G219" s="831">
        <v>359.1</v>
      </c>
      <c r="H219" s="831">
        <v>0.5</v>
      </c>
      <c r="I219" s="831">
        <v>359.1</v>
      </c>
      <c r="J219" s="831">
        <v>2</v>
      </c>
      <c r="K219" s="831">
        <v>718.2</v>
      </c>
      <c r="L219" s="831">
        <v>1</v>
      </c>
      <c r="M219" s="831">
        <v>359.1</v>
      </c>
      <c r="N219" s="831"/>
      <c r="O219" s="831"/>
      <c r="P219" s="827"/>
      <c r="Q219" s="832"/>
    </row>
    <row r="220" spans="1:17" ht="14.45" customHeight="1" x14ac:dyDescent="0.2">
      <c r="A220" s="821" t="s">
        <v>5567</v>
      </c>
      <c r="B220" s="822" t="s">
        <v>5008</v>
      </c>
      <c r="C220" s="822" t="s">
        <v>4367</v>
      </c>
      <c r="D220" s="822" t="s">
        <v>5627</v>
      </c>
      <c r="E220" s="822" t="s">
        <v>5628</v>
      </c>
      <c r="F220" s="831">
        <v>14</v>
      </c>
      <c r="G220" s="831">
        <v>174470.86</v>
      </c>
      <c r="H220" s="831">
        <v>0.9460830230259214</v>
      </c>
      <c r="I220" s="831">
        <v>12462.204285714284</v>
      </c>
      <c r="J220" s="831">
        <v>15</v>
      </c>
      <c r="K220" s="831">
        <v>184413.90000000002</v>
      </c>
      <c r="L220" s="831">
        <v>1</v>
      </c>
      <c r="M220" s="831">
        <v>12294.260000000002</v>
      </c>
      <c r="N220" s="831">
        <v>1</v>
      </c>
      <c r="O220" s="831">
        <v>12294.26</v>
      </c>
      <c r="P220" s="827">
        <v>6.6666666666666666E-2</v>
      </c>
      <c r="Q220" s="832">
        <v>12294.26</v>
      </c>
    </row>
    <row r="221" spans="1:17" ht="14.45" customHeight="1" x14ac:dyDescent="0.2">
      <c r="A221" s="821" t="s">
        <v>5567</v>
      </c>
      <c r="B221" s="822" t="s">
        <v>5008</v>
      </c>
      <c r="C221" s="822" t="s">
        <v>4367</v>
      </c>
      <c r="D221" s="822" t="s">
        <v>5629</v>
      </c>
      <c r="E221" s="822" t="s">
        <v>5630</v>
      </c>
      <c r="F221" s="831">
        <v>8</v>
      </c>
      <c r="G221" s="831">
        <v>279680</v>
      </c>
      <c r="H221" s="831">
        <v>0.52979971873333009</v>
      </c>
      <c r="I221" s="831">
        <v>34960</v>
      </c>
      <c r="J221" s="831">
        <v>16</v>
      </c>
      <c r="K221" s="831">
        <v>527897.59999999998</v>
      </c>
      <c r="L221" s="831">
        <v>1</v>
      </c>
      <c r="M221" s="831">
        <v>32993.599999999999</v>
      </c>
      <c r="N221" s="831">
        <v>19</v>
      </c>
      <c r="O221" s="831">
        <v>595938</v>
      </c>
      <c r="P221" s="827">
        <v>1.1288893906697057</v>
      </c>
      <c r="Q221" s="832">
        <v>31365.157894736843</v>
      </c>
    </row>
    <row r="222" spans="1:17" ht="14.45" customHeight="1" x14ac:dyDescent="0.2">
      <c r="A222" s="821" t="s">
        <v>5567</v>
      </c>
      <c r="B222" s="822" t="s">
        <v>5008</v>
      </c>
      <c r="C222" s="822" t="s">
        <v>4367</v>
      </c>
      <c r="D222" s="822" t="s">
        <v>5631</v>
      </c>
      <c r="E222" s="822" t="s">
        <v>5632</v>
      </c>
      <c r="F222" s="831">
        <v>1</v>
      </c>
      <c r="G222" s="831">
        <v>838.48</v>
      </c>
      <c r="H222" s="831"/>
      <c r="I222" s="831">
        <v>838.48</v>
      </c>
      <c r="J222" s="831"/>
      <c r="K222" s="831"/>
      <c r="L222" s="831"/>
      <c r="M222" s="831"/>
      <c r="N222" s="831"/>
      <c r="O222" s="831"/>
      <c r="P222" s="827"/>
      <c r="Q222" s="832"/>
    </row>
    <row r="223" spans="1:17" ht="14.45" customHeight="1" x14ac:dyDescent="0.2">
      <c r="A223" s="821" t="s">
        <v>5567</v>
      </c>
      <c r="B223" s="822" t="s">
        <v>5008</v>
      </c>
      <c r="C223" s="822" t="s">
        <v>4367</v>
      </c>
      <c r="D223" s="822" t="s">
        <v>5633</v>
      </c>
      <c r="E223" s="822" t="s">
        <v>5634</v>
      </c>
      <c r="F223" s="831">
        <v>5</v>
      </c>
      <c r="G223" s="831">
        <v>79016.47</v>
      </c>
      <c r="H223" s="831">
        <v>2.7704274684973389</v>
      </c>
      <c r="I223" s="831">
        <v>15803.294</v>
      </c>
      <c r="J223" s="831">
        <v>2</v>
      </c>
      <c r="K223" s="831">
        <v>28521.4</v>
      </c>
      <c r="L223" s="831">
        <v>1</v>
      </c>
      <c r="M223" s="831">
        <v>14260.7</v>
      </c>
      <c r="N223" s="831">
        <v>2</v>
      </c>
      <c r="O223" s="831">
        <v>28521.8</v>
      </c>
      <c r="P223" s="827">
        <v>1.0000140245569993</v>
      </c>
      <c r="Q223" s="832">
        <v>14260.9</v>
      </c>
    </row>
    <row r="224" spans="1:17" ht="14.45" customHeight="1" x14ac:dyDescent="0.2">
      <c r="A224" s="821" t="s">
        <v>5567</v>
      </c>
      <c r="B224" s="822" t="s">
        <v>5008</v>
      </c>
      <c r="C224" s="822" t="s">
        <v>4367</v>
      </c>
      <c r="D224" s="822" t="s">
        <v>5635</v>
      </c>
      <c r="E224" s="822" t="s">
        <v>5636</v>
      </c>
      <c r="F224" s="831">
        <v>26</v>
      </c>
      <c r="G224" s="831">
        <v>144907.47</v>
      </c>
      <c r="H224" s="831">
        <v>1.4383490747842413</v>
      </c>
      <c r="I224" s="831">
        <v>5573.3642307692307</v>
      </c>
      <c r="J224" s="831">
        <v>28</v>
      </c>
      <c r="K224" s="831">
        <v>100745.69</v>
      </c>
      <c r="L224" s="831">
        <v>1</v>
      </c>
      <c r="M224" s="831">
        <v>3598.0603571428574</v>
      </c>
      <c r="N224" s="831">
        <v>42</v>
      </c>
      <c r="O224" s="831">
        <v>162662.82999999999</v>
      </c>
      <c r="P224" s="827">
        <v>1.6145884751992863</v>
      </c>
      <c r="Q224" s="832">
        <v>3872.9245238095236</v>
      </c>
    </row>
    <row r="225" spans="1:17" ht="14.45" customHeight="1" x14ac:dyDescent="0.2">
      <c r="A225" s="821" t="s">
        <v>5567</v>
      </c>
      <c r="B225" s="822" t="s">
        <v>5008</v>
      </c>
      <c r="C225" s="822" t="s">
        <v>4367</v>
      </c>
      <c r="D225" s="822" t="s">
        <v>5637</v>
      </c>
      <c r="E225" s="822" t="s">
        <v>5638</v>
      </c>
      <c r="F225" s="831">
        <v>1</v>
      </c>
      <c r="G225" s="831">
        <v>1726.4</v>
      </c>
      <c r="H225" s="831"/>
      <c r="I225" s="831">
        <v>1726.4</v>
      </c>
      <c r="J225" s="831"/>
      <c r="K225" s="831"/>
      <c r="L225" s="831"/>
      <c r="M225" s="831"/>
      <c r="N225" s="831">
        <v>1</v>
      </c>
      <c r="O225" s="831">
        <v>1726.4</v>
      </c>
      <c r="P225" s="827"/>
      <c r="Q225" s="832">
        <v>1726.4</v>
      </c>
    </row>
    <row r="226" spans="1:17" ht="14.45" customHeight="1" x14ac:dyDescent="0.2">
      <c r="A226" s="821" t="s">
        <v>5567</v>
      </c>
      <c r="B226" s="822" t="s">
        <v>5008</v>
      </c>
      <c r="C226" s="822" t="s">
        <v>4367</v>
      </c>
      <c r="D226" s="822" t="s">
        <v>5639</v>
      </c>
      <c r="E226" s="822" t="s">
        <v>5640</v>
      </c>
      <c r="F226" s="831">
        <v>2</v>
      </c>
      <c r="G226" s="831">
        <v>161872.79999999999</v>
      </c>
      <c r="H226" s="831">
        <v>1.1915799515926715</v>
      </c>
      <c r="I226" s="831">
        <v>80936.399999999994</v>
      </c>
      <c r="J226" s="831">
        <v>2</v>
      </c>
      <c r="K226" s="831">
        <v>135847.20000000001</v>
      </c>
      <c r="L226" s="831">
        <v>1</v>
      </c>
      <c r="M226" s="831">
        <v>67923.600000000006</v>
      </c>
      <c r="N226" s="831">
        <v>3</v>
      </c>
      <c r="O226" s="831">
        <v>229791.8</v>
      </c>
      <c r="P226" s="827">
        <v>1.6915460900187855</v>
      </c>
      <c r="Q226" s="832">
        <v>76597.266666666663</v>
      </c>
    </row>
    <row r="227" spans="1:17" ht="14.45" customHeight="1" x14ac:dyDescent="0.2">
      <c r="A227" s="821" t="s">
        <v>5567</v>
      </c>
      <c r="B227" s="822" t="s">
        <v>5008</v>
      </c>
      <c r="C227" s="822" t="s">
        <v>4367</v>
      </c>
      <c r="D227" s="822" t="s">
        <v>5641</v>
      </c>
      <c r="E227" s="822" t="s">
        <v>5642</v>
      </c>
      <c r="F227" s="831">
        <v>26</v>
      </c>
      <c r="G227" s="831">
        <v>100796.26</v>
      </c>
      <c r="H227" s="831">
        <v>0.99454430765554225</v>
      </c>
      <c r="I227" s="831">
        <v>3876.7792307692307</v>
      </c>
      <c r="J227" s="831">
        <v>30</v>
      </c>
      <c r="K227" s="831">
        <v>101349.18999999999</v>
      </c>
      <c r="L227" s="831">
        <v>1</v>
      </c>
      <c r="M227" s="831">
        <v>3378.306333333333</v>
      </c>
      <c r="N227" s="831">
        <v>27</v>
      </c>
      <c r="O227" s="831">
        <v>92544.170000000013</v>
      </c>
      <c r="P227" s="827">
        <v>0.91312194996329055</v>
      </c>
      <c r="Q227" s="832">
        <v>3427.5618518518522</v>
      </c>
    </row>
    <row r="228" spans="1:17" ht="14.45" customHeight="1" x14ac:dyDescent="0.2">
      <c r="A228" s="821" t="s">
        <v>5567</v>
      </c>
      <c r="B228" s="822" t="s">
        <v>5008</v>
      </c>
      <c r="C228" s="822" t="s">
        <v>4367</v>
      </c>
      <c r="D228" s="822" t="s">
        <v>5643</v>
      </c>
      <c r="E228" s="822" t="s">
        <v>5644</v>
      </c>
      <c r="F228" s="831">
        <v>1</v>
      </c>
      <c r="G228" s="831">
        <v>19969</v>
      </c>
      <c r="H228" s="831"/>
      <c r="I228" s="831">
        <v>19969</v>
      </c>
      <c r="J228" s="831"/>
      <c r="K228" s="831"/>
      <c r="L228" s="831"/>
      <c r="M228" s="831"/>
      <c r="N228" s="831">
        <v>2</v>
      </c>
      <c r="O228" s="831">
        <v>39938</v>
      </c>
      <c r="P228" s="827"/>
      <c r="Q228" s="832">
        <v>19969</v>
      </c>
    </row>
    <row r="229" spans="1:17" ht="14.45" customHeight="1" x14ac:dyDescent="0.2">
      <c r="A229" s="821" t="s">
        <v>5567</v>
      </c>
      <c r="B229" s="822" t="s">
        <v>5008</v>
      </c>
      <c r="C229" s="822" t="s">
        <v>4367</v>
      </c>
      <c r="D229" s="822" t="s">
        <v>5645</v>
      </c>
      <c r="E229" s="822" t="s">
        <v>5646</v>
      </c>
      <c r="F229" s="831">
        <v>1</v>
      </c>
      <c r="G229" s="831">
        <v>3106.5</v>
      </c>
      <c r="H229" s="831">
        <v>1</v>
      </c>
      <c r="I229" s="831">
        <v>3106.5</v>
      </c>
      <c r="J229" s="831">
        <v>1</v>
      </c>
      <c r="K229" s="831">
        <v>3106.5</v>
      </c>
      <c r="L229" s="831">
        <v>1</v>
      </c>
      <c r="M229" s="831">
        <v>3106.5</v>
      </c>
      <c r="N229" s="831"/>
      <c r="O229" s="831"/>
      <c r="P229" s="827"/>
      <c r="Q229" s="832"/>
    </row>
    <row r="230" spans="1:17" ht="14.45" customHeight="1" x14ac:dyDescent="0.2">
      <c r="A230" s="821" t="s">
        <v>5567</v>
      </c>
      <c r="B230" s="822" t="s">
        <v>5008</v>
      </c>
      <c r="C230" s="822" t="s">
        <v>4367</v>
      </c>
      <c r="D230" s="822" t="s">
        <v>5647</v>
      </c>
      <c r="E230" s="822" t="s">
        <v>5648</v>
      </c>
      <c r="F230" s="831">
        <v>3</v>
      </c>
      <c r="G230" s="831">
        <v>1142.58</v>
      </c>
      <c r="H230" s="831">
        <v>1</v>
      </c>
      <c r="I230" s="831">
        <v>380.85999999999996</v>
      </c>
      <c r="J230" s="831">
        <v>3</v>
      </c>
      <c r="K230" s="831">
        <v>1142.58</v>
      </c>
      <c r="L230" s="831">
        <v>1</v>
      </c>
      <c r="M230" s="831">
        <v>380.85999999999996</v>
      </c>
      <c r="N230" s="831"/>
      <c r="O230" s="831"/>
      <c r="P230" s="827"/>
      <c r="Q230" s="832"/>
    </row>
    <row r="231" spans="1:17" ht="14.45" customHeight="1" x14ac:dyDescent="0.2">
      <c r="A231" s="821" t="s">
        <v>5567</v>
      </c>
      <c r="B231" s="822" t="s">
        <v>5008</v>
      </c>
      <c r="C231" s="822" t="s">
        <v>4367</v>
      </c>
      <c r="D231" s="822" t="s">
        <v>5649</v>
      </c>
      <c r="E231" s="822" t="s">
        <v>5650</v>
      </c>
      <c r="F231" s="831"/>
      <c r="G231" s="831"/>
      <c r="H231" s="831"/>
      <c r="I231" s="831"/>
      <c r="J231" s="831">
        <v>1</v>
      </c>
      <c r="K231" s="831">
        <v>15675</v>
      </c>
      <c r="L231" s="831">
        <v>1</v>
      </c>
      <c r="M231" s="831">
        <v>15675</v>
      </c>
      <c r="N231" s="831"/>
      <c r="O231" s="831"/>
      <c r="P231" s="827"/>
      <c r="Q231" s="832"/>
    </row>
    <row r="232" spans="1:17" ht="14.45" customHeight="1" x14ac:dyDescent="0.2">
      <c r="A232" s="821" t="s">
        <v>5567</v>
      </c>
      <c r="B232" s="822" t="s">
        <v>5008</v>
      </c>
      <c r="C232" s="822" t="s">
        <v>4367</v>
      </c>
      <c r="D232" s="822" t="s">
        <v>5651</v>
      </c>
      <c r="E232" s="822" t="s">
        <v>5652</v>
      </c>
      <c r="F232" s="831">
        <v>8</v>
      </c>
      <c r="G232" s="831">
        <v>155457.60000000001</v>
      </c>
      <c r="H232" s="831">
        <v>0.61334063703664077</v>
      </c>
      <c r="I232" s="831">
        <v>19432.2</v>
      </c>
      <c r="J232" s="831">
        <v>17</v>
      </c>
      <c r="K232" s="831">
        <v>253460.46</v>
      </c>
      <c r="L232" s="831">
        <v>1</v>
      </c>
      <c r="M232" s="831">
        <v>14909.438823529412</v>
      </c>
      <c r="N232" s="831">
        <v>19</v>
      </c>
      <c r="O232" s="831">
        <v>243687.36</v>
      </c>
      <c r="P232" s="827">
        <v>0.9614413230371317</v>
      </c>
      <c r="Q232" s="832">
        <v>12825.650526315789</v>
      </c>
    </row>
    <row r="233" spans="1:17" ht="14.45" customHeight="1" x14ac:dyDescent="0.2">
      <c r="A233" s="821" t="s">
        <v>5567</v>
      </c>
      <c r="B233" s="822" t="s">
        <v>5008</v>
      </c>
      <c r="C233" s="822" t="s">
        <v>4367</v>
      </c>
      <c r="D233" s="822" t="s">
        <v>5653</v>
      </c>
      <c r="E233" s="822" t="s">
        <v>5654</v>
      </c>
      <c r="F233" s="831">
        <v>1</v>
      </c>
      <c r="G233" s="831">
        <v>11015.5</v>
      </c>
      <c r="H233" s="831">
        <v>1.1102096351542028</v>
      </c>
      <c r="I233" s="831">
        <v>11015.5</v>
      </c>
      <c r="J233" s="831">
        <v>1</v>
      </c>
      <c r="K233" s="831">
        <v>9922</v>
      </c>
      <c r="L233" s="831">
        <v>1</v>
      </c>
      <c r="M233" s="831">
        <v>9922</v>
      </c>
      <c r="N233" s="831">
        <v>4</v>
      </c>
      <c r="O233" s="831">
        <v>41875</v>
      </c>
      <c r="P233" s="827">
        <v>4.2204192703084056</v>
      </c>
      <c r="Q233" s="832">
        <v>10468.75</v>
      </c>
    </row>
    <row r="234" spans="1:17" ht="14.45" customHeight="1" x14ac:dyDescent="0.2">
      <c r="A234" s="821" t="s">
        <v>5567</v>
      </c>
      <c r="B234" s="822" t="s">
        <v>5008</v>
      </c>
      <c r="C234" s="822" t="s">
        <v>4367</v>
      </c>
      <c r="D234" s="822" t="s">
        <v>5655</v>
      </c>
      <c r="E234" s="822" t="s">
        <v>5656</v>
      </c>
      <c r="F234" s="831"/>
      <c r="G234" s="831"/>
      <c r="H234" s="831"/>
      <c r="I234" s="831"/>
      <c r="J234" s="831"/>
      <c r="K234" s="831"/>
      <c r="L234" s="831"/>
      <c r="M234" s="831"/>
      <c r="N234" s="831">
        <v>4</v>
      </c>
      <c r="O234" s="831">
        <v>106736.4</v>
      </c>
      <c r="P234" s="827"/>
      <c r="Q234" s="832">
        <v>26684.1</v>
      </c>
    </row>
    <row r="235" spans="1:17" ht="14.45" customHeight="1" x14ac:dyDescent="0.2">
      <c r="A235" s="821" t="s">
        <v>5567</v>
      </c>
      <c r="B235" s="822" t="s">
        <v>5008</v>
      </c>
      <c r="C235" s="822" t="s">
        <v>4367</v>
      </c>
      <c r="D235" s="822" t="s">
        <v>5657</v>
      </c>
      <c r="E235" s="822" t="s">
        <v>5658</v>
      </c>
      <c r="F235" s="831"/>
      <c r="G235" s="831"/>
      <c r="H235" s="831"/>
      <c r="I235" s="831"/>
      <c r="J235" s="831"/>
      <c r="K235" s="831"/>
      <c r="L235" s="831"/>
      <c r="M235" s="831"/>
      <c r="N235" s="831">
        <v>2</v>
      </c>
      <c r="O235" s="831">
        <v>620</v>
      </c>
      <c r="P235" s="827"/>
      <c r="Q235" s="832">
        <v>310</v>
      </c>
    </row>
    <row r="236" spans="1:17" ht="14.45" customHeight="1" x14ac:dyDescent="0.2">
      <c r="A236" s="821" t="s">
        <v>5567</v>
      </c>
      <c r="B236" s="822" t="s">
        <v>5008</v>
      </c>
      <c r="C236" s="822" t="s">
        <v>4367</v>
      </c>
      <c r="D236" s="822" t="s">
        <v>5659</v>
      </c>
      <c r="E236" s="822" t="s">
        <v>5660</v>
      </c>
      <c r="F236" s="831">
        <v>2</v>
      </c>
      <c r="G236" s="831">
        <v>66896</v>
      </c>
      <c r="H236" s="831">
        <v>2</v>
      </c>
      <c r="I236" s="831">
        <v>33448</v>
      </c>
      <c r="J236" s="831">
        <v>1</v>
      </c>
      <c r="K236" s="831">
        <v>33448</v>
      </c>
      <c r="L236" s="831">
        <v>1</v>
      </c>
      <c r="M236" s="831">
        <v>33448</v>
      </c>
      <c r="N236" s="831">
        <v>1</v>
      </c>
      <c r="O236" s="831">
        <v>33448</v>
      </c>
      <c r="P236" s="827">
        <v>1</v>
      </c>
      <c r="Q236" s="832">
        <v>33448</v>
      </c>
    </row>
    <row r="237" spans="1:17" ht="14.45" customHeight="1" x14ac:dyDescent="0.2">
      <c r="A237" s="821" t="s">
        <v>5567</v>
      </c>
      <c r="B237" s="822" t="s">
        <v>5008</v>
      </c>
      <c r="C237" s="822" t="s">
        <v>4367</v>
      </c>
      <c r="D237" s="822" t="s">
        <v>5661</v>
      </c>
      <c r="E237" s="822" t="s">
        <v>5662</v>
      </c>
      <c r="F237" s="831"/>
      <c r="G237" s="831"/>
      <c r="H237" s="831"/>
      <c r="I237" s="831"/>
      <c r="J237" s="831"/>
      <c r="K237" s="831"/>
      <c r="L237" s="831"/>
      <c r="M237" s="831"/>
      <c r="N237" s="831">
        <v>3</v>
      </c>
      <c r="O237" s="831">
        <v>74984.100000000006</v>
      </c>
      <c r="P237" s="827"/>
      <c r="Q237" s="832">
        <v>24994.7</v>
      </c>
    </row>
    <row r="238" spans="1:17" ht="14.45" customHeight="1" x14ac:dyDescent="0.2">
      <c r="A238" s="821" t="s">
        <v>5567</v>
      </c>
      <c r="B238" s="822" t="s">
        <v>5008</v>
      </c>
      <c r="C238" s="822" t="s">
        <v>4367</v>
      </c>
      <c r="D238" s="822" t="s">
        <v>5663</v>
      </c>
      <c r="E238" s="822" t="s">
        <v>5664</v>
      </c>
      <c r="F238" s="831">
        <v>3</v>
      </c>
      <c r="G238" s="831">
        <v>5796.2699999999995</v>
      </c>
      <c r="H238" s="831">
        <v>3</v>
      </c>
      <c r="I238" s="831">
        <v>1932.09</v>
      </c>
      <c r="J238" s="831">
        <v>1</v>
      </c>
      <c r="K238" s="831">
        <v>1932.09</v>
      </c>
      <c r="L238" s="831">
        <v>1</v>
      </c>
      <c r="M238" s="831">
        <v>1932.09</v>
      </c>
      <c r="N238" s="831">
        <v>1</v>
      </c>
      <c r="O238" s="831">
        <v>1932.09</v>
      </c>
      <c r="P238" s="827">
        <v>1</v>
      </c>
      <c r="Q238" s="832">
        <v>1932.09</v>
      </c>
    </row>
    <row r="239" spans="1:17" ht="14.45" customHeight="1" x14ac:dyDescent="0.2">
      <c r="A239" s="821" t="s">
        <v>5567</v>
      </c>
      <c r="B239" s="822" t="s">
        <v>5008</v>
      </c>
      <c r="C239" s="822" t="s">
        <v>4367</v>
      </c>
      <c r="D239" s="822" t="s">
        <v>5665</v>
      </c>
      <c r="E239" s="822" t="s">
        <v>5666</v>
      </c>
      <c r="F239" s="831"/>
      <c r="G239" s="831"/>
      <c r="H239" s="831"/>
      <c r="I239" s="831"/>
      <c r="J239" s="831"/>
      <c r="K239" s="831"/>
      <c r="L239" s="831"/>
      <c r="M239" s="831"/>
      <c r="N239" s="831">
        <v>4</v>
      </c>
      <c r="O239" s="831">
        <v>32234.400000000001</v>
      </c>
      <c r="P239" s="827"/>
      <c r="Q239" s="832">
        <v>8058.6</v>
      </c>
    </row>
    <row r="240" spans="1:17" ht="14.45" customHeight="1" x14ac:dyDescent="0.2">
      <c r="A240" s="821" t="s">
        <v>5567</v>
      </c>
      <c r="B240" s="822" t="s">
        <v>5008</v>
      </c>
      <c r="C240" s="822" t="s">
        <v>4367</v>
      </c>
      <c r="D240" s="822" t="s">
        <v>5667</v>
      </c>
      <c r="E240" s="822" t="s">
        <v>5668</v>
      </c>
      <c r="F240" s="831">
        <v>1</v>
      </c>
      <c r="G240" s="831">
        <v>4857</v>
      </c>
      <c r="H240" s="831"/>
      <c r="I240" s="831">
        <v>4857</v>
      </c>
      <c r="J240" s="831"/>
      <c r="K240" s="831"/>
      <c r="L240" s="831"/>
      <c r="M240" s="831"/>
      <c r="N240" s="831"/>
      <c r="O240" s="831"/>
      <c r="P240" s="827"/>
      <c r="Q240" s="832"/>
    </row>
    <row r="241" spans="1:17" ht="14.45" customHeight="1" x14ac:dyDescent="0.2">
      <c r="A241" s="821" t="s">
        <v>5567</v>
      </c>
      <c r="B241" s="822" t="s">
        <v>5008</v>
      </c>
      <c r="C241" s="822" t="s">
        <v>4367</v>
      </c>
      <c r="D241" s="822" t="s">
        <v>5669</v>
      </c>
      <c r="E241" s="822" t="s">
        <v>5670</v>
      </c>
      <c r="F241" s="831">
        <v>1</v>
      </c>
      <c r="G241" s="831">
        <v>1356.6</v>
      </c>
      <c r="H241" s="831"/>
      <c r="I241" s="831">
        <v>1356.6</v>
      </c>
      <c r="J241" s="831"/>
      <c r="K241" s="831"/>
      <c r="L241" s="831"/>
      <c r="M241" s="831"/>
      <c r="N241" s="831">
        <v>2</v>
      </c>
      <c r="O241" s="831">
        <v>2713.05</v>
      </c>
      <c r="P241" s="827"/>
      <c r="Q241" s="832">
        <v>1356.5250000000001</v>
      </c>
    </row>
    <row r="242" spans="1:17" ht="14.45" customHeight="1" x14ac:dyDescent="0.2">
      <c r="A242" s="821" t="s">
        <v>5567</v>
      </c>
      <c r="B242" s="822" t="s">
        <v>5008</v>
      </c>
      <c r="C242" s="822" t="s">
        <v>4367</v>
      </c>
      <c r="D242" s="822" t="s">
        <v>5671</v>
      </c>
      <c r="E242" s="822" t="s">
        <v>5672</v>
      </c>
      <c r="F242" s="831">
        <v>1</v>
      </c>
      <c r="G242" s="831">
        <v>4066.69</v>
      </c>
      <c r="H242" s="831"/>
      <c r="I242" s="831">
        <v>4066.69</v>
      </c>
      <c r="J242" s="831"/>
      <c r="K242" s="831"/>
      <c r="L242" s="831"/>
      <c r="M242" s="831"/>
      <c r="N242" s="831">
        <v>1</v>
      </c>
      <c r="O242" s="831">
        <v>2891.9</v>
      </c>
      <c r="P242" s="827"/>
      <c r="Q242" s="832">
        <v>2891.9</v>
      </c>
    </row>
    <row r="243" spans="1:17" ht="14.45" customHeight="1" x14ac:dyDescent="0.2">
      <c r="A243" s="821" t="s">
        <v>5567</v>
      </c>
      <c r="B243" s="822" t="s">
        <v>5008</v>
      </c>
      <c r="C243" s="822" t="s">
        <v>4367</v>
      </c>
      <c r="D243" s="822" t="s">
        <v>5673</v>
      </c>
      <c r="E243" s="822" t="s">
        <v>5674</v>
      </c>
      <c r="F243" s="831">
        <v>1</v>
      </c>
      <c r="G243" s="831">
        <v>64000</v>
      </c>
      <c r="H243" s="831"/>
      <c r="I243" s="831">
        <v>64000</v>
      </c>
      <c r="J243" s="831"/>
      <c r="K243" s="831"/>
      <c r="L243" s="831"/>
      <c r="M243" s="831"/>
      <c r="N243" s="831">
        <v>1</v>
      </c>
      <c r="O243" s="831">
        <v>64000</v>
      </c>
      <c r="P243" s="827"/>
      <c r="Q243" s="832">
        <v>64000</v>
      </c>
    </row>
    <row r="244" spans="1:17" ht="14.45" customHeight="1" x14ac:dyDescent="0.2">
      <c r="A244" s="821" t="s">
        <v>5567</v>
      </c>
      <c r="B244" s="822" t="s">
        <v>5008</v>
      </c>
      <c r="C244" s="822" t="s">
        <v>4367</v>
      </c>
      <c r="D244" s="822" t="s">
        <v>5675</v>
      </c>
      <c r="E244" s="822" t="s">
        <v>5676</v>
      </c>
      <c r="F244" s="831">
        <v>1</v>
      </c>
      <c r="G244" s="831">
        <v>227409.26</v>
      </c>
      <c r="H244" s="831">
        <v>0.5</v>
      </c>
      <c r="I244" s="831">
        <v>227409.26</v>
      </c>
      <c r="J244" s="831">
        <v>2</v>
      </c>
      <c r="K244" s="831">
        <v>454818.52</v>
      </c>
      <c r="L244" s="831">
        <v>1</v>
      </c>
      <c r="M244" s="831">
        <v>227409.26</v>
      </c>
      <c r="N244" s="831"/>
      <c r="O244" s="831"/>
      <c r="P244" s="827"/>
      <c r="Q244" s="832"/>
    </row>
    <row r="245" spans="1:17" ht="14.45" customHeight="1" x14ac:dyDescent="0.2">
      <c r="A245" s="821" t="s">
        <v>5567</v>
      </c>
      <c r="B245" s="822" t="s">
        <v>5008</v>
      </c>
      <c r="C245" s="822" t="s">
        <v>4367</v>
      </c>
      <c r="D245" s="822" t="s">
        <v>5677</v>
      </c>
      <c r="E245" s="822" t="s">
        <v>5678</v>
      </c>
      <c r="F245" s="831"/>
      <c r="G245" s="831"/>
      <c r="H245" s="831"/>
      <c r="I245" s="831"/>
      <c r="J245" s="831"/>
      <c r="K245" s="831"/>
      <c r="L245" s="831"/>
      <c r="M245" s="831"/>
      <c r="N245" s="831">
        <v>5</v>
      </c>
      <c r="O245" s="831">
        <v>9487.9499999999989</v>
      </c>
      <c r="P245" s="827"/>
      <c r="Q245" s="832">
        <v>1897.5899999999997</v>
      </c>
    </row>
    <row r="246" spans="1:17" ht="14.45" customHeight="1" x14ac:dyDescent="0.2">
      <c r="A246" s="821" t="s">
        <v>5567</v>
      </c>
      <c r="B246" s="822" t="s">
        <v>5008</v>
      </c>
      <c r="C246" s="822" t="s">
        <v>4367</v>
      </c>
      <c r="D246" s="822" t="s">
        <v>5679</v>
      </c>
      <c r="E246" s="822" t="s">
        <v>5680</v>
      </c>
      <c r="F246" s="831"/>
      <c r="G246" s="831"/>
      <c r="H246" s="831"/>
      <c r="I246" s="831"/>
      <c r="J246" s="831"/>
      <c r="K246" s="831"/>
      <c r="L246" s="831"/>
      <c r="M246" s="831"/>
      <c r="N246" s="831">
        <v>5</v>
      </c>
      <c r="O246" s="831">
        <v>22815.599999999999</v>
      </c>
      <c r="P246" s="827"/>
      <c r="Q246" s="832">
        <v>4563.12</v>
      </c>
    </row>
    <row r="247" spans="1:17" ht="14.45" customHeight="1" x14ac:dyDescent="0.2">
      <c r="A247" s="821" t="s">
        <v>5567</v>
      </c>
      <c r="B247" s="822" t="s">
        <v>5008</v>
      </c>
      <c r="C247" s="822" t="s">
        <v>4367</v>
      </c>
      <c r="D247" s="822" t="s">
        <v>5681</v>
      </c>
      <c r="E247" s="822" t="s">
        <v>5682</v>
      </c>
      <c r="F247" s="831"/>
      <c r="G247" s="831"/>
      <c r="H247" s="831"/>
      <c r="I247" s="831"/>
      <c r="J247" s="831">
        <v>1</v>
      </c>
      <c r="K247" s="831">
        <v>4091.46</v>
      </c>
      <c r="L247" s="831">
        <v>1</v>
      </c>
      <c r="M247" s="831">
        <v>4091.46</v>
      </c>
      <c r="N247" s="831"/>
      <c r="O247" s="831"/>
      <c r="P247" s="827"/>
      <c r="Q247" s="832"/>
    </row>
    <row r="248" spans="1:17" ht="14.45" customHeight="1" x14ac:dyDescent="0.2">
      <c r="A248" s="821" t="s">
        <v>5567</v>
      </c>
      <c r="B248" s="822" t="s">
        <v>5008</v>
      </c>
      <c r="C248" s="822" t="s">
        <v>4367</v>
      </c>
      <c r="D248" s="822" t="s">
        <v>5683</v>
      </c>
      <c r="E248" s="822" t="s">
        <v>5684</v>
      </c>
      <c r="F248" s="831"/>
      <c r="G248" s="831"/>
      <c r="H248" s="831"/>
      <c r="I248" s="831"/>
      <c r="J248" s="831">
        <v>2</v>
      </c>
      <c r="K248" s="831">
        <v>75000</v>
      </c>
      <c r="L248" s="831">
        <v>1</v>
      </c>
      <c r="M248" s="831">
        <v>37500</v>
      </c>
      <c r="N248" s="831"/>
      <c r="O248" s="831"/>
      <c r="P248" s="827"/>
      <c r="Q248" s="832"/>
    </row>
    <row r="249" spans="1:17" ht="14.45" customHeight="1" x14ac:dyDescent="0.2">
      <c r="A249" s="821" t="s">
        <v>5567</v>
      </c>
      <c r="B249" s="822" t="s">
        <v>5008</v>
      </c>
      <c r="C249" s="822" t="s">
        <v>4367</v>
      </c>
      <c r="D249" s="822" t="s">
        <v>5685</v>
      </c>
      <c r="E249" s="822" t="s">
        <v>5686</v>
      </c>
      <c r="F249" s="831"/>
      <c r="G249" s="831"/>
      <c r="H249" s="831"/>
      <c r="I249" s="831"/>
      <c r="J249" s="831">
        <v>6</v>
      </c>
      <c r="K249" s="831">
        <v>69370.02</v>
      </c>
      <c r="L249" s="831">
        <v>1</v>
      </c>
      <c r="M249" s="831">
        <v>11561.67</v>
      </c>
      <c r="N249" s="831">
        <v>14</v>
      </c>
      <c r="O249" s="831">
        <v>161863.38</v>
      </c>
      <c r="P249" s="827">
        <v>2.3333333333333335</v>
      </c>
      <c r="Q249" s="832">
        <v>11561.67</v>
      </c>
    </row>
    <row r="250" spans="1:17" ht="14.45" customHeight="1" x14ac:dyDescent="0.2">
      <c r="A250" s="821" t="s">
        <v>5567</v>
      </c>
      <c r="B250" s="822" t="s">
        <v>5008</v>
      </c>
      <c r="C250" s="822" t="s">
        <v>4367</v>
      </c>
      <c r="D250" s="822" t="s">
        <v>5687</v>
      </c>
      <c r="E250" s="822" t="s">
        <v>5688</v>
      </c>
      <c r="F250" s="831"/>
      <c r="G250" s="831"/>
      <c r="H250" s="831"/>
      <c r="I250" s="831"/>
      <c r="J250" s="831"/>
      <c r="K250" s="831"/>
      <c r="L250" s="831"/>
      <c r="M250" s="831"/>
      <c r="N250" s="831">
        <v>1</v>
      </c>
      <c r="O250" s="831">
        <v>28000</v>
      </c>
      <c r="P250" s="827"/>
      <c r="Q250" s="832">
        <v>28000</v>
      </c>
    </row>
    <row r="251" spans="1:17" ht="14.45" customHeight="1" x14ac:dyDescent="0.2">
      <c r="A251" s="821" t="s">
        <v>5567</v>
      </c>
      <c r="B251" s="822" t="s">
        <v>5008</v>
      </c>
      <c r="C251" s="822" t="s">
        <v>4367</v>
      </c>
      <c r="D251" s="822" t="s">
        <v>5689</v>
      </c>
      <c r="E251" s="822" t="s">
        <v>5690</v>
      </c>
      <c r="F251" s="831"/>
      <c r="G251" s="831"/>
      <c r="H251" s="831"/>
      <c r="I251" s="831"/>
      <c r="J251" s="831"/>
      <c r="K251" s="831"/>
      <c r="L251" s="831"/>
      <c r="M251" s="831"/>
      <c r="N251" s="831">
        <v>3</v>
      </c>
      <c r="O251" s="831">
        <v>35583.42</v>
      </c>
      <c r="P251" s="827"/>
      <c r="Q251" s="832">
        <v>11861.14</v>
      </c>
    </row>
    <row r="252" spans="1:17" ht="14.45" customHeight="1" x14ac:dyDescent="0.2">
      <c r="A252" s="821" t="s">
        <v>5567</v>
      </c>
      <c r="B252" s="822" t="s">
        <v>5008</v>
      </c>
      <c r="C252" s="822" t="s">
        <v>4367</v>
      </c>
      <c r="D252" s="822" t="s">
        <v>5691</v>
      </c>
      <c r="E252" s="822" t="s">
        <v>5692</v>
      </c>
      <c r="F252" s="831"/>
      <c r="G252" s="831"/>
      <c r="H252" s="831"/>
      <c r="I252" s="831"/>
      <c r="J252" s="831"/>
      <c r="K252" s="831"/>
      <c r="L252" s="831"/>
      <c r="M252" s="831"/>
      <c r="N252" s="831">
        <v>10</v>
      </c>
      <c r="O252" s="831">
        <v>6923.9</v>
      </c>
      <c r="P252" s="827"/>
      <c r="Q252" s="832">
        <v>692.39</v>
      </c>
    </row>
    <row r="253" spans="1:17" ht="14.45" customHeight="1" x14ac:dyDescent="0.2">
      <c r="A253" s="821" t="s">
        <v>5567</v>
      </c>
      <c r="B253" s="822" t="s">
        <v>5008</v>
      </c>
      <c r="C253" s="822" t="s">
        <v>4367</v>
      </c>
      <c r="D253" s="822" t="s">
        <v>5693</v>
      </c>
      <c r="E253" s="822" t="s">
        <v>5694</v>
      </c>
      <c r="F253" s="831"/>
      <c r="G253" s="831"/>
      <c r="H253" s="831"/>
      <c r="I253" s="831"/>
      <c r="J253" s="831"/>
      <c r="K253" s="831"/>
      <c r="L253" s="831"/>
      <c r="M253" s="831"/>
      <c r="N253" s="831">
        <v>0</v>
      </c>
      <c r="O253" s="831">
        <v>0</v>
      </c>
      <c r="P253" s="827"/>
      <c r="Q253" s="832"/>
    </row>
    <row r="254" spans="1:17" ht="14.45" customHeight="1" x14ac:dyDescent="0.2">
      <c r="A254" s="821" t="s">
        <v>5567</v>
      </c>
      <c r="B254" s="822" t="s">
        <v>5008</v>
      </c>
      <c r="C254" s="822" t="s">
        <v>4367</v>
      </c>
      <c r="D254" s="822" t="s">
        <v>5695</v>
      </c>
      <c r="E254" s="822" t="s">
        <v>5696</v>
      </c>
      <c r="F254" s="831"/>
      <c r="G254" s="831"/>
      <c r="H254" s="831"/>
      <c r="I254" s="831"/>
      <c r="J254" s="831"/>
      <c r="K254" s="831"/>
      <c r="L254" s="831"/>
      <c r="M254" s="831"/>
      <c r="N254" s="831">
        <v>4</v>
      </c>
      <c r="O254" s="831">
        <v>76076.58</v>
      </c>
      <c r="P254" s="827"/>
      <c r="Q254" s="832">
        <v>19019.145</v>
      </c>
    </row>
    <row r="255" spans="1:17" ht="14.45" customHeight="1" x14ac:dyDescent="0.2">
      <c r="A255" s="821" t="s">
        <v>5567</v>
      </c>
      <c r="B255" s="822" t="s">
        <v>5008</v>
      </c>
      <c r="C255" s="822" t="s">
        <v>4367</v>
      </c>
      <c r="D255" s="822" t="s">
        <v>5697</v>
      </c>
      <c r="E255" s="822" t="s">
        <v>5698</v>
      </c>
      <c r="F255" s="831">
        <v>2</v>
      </c>
      <c r="G255" s="831">
        <v>29800</v>
      </c>
      <c r="H255" s="831">
        <v>1</v>
      </c>
      <c r="I255" s="831">
        <v>14900</v>
      </c>
      <c r="J255" s="831">
        <v>2</v>
      </c>
      <c r="K255" s="831">
        <v>29800</v>
      </c>
      <c r="L255" s="831">
        <v>1</v>
      </c>
      <c r="M255" s="831">
        <v>14900</v>
      </c>
      <c r="N255" s="831">
        <v>2</v>
      </c>
      <c r="O255" s="831">
        <v>23647.040000000001</v>
      </c>
      <c r="P255" s="827">
        <v>0.79352483221476511</v>
      </c>
      <c r="Q255" s="832">
        <v>11823.52</v>
      </c>
    </row>
    <row r="256" spans="1:17" ht="14.45" customHeight="1" x14ac:dyDescent="0.2">
      <c r="A256" s="821" t="s">
        <v>5567</v>
      </c>
      <c r="B256" s="822" t="s">
        <v>5008</v>
      </c>
      <c r="C256" s="822" t="s">
        <v>4367</v>
      </c>
      <c r="D256" s="822" t="s">
        <v>5699</v>
      </c>
      <c r="E256" s="822" t="s">
        <v>5700</v>
      </c>
      <c r="F256" s="831"/>
      <c r="G256" s="831"/>
      <c r="H256" s="831"/>
      <c r="I256" s="831"/>
      <c r="J256" s="831"/>
      <c r="K256" s="831"/>
      <c r="L256" s="831"/>
      <c r="M256" s="831"/>
      <c r="N256" s="831">
        <v>2</v>
      </c>
      <c r="O256" s="831">
        <v>454818.52</v>
      </c>
      <c r="P256" s="827"/>
      <c r="Q256" s="832">
        <v>227409.26</v>
      </c>
    </row>
    <row r="257" spans="1:17" ht="14.45" customHeight="1" x14ac:dyDescent="0.2">
      <c r="A257" s="821" t="s">
        <v>5567</v>
      </c>
      <c r="B257" s="822" t="s">
        <v>5008</v>
      </c>
      <c r="C257" s="822" t="s">
        <v>4367</v>
      </c>
      <c r="D257" s="822" t="s">
        <v>5701</v>
      </c>
      <c r="E257" s="822" t="s">
        <v>5664</v>
      </c>
      <c r="F257" s="831"/>
      <c r="G257" s="831"/>
      <c r="H257" s="831"/>
      <c r="I257" s="831"/>
      <c r="J257" s="831">
        <v>1</v>
      </c>
      <c r="K257" s="831">
        <v>1932.09</v>
      </c>
      <c r="L257" s="831">
        <v>1</v>
      </c>
      <c r="M257" s="831">
        <v>1932.09</v>
      </c>
      <c r="N257" s="831"/>
      <c r="O257" s="831"/>
      <c r="P257" s="827"/>
      <c r="Q257" s="832"/>
    </row>
    <row r="258" spans="1:17" ht="14.45" customHeight="1" x14ac:dyDescent="0.2">
      <c r="A258" s="821" t="s">
        <v>5567</v>
      </c>
      <c r="B258" s="822" t="s">
        <v>5008</v>
      </c>
      <c r="C258" s="822" t="s">
        <v>4367</v>
      </c>
      <c r="D258" s="822" t="s">
        <v>5702</v>
      </c>
      <c r="E258" s="822" t="s">
        <v>5703</v>
      </c>
      <c r="F258" s="831"/>
      <c r="G258" s="831"/>
      <c r="H258" s="831"/>
      <c r="I258" s="831"/>
      <c r="J258" s="831"/>
      <c r="K258" s="831"/>
      <c r="L258" s="831"/>
      <c r="M258" s="831"/>
      <c r="N258" s="831">
        <v>1</v>
      </c>
      <c r="O258" s="831">
        <v>3420</v>
      </c>
      <c r="P258" s="827"/>
      <c r="Q258" s="832">
        <v>3420</v>
      </c>
    </row>
    <row r="259" spans="1:17" ht="14.45" customHeight="1" x14ac:dyDescent="0.2">
      <c r="A259" s="821" t="s">
        <v>5567</v>
      </c>
      <c r="B259" s="822" t="s">
        <v>5008</v>
      </c>
      <c r="C259" s="822" t="s">
        <v>4179</v>
      </c>
      <c r="D259" s="822" t="s">
        <v>5704</v>
      </c>
      <c r="E259" s="822" t="s">
        <v>5705</v>
      </c>
      <c r="F259" s="831">
        <v>1</v>
      </c>
      <c r="G259" s="831">
        <v>214</v>
      </c>
      <c r="H259" s="831"/>
      <c r="I259" s="831">
        <v>214</v>
      </c>
      <c r="J259" s="831"/>
      <c r="K259" s="831"/>
      <c r="L259" s="831"/>
      <c r="M259" s="831"/>
      <c r="N259" s="831">
        <v>1</v>
      </c>
      <c r="O259" s="831">
        <v>216</v>
      </c>
      <c r="P259" s="827"/>
      <c r="Q259" s="832">
        <v>216</v>
      </c>
    </row>
    <row r="260" spans="1:17" ht="14.45" customHeight="1" x14ac:dyDescent="0.2">
      <c r="A260" s="821" t="s">
        <v>5567</v>
      </c>
      <c r="B260" s="822" t="s">
        <v>5008</v>
      </c>
      <c r="C260" s="822" t="s">
        <v>4179</v>
      </c>
      <c r="D260" s="822" t="s">
        <v>5706</v>
      </c>
      <c r="E260" s="822" t="s">
        <v>5707</v>
      </c>
      <c r="F260" s="831">
        <v>231</v>
      </c>
      <c r="G260" s="831">
        <v>35805</v>
      </c>
      <c r="H260" s="831">
        <v>0.95236195339929774</v>
      </c>
      <c r="I260" s="831">
        <v>155</v>
      </c>
      <c r="J260" s="831">
        <v>241</v>
      </c>
      <c r="K260" s="831">
        <v>37596</v>
      </c>
      <c r="L260" s="831">
        <v>1</v>
      </c>
      <c r="M260" s="831">
        <v>156</v>
      </c>
      <c r="N260" s="831">
        <v>193</v>
      </c>
      <c r="O260" s="831">
        <v>30301</v>
      </c>
      <c r="P260" s="827">
        <v>0.80596340036174063</v>
      </c>
      <c r="Q260" s="832">
        <v>157</v>
      </c>
    </row>
    <row r="261" spans="1:17" ht="14.45" customHeight="1" x14ac:dyDescent="0.2">
      <c r="A261" s="821" t="s">
        <v>5567</v>
      </c>
      <c r="B261" s="822" t="s">
        <v>5008</v>
      </c>
      <c r="C261" s="822" t="s">
        <v>4179</v>
      </c>
      <c r="D261" s="822" t="s">
        <v>5708</v>
      </c>
      <c r="E261" s="822" t="s">
        <v>5709</v>
      </c>
      <c r="F261" s="831">
        <v>529</v>
      </c>
      <c r="G261" s="831">
        <v>98923</v>
      </c>
      <c r="H261" s="831">
        <v>0.82216589095744685</v>
      </c>
      <c r="I261" s="831">
        <v>187</v>
      </c>
      <c r="J261" s="831">
        <v>640</v>
      </c>
      <c r="K261" s="831">
        <v>120320</v>
      </c>
      <c r="L261" s="831">
        <v>1</v>
      </c>
      <c r="M261" s="831">
        <v>188</v>
      </c>
      <c r="N261" s="831">
        <v>540</v>
      </c>
      <c r="O261" s="831">
        <v>102060</v>
      </c>
      <c r="P261" s="827">
        <v>0.84823803191489366</v>
      </c>
      <c r="Q261" s="832">
        <v>189</v>
      </c>
    </row>
    <row r="262" spans="1:17" ht="14.45" customHeight="1" x14ac:dyDescent="0.2">
      <c r="A262" s="821" t="s">
        <v>5567</v>
      </c>
      <c r="B262" s="822" t="s">
        <v>5008</v>
      </c>
      <c r="C262" s="822" t="s">
        <v>4179</v>
      </c>
      <c r="D262" s="822" t="s">
        <v>5710</v>
      </c>
      <c r="E262" s="822" t="s">
        <v>5711</v>
      </c>
      <c r="F262" s="831">
        <v>9</v>
      </c>
      <c r="G262" s="831">
        <v>1152</v>
      </c>
      <c r="H262" s="831">
        <v>0.55813953488372092</v>
      </c>
      <c r="I262" s="831">
        <v>128</v>
      </c>
      <c r="J262" s="831">
        <v>16</v>
      </c>
      <c r="K262" s="831">
        <v>2064</v>
      </c>
      <c r="L262" s="831">
        <v>1</v>
      </c>
      <c r="M262" s="831">
        <v>129</v>
      </c>
      <c r="N262" s="831">
        <v>28</v>
      </c>
      <c r="O262" s="831">
        <v>3640</v>
      </c>
      <c r="P262" s="827">
        <v>1.7635658914728682</v>
      </c>
      <c r="Q262" s="832">
        <v>130</v>
      </c>
    </row>
    <row r="263" spans="1:17" ht="14.45" customHeight="1" x14ac:dyDescent="0.2">
      <c r="A263" s="821" t="s">
        <v>5567</v>
      </c>
      <c r="B263" s="822" t="s">
        <v>5008</v>
      </c>
      <c r="C263" s="822" t="s">
        <v>4179</v>
      </c>
      <c r="D263" s="822" t="s">
        <v>5712</v>
      </c>
      <c r="E263" s="822" t="s">
        <v>5713</v>
      </c>
      <c r="F263" s="831">
        <v>65</v>
      </c>
      <c r="G263" s="831">
        <v>14560</v>
      </c>
      <c r="H263" s="831">
        <v>1.8488888888888888</v>
      </c>
      <c r="I263" s="831">
        <v>224</v>
      </c>
      <c r="J263" s="831">
        <v>35</v>
      </c>
      <c r="K263" s="831">
        <v>7875</v>
      </c>
      <c r="L263" s="831">
        <v>1</v>
      </c>
      <c r="M263" s="831">
        <v>225</v>
      </c>
      <c r="N263" s="831">
        <v>51</v>
      </c>
      <c r="O263" s="831">
        <v>11526</v>
      </c>
      <c r="P263" s="827">
        <v>1.4636190476190476</v>
      </c>
      <c r="Q263" s="832">
        <v>226</v>
      </c>
    </row>
    <row r="264" spans="1:17" ht="14.45" customHeight="1" x14ac:dyDescent="0.2">
      <c r="A264" s="821" t="s">
        <v>5567</v>
      </c>
      <c r="B264" s="822" t="s">
        <v>5008</v>
      </c>
      <c r="C264" s="822" t="s">
        <v>4179</v>
      </c>
      <c r="D264" s="822" t="s">
        <v>5714</v>
      </c>
      <c r="E264" s="822" t="s">
        <v>5715</v>
      </c>
      <c r="F264" s="831">
        <v>4</v>
      </c>
      <c r="G264" s="831">
        <v>896</v>
      </c>
      <c r="H264" s="831">
        <v>0.99555555555555553</v>
      </c>
      <c r="I264" s="831">
        <v>224</v>
      </c>
      <c r="J264" s="831">
        <v>4</v>
      </c>
      <c r="K264" s="831">
        <v>900</v>
      </c>
      <c r="L264" s="831">
        <v>1</v>
      </c>
      <c r="M264" s="831">
        <v>225</v>
      </c>
      <c r="N264" s="831">
        <v>2</v>
      </c>
      <c r="O264" s="831">
        <v>452</v>
      </c>
      <c r="P264" s="827">
        <v>0.50222222222222224</v>
      </c>
      <c r="Q264" s="832">
        <v>226</v>
      </c>
    </row>
    <row r="265" spans="1:17" ht="14.45" customHeight="1" x14ac:dyDescent="0.2">
      <c r="A265" s="821" t="s">
        <v>5567</v>
      </c>
      <c r="B265" s="822" t="s">
        <v>5008</v>
      </c>
      <c r="C265" s="822" t="s">
        <v>4179</v>
      </c>
      <c r="D265" s="822" t="s">
        <v>5716</v>
      </c>
      <c r="E265" s="822" t="s">
        <v>5717</v>
      </c>
      <c r="F265" s="831">
        <v>18</v>
      </c>
      <c r="G265" s="831">
        <v>4068</v>
      </c>
      <c r="H265" s="831">
        <v>0.85336689741976091</v>
      </c>
      <c r="I265" s="831">
        <v>226</v>
      </c>
      <c r="J265" s="831">
        <v>21</v>
      </c>
      <c r="K265" s="831">
        <v>4767</v>
      </c>
      <c r="L265" s="831">
        <v>1</v>
      </c>
      <c r="M265" s="831">
        <v>227</v>
      </c>
      <c r="N265" s="831">
        <v>22</v>
      </c>
      <c r="O265" s="831">
        <v>5016</v>
      </c>
      <c r="P265" s="827">
        <v>1.052234109502832</v>
      </c>
      <c r="Q265" s="832">
        <v>228</v>
      </c>
    </row>
    <row r="266" spans="1:17" ht="14.45" customHeight="1" x14ac:dyDescent="0.2">
      <c r="A266" s="821" t="s">
        <v>5567</v>
      </c>
      <c r="B266" s="822" t="s">
        <v>5008</v>
      </c>
      <c r="C266" s="822" t="s">
        <v>4179</v>
      </c>
      <c r="D266" s="822" t="s">
        <v>5718</v>
      </c>
      <c r="E266" s="822" t="s">
        <v>5719</v>
      </c>
      <c r="F266" s="831">
        <v>1</v>
      </c>
      <c r="G266" s="831">
        <v>350</v>
      </c>
      <c r="H266" s="831"/>
      <c r="I266" s="831">
        <v>350</v>
      </c>
      <c r="J266" s="831"/>
      <c r="K266" s="831"/>
      <c r="L266" s="831"/>
      <c r="M266" s="831"/>
      <c r="N266" s="831"/>
      <c r="O266" s="831"/>
      <c r="P266" s="827"/>
      <c r="Q266" s="832"/>
    </row>
    <row r="267" spans="1:17" ht="14.45" customHeight="1" x14ac:dyDescent="0.2">
      <c r="A267" s="821" t="s">
        <v>5567</v>
      </c>
      <c r="B267" s="822" t="s">
        <v>5008</v>
      </c>
      <c r="C267" s="822" t="s">
        <v>4179</v>
      </c>
      <c r="D267" s="822" t="s">
        <v>5720</v>
      </c>
      <c r="E267" s="822" t="s">
        <v>5721</v>
      </c>
      <c r="F267" s="831">
        <v>23</v>
      </c>
      <c r="G267" s="831">
        <v>95818</v>
      </c>
      <c r="H267" s="831">
        <v>0.85042291272820869</v>
      </c>
      <c r="I267" s="831">
        <v>4166</v>
      </c>
      <c r="J267" s="831">
        <v>27</v>
      </c>
      <c r="K267" s="831">
        <v>112671</v>
      </c>
      <c r="L267" s="831">
        <v>1</v>
      </c>
      <c r="M267" s="831">
        <v>4173</v>
      </c>
      <c r="N267" s="831">
        <v>36</v>
      </c>
      <c r="O267" s="831">
        <v>150444</v>
      </c>
      <c r="P267" s="827">
        <v>1.3352504193625689</v>
      </c>
      <c r="Q267" s="832">
        <v>4179</v>
      </c>
    </row>
    <row r="268" spans="1:17" ht="14.45" customHeight="1" x14ac:dyDescent="0.2">
      <c r="A268" s="821" t="s">
        <v>5567</v>
      </c>
      <c r="B268" s="822" t="s">
        <v>5008</v>
      </c>
      <c r="C268" s="822" t="s">
        <v>4179</v>
      </c>
      <c r="D268" s="822" t="s">
        <v>5722</v>
      </c>
      <c r="E268" s="822" t="s">
        <v>5723</v>
      </c>
      <c r="F268" s="831">
        <v>1</v>
      </c>
      <c r="G268" s="831">
        <v>15265</v>
      </c>
      <c r="H268" s="831"/>
      <c r="I268" s="831">
        <v>15265</v>
      </c>
      <c r="J268" s="831"/>
      <c r="K268" s="831"/>
      <c r="L268" s="831"/>
      <c r="M268" s="831"/>
      <c r="N268" s="831">
        <v>1</v>
      </c>
      <c r="O268" s="831">
        <v>15292</v>
      </c>
      <c r="P268" s="827"/>
      <c r="Q268" s="832">
        <v>15292</v>
      </c>
    </row>
    <row r="269" spans="1:17" ht="14.45" customHeight="1" x14ac:dyDescent="0.2">
      <c r="A269" s="821" t="s">
        <v>5567</v>
      </c>
      <c r="B269" s="822" t="s">
        <v>5008</v>
      </c>
      <c r="C269" s="822" t="s">
        <v>4179</v>
      </c>
      <c r="D269" s="822" t="s">
        <v>5724</v>
      </c>
      <c r="E269" s="822" t="s">
        <v>5725</v>
      </c>
      <c r="F269" s="831">
        <v>77</v>
      </c>
      <c r="G269" s="831">
        <v>297374</v>
      </c>
      <c r="H269" s="831">
        <v>0.99870700801655032</v>
      </c>
      <c r="I269" s="831">
        <v>3862</v>
      </c>
      <c r="J269" s="831">
        <v>77</v>
      </c>
      <c r="K269" s="831">
        <v>297759</v>
      </c>
      <c r="L269" s="831">
        <v>1</v>
      </c>
      <c r="M269" s="831">
        <v>3867</v>
      </c>
      <c r="N269" s="831">
        <v>90</v>
      </c>
      <c r="O269" s="831">
        <v>348390</v>
      </c>
      <c r="P269" s="827">
        <v>1.1700402002962127</v>
      </c>
      <c r="Q269" s="832">
        <v>3871</v>
      </c>
    </row>
    <row r="270" spans="1:17" ht="14.45" customHeight="1" x14ac:dyDescent="0.2">
      <c r="A270" s="821" t="s">
        <v>5567</v>
      </c>
      <c r="B270" s="822" t="s">
        <v>5008</v>
      </c>
      <c r="C270" s="822" t="s">
        <v>4179</v>
      </c>
      <c r="D270" s="822" t="s">
        <v>5726</v>
      </c>
      <c r="E270" s="822" t="s">
        <v>5727</v>
      </c>
      <c r="F270" s="831">
        <v>2</v>
      </c>
      <c r="G270" s="831">
        <v>15856</v>
      </c>
      <c r="H270" s="831">
        <v>0.99874023683547497</v>
      </c>
      <c r="I270" s="831">
        <v>7928</v>
      </c>
      <c r="J270" s="831">
        <v>2</v>
      </c>
      <c r="K270" s="831">
        <v>15876</v>
      </c>
      <c r="L270" s="831">
        <v>1</v>
      </c>
      <c r="M270" s="831">
        <v>7938</v>
      </c>
      <c r="N270" s="831">
        <v>8</v>
      </c>
      <c r="O270" s="831">
        <v>63576</v>
      </c>
      <c r="P270" s="827">
        <v>4.0045351473922901</v>
      </c>
      <c r="Q270" s="832">
        <v>7947</v>
      </c>
    </row>
    <row r="271" spans="1:17" ht="14.45" customHeight="1" x14ac:dyDescent="0.2">
      <c r="A271" s="821" t="s">
        <v>5567</v>
      </c>
      <c r="B271" s="822" t="s">
        <v>5008</v>
      </c>
      <c r="C271" s="822" t="s">
        <v>4179</v>
      </c>
      <c r="D271" s="822" t="s">
        <v>5728</v>
      </c>
      <c r="E271" s="822" t="s">
        <v>5729</v>
      </c>
      <c r="F271" s="831">
        <v>1</v>
      </c>
      <c r="G271" s="831">
        <v>1055</v>
      </c>
      <c r="H271" s="831"/>
      <c r="I271" s="831">
        <v>1055</v>
      </c>
      <c r="J271" s="831"/>
      <c r="K271" s="831"/>
      <c r="L271" s="831"/>
      <c r="M271" s="831"/>
      <c r="N271" s="831"/>
      <c r="O271" s="831"/>
      <c r="P271" s="827"/>
      <c r="Q271" s="832"/>
    </row>
    <row r="272" spans="1:17" ht="14.45" customHeight="1" x14ac:dyDescent="0.2">
      <c r="A272" s="821" t="s">
        <v>5567</v>
      </c>
      <c r="B272" s="822" t="s">
        <v>5008</v>
      </c>
      <c r="C272" s="822" t="s">
        <v>4179</v>
      </c>
      <c r="D272" s="822" t="s">
        <v>5730</v>
      </c>
      <c r="E272" s="822" t="s">
        <v>5731</v>
      </c>
      <c r="F272" s="831">
        <v>4</v>
      </c>
      <c r="G272" s="831">
        <v>5176</v>
      </c>
      <c r="H272" s="831">
        <v>0.66512464662040605</v>
      </c>
      <c r="I272" s="831">
        <v>1294</v>
      </c>
      <c r="J272" s="831">
        <v>6</v>
      </c>
      <c r="K272" s="831">
        <v>7782</v>
      </c>
      <c r="L272" s="831">
        <v>1</v>
      </c>
      <c r="M272" s="831">
        <v>1297</v>
      </c>
      <c r="N272" s="831">
        <v>3</v>
      </c>
      <c r="O272" s="831">
        <v>3897</v>
      </c>
      <c r="P272" s="827">
        <v>0.50077101002313029</v>
      </c>
      <c r="Q272" s="832">
        <v>1299</v>
      </c>
    </row>
    <row r="273" spans="1:17" ht="14.45" customHeight="1" x14ac:dyDescent="0.2">
      <c r="A273" s="821" t="s">
        <v>5567</v>
      </c>
      <c r="B273" s="822" t="s">
        <v>5008</v>
      </c>
      <c r="C273" s="822" t="s">
        <v>4179</v>
      </c>
      <c r="D273" s="822" t="s">
        <v>5732</v>
      </c>
      <c r="E273" s="822" t="s">
        <v>5733</v>
      </c>
      <c r="F273" s="831"/>
      <c r="G273" s="831"/>
      <c r="H273" s="831"/>
      <c r="I273" s="831"/>
      <c r="J273" s="831">
        <v>3</v>
      </c>
      <c r="K273" s="831">
        <v>3540</v>
      </c>
      <c r="L273" s="831">
        <v>1</v>
      </c>
      <c r="M273" s="831">
        <v>1180</v>
      </c>
      <c r="N273" s="831">
        <v>1</v>
      </c>
      <c r="O273" s="831">
        <v>1182</v>
      </c>
      <c r="P273" s="827">
        <v>0.33389830508474577</v>
      </c>
      <c r="Q273" s="832">
        <v>1182</v>
      </c>
    </row>
    <row r="274" spans="1:17" ht="14.45" customHeight="1" x14ac:dyDescent="0.2">
      <c r="A274" s="821" t="s">
        <v>5567</v>
      </c>
      <c r="B274" s="822" t="s">
        <v>5008</v>
      </c>
      <c r="C274" s="822" t="s">
        <v>4179</v>
      </c>
      <c r="D274" s="822" t="s">
        <v>5734</v>
      </c>
      <c r="E274" s="822" t="s">
        <v>5735</v>
      </c>
      <c r="F274" s="831">
        <v>326</v>
      </c>
      <c r="G274" s="831">
        <v>1681442</v>
      </c>
      <c r="H274" s="831">
        <v>1.0406856197847876</v>
      </c>
      <c r="I274" s="831">
        <v>5157.7975460122698</v>
      </c>
      <c r="J274" s="831">
        <v>313</v>
      </c>
      <c r="K274" s="831">
        <v>1615706</v>
      </c>
      <c r="L274" s="831">
        <v>1</v>
      </c>
      <c r="M274" s="831">
        <v>5162</v>
      </c>
      <c r="N274" s="831">
        <v>281</v>
      </c>
      <c r="O274" s="831">
        <v>1451646</v>
      </c>
      <c r="P274" s="827">
        <v>0.89845924939314459</v>
      </c>
      <c r="Q274" s="832">
        <v>5166</v>
      </c>
    </row>
    <row r="275" spans="1:17" ht="14.45" customHeight="1" x14ac:dyDescent="0.2">
      <c r="A275" s="821" t="s">
        <v>5567</v>
      </c>
      <c r="B275" s="822" t="s">
        <v>5008</v>
      </c>
      <c r="C275" s="822" t="s">
        <v>4179</v>
      </c>
      <c r="D275" s="822" t="s">
        <v>5736</v>
      </c>
      <c r="E275" s="822" t="s">
        <v>5737</v>
      </c>
      <c r="F275" s="831"/>
      <c r="G275" s="831"/>
      <c r="H275" s="831"/>
      <c r="I275" s="831"/>
      <c r="J275" s="831">
        <v>1</v>
      </c>
      <c r="K275" s="831">
        <v>7816</v>
      </c>
      <c r="L275" s="831">
        <v>1</v>
      </c>
      <c r="M275" s="831">
        <v>7816</v>
      </c>
      <c r="N275" s="831"/>
      <c r="O275" s="831"/>
      <c r="P275" s="827"/>
      <c r="Q275" s="832"/>
    </row>
    <row r="276" spans="1:17" ht="14.45" customHeight="1" x14ac:dyDescent="0.2">
      <c r="A276" s="821" t="s">
        <v>5567</v>
      </c>
      <c r="B276" s="822" t="s">
        <v>5008</v>
      </c>
      <c r="C276" s="822" t="s">
        <v>4179</v>
      </c>
      <c r="D276" s="822" t="s">
        <v>5738</v>
      </c>
      <c r="E276" s="822" t="s">
        <v>5739</v>
      </c>
      <c r="F276" s="831">
        <v>5</v>
      </c>
      <c r="G276" s="831">
        <v>28105</v>
      </c>
      <c r="H276" s="831">
        <v>0.35682545325275505</v>
      </c>
      <c r="I276" s="831">
        <v>5621</v>
      </c>
      <c r="J276" s="831">
        <v>14</v>
      </c>
      <c r="K276" s="831">
        <v>78764</v>
      </c>
      <c r="L276" s="831">
        <v>1</v>
      </c>
      <c r="M276" s="831">
        <v>5626</v>
      </c>
      <c r="N276" s="831">
        <v>11</v>
      </c>
      <c r="O276" s="831">
        <v>61930</v>
      </c>
      <c r="P276" s="827">
        <v>0.7862729165608654</v>
      </c>
      <c r="Q276" s="832">
        <v>5630</v>
      </c>
    </row>
    <row r="277" spans="1:17" ht="14.45" customHeight="1" x14ac:dyDescent="0.2">
      <c r="A277" s="821" t="s">
        <v>5567</v>
      </c>
      <c r="B277" s="822" t="s">
        <v>5008</v>
      </c>
      <c r="C277" s="822" t="s">
        <v>4179</v>
      </c>
      <c r="D277" s="822" t="s">
        <v>5009</v>
      </c>
      <c r="E277" s="822" t="s">
        <v>5010</v>
      </c>
      <c r="F277" s="831">
        <v>2</v>
      </c>
      <c r="G277" s="831">
        <v>1604</v>
      </c>
      <c r="H277" s="831">
        <v>0.99257425742574257</v>
      </c>
      <c r="I277" s="831">
        <v>802</v>
      </c>
      <c r="J277" s="831">
        <v>2</v>
      </c>
      <c r="K277" s="831">
        <v>1616</v>
      </c>
      <c r="L277" s="831">
        <v>1</v>
      </c>
      <c r="M277" s="831">
        <v>808</v>
      </c>
      <c r="N277" s="831"/>
      <c r="O277" s="831"/>
      <c r="P277" s="827"/>
      <c r="Q277" s="832"/>
    </row>
    <row r="278" spans="1:17" ht="14.45" customHeight="1" x14ac:dyDescent="0.2">
      <c r="A278" s="821" t="s">
        <v>5567</v>
      </c>
      <c r="B278" s="822" t="s">
        <v>5008</v>
      </c>
      <c r="C278" s="822" t="s">
        <v>4179</v>
      </c>
      <c r="D278" s="822" t="s">
        <v>5740</v>
      </c>
      <c r="E278" s="822" t="s">
        <v>5741</v>
      </c>
      <c r="F278" s="831">
        <v>351</v>
      </c>
      <c r="G278" s="831">
        <v>62478</v>
      </c>
      <c r="H278" s="831">
        <v>0.95627152368562029</v>
      </c>
      <c r="I278" s="831">
        <v>178</v>
      </c>
      <c r="J278" s="831">
        <v>365</v>
      </c>
      <c r="K278" s="831">
        <v>65335</v>
      </c>
      <c r="L278" s="831">
        <v>1</v>
      </c>
      <c r="M278" s="831">
        <v>179</v>
      </c>
      <c r="N278" s="831">
        <v>376</v>
      </c>
      <c r="O278" s="831">
        <v>67680</v>
      </c>
      <c r="P278" s="827">
        <v>1.0358919415321037</v>
      </c>
      <c r="Q278" s="832">
        <v>180</v>
      </c>
    </row>
    <row r="279" spans="1:17" ht="14.45" customHeight="1" x14ac:dyDescent="0.2">
      <c r="A279" s="821" t="s">
        <v>5567</v>
      </c>
      <c r="B279" s="822" t="s">
        <v>5008</v>
      </c>
      <c r="C279" s="822" t="s">
        <v>4179</v>
      </c>
      <c r="D279" s="822" t="s">
        <v>5742</v>
      </c>
      <c r="E279" s="822" t="s">
        <v>5743</v>
      </c>
      <c r="F279" s="831">
        <v>590</v>
      </c>
      <c r="G279" s="831">
        <v>1209500</v>
      </c>
      <c r="H279" s="831">
        <v>0.90358565498940646</v>
      </c>
      <c r="I279" s="831">
        <v>2050</v>
      </c>
      <c r="J279" s="831">
        <v>652</v>
      </c>
      <c r="K279" s="831">
        <v>1338556</v>
      </c>
      <c r="L279" s="831">
        <v>1</v>
      </c>
      <c r="M279" s="831">
        <v>2053</v>
      </c>
      <c r="N279" s="831">
        <v>738</v>
      </c>
      <c r="O279" s="831">
        <v>1517328</v>
      </c>
      <c r="P279" s="827">
        <v>1.1335558616897612</v>
      </c>
      <c r="Q279" s="832">
        <v>2056</v>
      </c>
    </row>
    <row r="280" spans="1:17" ht="14.45" customHeight="1" x14ac:dyDescent="0.2">
      <c r="A280" s="821" t="s">
        <v>5567</v>
      </c>
      <c r="B280" s="822" t="s">
        <v>5008</v>
      </c>
      <c r="C280" s="822" t="s">
        <v>4179</v>
      </c>
      <c r="D280" s="822" t="s">
        <v>5744</v>
      </c>
      <c r="E280" s="822" t="s">
        <v>5745</v>
      </c>
      <c r="F280" s="831">
        <v>119</v>
      </c>
      <c r="G280" s="831">
        <v>325703</v>
      </c>
      <c r="H280" s="831">
        <v>1.176927802269278</v>
      </c>
      <c r="I280" s="831">
        <v>2737</v>
      </c>
      <c r="J280" s="831">
        <v>101</v>
      </c>
      <c r="K280" s="831">
        <v>276740</v>
      </c>
      <c r="L280" s="831">
        <v>1</v>
      </c>
      <c r="M280" s="831">
        <v>2740</v>
      </c>
      <c r="N280" s="831">
        <v>98</v>
      </c>
      <c r="O280" s="831">
        <v>268716</v>
      </c>
      <c r="P280" s="827">
        <v>0.9710052757100528</v>
      </c>
      <c r="Q280" s="832">
        <v>2742</v>
      </c>
    </row>
    <row r="281" spans="1:17" ht="14.45" customHeight="1" x14ac:dyDescent="0.2">
      <c r="A281" s="821" t="s">
        <v>5567</v>
      </c>
      <c r="B281" s="822" t="s">
        <v>5008</v>
      </c>
      <c r="C281" s="822" t="s">
        <v>4179</v>
      </c>
      <c r="D281" s="822" t="s">
        <v>5746</v>
      </c>
      <c r="E281" s="822" t="s">
        <v>5747</v>
      </c>
      <c r="F281" s="831">
        <v>1</v>
      </c>
      <c r="G281" s="831">
        <v>5270</v>
      </c>
      <c r="H281" s="831"/>
      <c r="I281" s="831">
        <v>5270</v>
      </c>
      <c r="J281" s="831"/>
      <c r="K281" s="831"/>
      <c r="L281" s="831"/>
      <c r="M281" s="831"/>
      <c r="N281" s="831">
        <v>2</v>
      </c>
      <c r="O281" s="831">
        <v>10556</v>
      </c>
      <c r="P281" s="827"/>
      <c r="Q281" s="832">
        <v>5278</v>
      </c>
    </row>
    <row r="282" spans="1:17" ht="14.45" customHeight="1" x14ac:dyDescent="0.2">
      <c r="A282" s="821" t="s">
        <v>5567</v>
      </c>
      <c r="B282" s="822" t="s">
        <v>5008</v>
      </c>
      <c r="C282" s="822" t="s">
        <v>4179</v>
      </c>
      <c r="D282" s="822" t="s">
        <v>5748</v>
      </c>
      <c r="E282" s="822" t="s">
        <v>5749</v>
      </c>
      <c r="F282" s="831">
        <v>2</v>
      </c>
      <c r="G282" s="831">
        <v>4228</v>
      </c>
      <c r="H282" s="831">
        <v>0.49929145016532828</v>
      </c>
      <c r="I282" s="831">
        <v>2114</v>
      </c>
      <c r="J282" s="831">
        <v>4</v>
      </c>
      <c r="K282" s="831">
        <v>8468</v>
      </c>
      <c r="L282" s="831">
        <v>1</v>
      </c>
      <c r="M282" s="831">
        <v>2117</v>
      </c>
      <c r="N282" s="831">
        <v>8</v>
      </c>
      <c r="O282" s="831">
        <v>16960</v>
      </c>
      <c r="P282" s="827">
        <v>2.0028341993386869</v>
      </c>
      <c r="Q282" s="832">
        <v>2120</v>
      </c>
    </row>
    <row r="283" spans="1:17" ht="14.45" customHeight="1" x14ac:dyDescent="0.2">
      <c r="A283" s="821" t="s">
        <v>5567</v>
      </c>
      <c r="B283" s="822" t="s">
        <v>5008</v>
      </c>
      <c r="C283" s="822" t="s">
        <v>4179</v>
      </c>
      <c r="D283" s="822" t="s">
        <v>5750</v>
      </c>
      <c r="E283" s="822" t="s">
        <v>5751</v>
      </c>
      <c r="F283" s="831">
        <v>15</v>
      </c>
      <c r="G283" s="831">
        <v>2325</v>
      </c>
      <c r="H283" s="831">
        <v>1.4903846153846154</v>
      </c>
      <c r="I283" s="831">
        <v>155</v>
      </c>
      <c r="J283" s="831">
        <v>10</v>
      </c>
      <c r="K283" s="831">
        <v>1560</v>
      </c>
      <c r="L283" s="831">
        <v>1</v>
      </c>
      <c r="M283" s="831">
        <v>156</v>
      </c>
      <c r="N283" s="831">
        <v>7</v>
      </c>
      <c r="O283" s="831">
        <v>1099</v>
      </c>
      <c r="P283" s="827">
        <v>0.70448717948717954</v>
      </c>
      <c r="Q283" s="832">
        <v>157</v>
      </c>
    </row>
    <row r="284" spans="1:17" ht="14.45" customHeight="1" x14ac:dyDescent="0.2">
      <c r="A284" s="821" t="s">
        <v>5567</v>
      </c>
      <c r="B284" s="822" t="s">
        <v>5008</v>
      </c>
      <c r="C284" s="822" t="s">
        <v>4179</v>
      </c>
      <c r="D284" s="822" t="s">
        <v>5752</v>
      </c>
      <c r="E284" s="822" t="s">
        <v>5753</v>
      </c>
      <c r="F284" s="831">
        <v>17</v>
      </c>
      <c r="G284" s="831">
        <v>3400</v>
      </c>
      <c r="H284" s="831">
        <v>4.2288557213930345</v>
      </c>
      <c r="I284" s="831">
        <v>200</v>
      </c>
      <c r="J284" s="831">
        <v>4</v>
      </c>
      <c r="K284" s="831">
        <v>804</v>
      </c>
      <c r="L284" s="831">
        <v>1</v>
      </c>
      <c r="M284" s="831">
        <v>201</v>
      </c>
      <c r="N284" s="831">
        <v>16</v>
      </c>
      <c r="O284" s="831">
        <v>3232</v>
      </c>
      <c r="P284" s="827">
        <v>4.0199004975124382</v>
      </c>
      <c r="Q284" s="832">
        <v>202</v>
      </c>
    </row>
    <row r="285" spans="1:17" ht="14.45" customHeight="1" x14ac:dyDescent="0.2">
      <c r="A285" s="821" t="s">
        <v>5567</v>
      </c>
      <c r="B285" s="822" t="s">
        <v>5008</v>
      </c>
      <c r="C285" s="822" t="s">
        <v>4179</v>
      </c>
      <c r="D285" s="822" t="s">
        <v>5754</v>
      </c>
      <c r="E285" s="822" t="s">
        <v>5755</v>
      </c>
      <c r="F285" s="831">
        <v>5931</v>
      </c>
      <c r="G285" s="831">
        <v>1217201</v>
      </c>
      <c r="H285" s="831">
        <v>0.92747603590423511</v>
      </c>
      <c r="I285" s="831">
        <v>205.22694317990221</v>
      </c>
      <c r="J285" s="831">
        <v>6340</v>
      </c>
      <c r="K285" s="831">
        <v>1312380</v>
      </c>
      <c r="L285" s="831">
        <v>1</v>
      </c>
      <c r="M285" s="831">
        <v>207</v>
      </c>
      <c r="N285" s="831">
        <v>5460</v>
      </c>
      <c r="O285" s="831">
        <v>1135680</v>
      </c>
      <c r="P285" s="827">
        <v>0.86535911854798153</v>
      </c>
      <c r="Q285" s="832">
        <v>208</v>
      </c>
    </row>
    <row r="286" spans="1:17" ht="14.45" customHeight="1" x14ac:dyDescent="0.2">
      <c r="A286" s="821" t="s">
        <v>5567</v>
      </c>
      <c r="B286" s="822" t="s">
        <v>5008</v>
      </c>
      <c r="C286" s="822" t="s">
        <v>4179</v>
      </c>
      <c r="D286" s="822" t="s">
        <v>5756</v>
      </c>
      <c r="E286" s="822" t="s">
        <v>5757</v>
      </c>
      <c r="F286" s="831"/>
      <c r="G286" s="831"/>
      <c r="H286" s="831"/>
      <c r="I286" s="831"/>
      <c r="J286" s="831">
        <v>1</v>
      </c>
      <c r="K286" s="831">
        <v>428</v>
      </c>
      <c r="L286" s="831">
        <v>1</v>
      </c>
      <c r="M286" s="831">
        <v>428</v>
      </c>
      <c r="N286" s="831"/>
      <c r="O286" s="831"/>
      <c r="P286" s="827"/>
      <c r="Q286" s="832"/>
    </row>
    <row r="287" spans="1:17" ht="14.45" customHeight="1" x14ac:dyDescent="0.2">
      <c r="A287" s="821" t="s">
        <v>5567</v>
      </c>
      <c r="B287" s="822" t="s">
        <v>5008</v>
      </c>
      <c r="C287" s="822" t="s">
        <v>4179</v>
      </c>
      <c r="D287" s="822" t="s">
        <v>5758</v>
      </c>
      <c r="E287" s="822" t="s">
        <v>5759</v>
      </c>
      <c r="F287" s="831">
        <v>14</v>
      </c>
      <c r="G287" s="831">
        <v>2282</v>
      </c>
      <c r="H287" s="831">
        <v>0.69573170731707312</v>
      </c>
      <c r="I287" s="831">
        <v>163</v>
      </c>
      <c r="J287" s="831">
        <v>20</v>
      </c>
      <c r="K287" s="831">
        <v>3280</v>
      </c>
      <c r="L287" s="831">
        <v>1</v>
      </c>
      <c r="M287" s="831">
        <v>164</v>
      </c>
      <c r="N287" s="831">
        <v>23</v>
      </c>
      <c r="O287" s="831">
        <v>3795</v>
      </c>
      <c r="P287" s="827">
        <v>1.1570121951219512</v>
      </c>
      <c r="Q287" s="832">
        <v>165</v>
      </c>
    </row>
    <row r="288" spans="1:17" ht="14.45" customHeight="1" x14ac:dyDescent="0.2">
      <c r="A288" s="821" t="s">
        <v>5567</v>
      </c>
      <c r="B288" s="822" t="s">
        <v>5008</v>
      </c>
      <c r="C288" s="822" t="s">
        <v>4179</v>
      </c>
      <c r="D288" s="822" t="s">
        <v>5760</v>
      </c>
      <c r="E288" s="822" t="s">
        <v>5761</v>
      </c>
      <c r="F288" s="831">
        <v>233</v>
      </c>
      <c r="G288" s="831">
        <v>502348</v>
      </c>
      <c r="H288" s="831">
        <v>1.0872721448576488</v>
      </c>
      <c r="I288" s="831">
        <v>2156</v>
      </c>
      <c r="J288" s="831">
        <v>214</v>
      </c>
      <c r="K288" s="831">
        <v>462026</v>
      </c>
      <c r="L288" s="831">
        <v>1</v>
      </c>
      <c r="M288" s="831">
        <v>2159</v>
      </c>
      <c r="N288" s="831">
        <v>217</v>
      </c>
      <c r="O288" s="831">
        <v>469154</v>
      </c>
      <c r="P288" s="827">
        <v>1.01542770320285</v>
      </c>
      <c r="Q288" s="832">
        <v>2162</v>
      </c>
    </row>
    <row r="289" spans="1:17" ht="14.45" customHeight="1" x14ac:dyDescent="0.2">
      <c r="A289" s="821" t="s">
        <v>5567</v>
      </c>
      <c r="B289" s="822" t="s">
        <v>5008</v>
      </c>
      <c r="C289" s="822" t="s">
        <v>4179</v>
      </c>
      <c r="D289" s="822" t="s">
        <v>5762</v>
      </c>
      <c r="E289" s="822" t="s">
        <v>5725</v>
      </c>
      <c r="F289" s="831">
        <v>89</v>
      </c>
      <c r="G289" s="831">
        <v>168121</v>
      </c>
      <c r="H289" s="831">
        <v>1.0332427847976793</v>
      </c>
      <c r="I289" s="831">
        <v>1889</v>
      </c>
      <c r="J289" s="831">
        <v>86</v>
      </c>
      <c r="K289" s="831">
        <v>162712</v>
      </c>
      <c r="L289" s="831">
        <v>1</v>
      </c>
      <c r="M289" s="831">
        <v>1892</v>
      </c>
      <c r="N289" s="831">
        <v>102</v>
      </c>
      <c r="O289" s="831">
        <v>193290</v>
      </c>
      <c r="P289" s="827">
        <v>1.1879271350607208</v>
      </c>
      <c r="Q289" s="832">
        <v>1895</v>
      </c>
    </row>
    <row r="290" spans="1:17" ht="14.45" customHeight="1" x14ac:dyDescent="0.2">
      <c r="A290" s="821" t="s">
        <v>5567</v>
      </c>
      <c r="B290" s="822" t="s">
        <v>5008</v>
      </c>
      <c r="C290" s="822" t="s">
        <v>4179</v>
      </c>
      <c r="D290" s="822" t="s">
        <v>5763</v>
      </c>
      <c r="E290" s="822" t="s">
        <v>5764</v>
      </c>
      <c r="F290" s="831">
        <v>5</v>
      </c>
      <c r="G290" s="831">
        <v>815</v>
      </c>
      <c r="H290" s="831">
        <v>0.55216802168021684</v>
      </c>
      <c r="I290" s="831">
        <v>163</v>
      </c>
      <c r="J290" s="831">
        <v>9</v>
      </c>
      <c r="K290" s="831">
        <v>1476</v>
      </c>
      <c r="L290" s="831">
        <v>1</v>
      </c>
      <c r="M290" s="831">
        <v>164</v>
      </c>
      <c r="N290" s="831">
        <v>14</v>
      </c>
      <c r="O290" s="831">
        <v>2310</v>
      </c>
      <c r="P290" s="827">
        <v>1.565040650406504</v>
      </c>
      <c r="Q290" s="832">
        <v>165</v>
      </c>
    </row>
    <row r="291" spans="1:17" ht="14.45" customHeight="1" x14ac:dyDescent="0.2">
      <c r="A291" s="821" t="s">
        <v>5567</v>
      </c>
      <c r="B291" s="822" t="s">
        <v>5008</v>
      </c>
      <c r="C291" s="822" t="s">
        <v>4179</v>
      </c>
      <c r="D291" s="822" t="s">
        <v>5765</v>
      </c>
      <c r="E291" s="822" t="s">
        <v>5766</v>
      </c>
      <c r="F291" s="831">
        <v>1</v>
      </c>
      <c r="G291" s="831">
        <v>9840</v>
      </c>
      <c r="H291" s="831"/>
      <c r="I291" s="831">
        <v>9840</v>
      </c>
      <c r="J291" s="831"/>
      <c r="K291" s="831"/>
      <c r="L291" s="831"/>
      <c r="M291" s="831"/>
      <c r="N291" s="831">
        <v>2</v>
      </c>
      <c r="O291" s="831">
        <v>19718</v>
      </c>
      <c r="P291" s="827"/>
      <c r="Q291" s="832">
        <v>9859</v>
      </c>
    </row>
    <row r="292" spans="1:17" ht="14.45" customHeight="1" x14ac:dyDescent="0.2">
      <c r="A292" s="821" t="s">
        <v>5567</v>
      </c>
      <c r="B292" s="822" t="s">
        <v>5008</v>
      </c>
      <c r="C292" s="822" t="s">
        <v>4179</v>
      </c>
      <c r="D292" s="822" t="s">
        <v>5767</v>
      </c>
      <c r="E292" s="822" t="s">
        <v>5768</v>
      </c>
      <c r="F292" s="831">
        <v>49</v>
      </c>
      <c r="G292" s="831">
        <v>414638</v>
      </c>
      <c r="H292" s="831">
        <v>1.0642112827883579</v>
      </c>
      <c r="I292" s="831">
        <v>8462</v>
      </c>
      <c r="J292" s="831">
        <v>46</v>
      </c>
      <c r="K292" s="831">
        <v>389620</v>
      </c>
      <c r="L292" s="831">
        <v>1</v>
      </c>
      <c r="M292" s="831">
        <v>8470</v>
      </c>
      <c r="N292" s="831">
        <v>57</v>
      </c>
      <c r="O292" s="831">
        <v>483246</v>
      </c>
      <c r="P292" s="827">
        <v>1.2403008059134542</v>
      </c>
      <c r="Q292" s="832">
        <v>8478</v>
      </c>
    </row>
    <row r="293" spans="1:17" ht="14.45" customHeight="1" x14ac:dyDescent="0.2">
      <c r="A293" s="821" t="s">
        <v>5567</v>
      </c>
      <c r="B293" s="822" t="s">
        <v>5008</v>
      </c>
      <c r="C293" s="822" t="s">
        <v>4179</v>
      </c>
      <c r="D293" s="822" t="s">
        <v>5769</v>
      </c>
      <c r="E293" s="822" t="s">
        <v>5770</v>
      </c>
      <c r="F293" s="831">
        <v>21</v>
      </c>
      <c r="G293" s="831">
        <v>5460</v>
      </c>
      <c r="H293" s="831">
        <v>2.6149425287356323</v>
      </c>
      <c r="I293" s="831">
        <v>260</v>
      </c>
      <c r="J293" s="831">
        <v>8</v>
      </c>
      <c r="K293" s="831">
        <v>2088</v>
      </c>
      <c r="L293" s="831">
        <v>1</v>
      </c>
      <c r="M293" s="831">
        <v>261</v>
      </c>
      <c r="N293" s="831">
        <v>11</v>
      </c>
      <c r="O293" s="831">
        <v>2882</v>
      </c>
      <c r="P293" s="827">
        <v>1.3802681992337165</v>
      </c>
      <c r="Q293" s="832">
        <v>262</v>
      </c>
    </row>
    <row r="294" spans="1:17" ht="14.45" customHeight="1" x14ac:dyDescent="0.2">
      <c r="A294" s="821" t="s">
        <v>5567</v>
      </c>
      <c r="B294" s="822" t="s">
        <v>5008</v>
      </c>
      <c r="C294" s="822" t="s">
        <v>4179</v>
      </c>
      <c r="D294" s="822" t="s">
        <v>5771</v>
      </c>
      <c r="E294" s="822" t="s">
        <v>5772</v>
      </c>
      <c r="F294" s="831">
        <v>1</v>
      </c>
      <c r="G294" s="831">
        <v>2055</v>
      </c>
      <c r="H294" s="831"/>
      <c r="I294" s="831">
        <v>2055</v>
      </c>
      <c r="J294" s="831"/>
      <c r="K294" s="831"/>
      <c r="L294" s="831"/>
      <c r="M294" s="831"/>
      <c r="N294" s="831">
        <v>1</v>
      </c>
      <c r="O294" s="831">
        <v>2068</v>
      </c>
      <c r="P294" s="827"/>
      <c r="Q294" s="832">
        <v>2068</v>
      </c>
    </row>
    <row r="295" spans="1:17" ht="14.45" customHeight="1" x14ac:dyDescent="0.2">
      <c r="A295" s="821" t="s">
        <v>5567</v>
      </c>
      <c r="B295" s="822" t="s">
        <v>5008</v>
      </c>
      <c r="C295" s="822" t="s">
        <v>4179</v>
      </c>
      <c r="D295" s="822" t="s">
        <v>5773</v>
      </c>
      <c r="E295" s="822" t="s">
        <v>5774</v>
      </c>
      <c r="F295" s="831"/>
      <c r="G295" s="831"/>
      <c r="H295" s="831"/>
      <c r="I295" s="831"/>
      <c r="J295" s="831"/>
      <c r="K295" s="831"/>
      <c r="L295" s="831"/>
      <c r="M295" s="831"/>
      <c r="N295" s="831">
        <v>1</v>
      </c>
      <c r="O295" s="831">
        <v>287</v>
      </c>
      <c r="P295" s="827"/>
      <c r="Q295" s="832">
        <v>287</v>
      </c>
    </row>
    <row r="296" spans="1:17" ht="14.45" customHeight="1" x14ac:dyDescent="0.2">
      <c r="A296" s="821" t="s">
        <v>5775</v>
      </c>
      <c r="B296" s="822" t="s">
        <v>5776</v>
      </c>
      <c r="C296" s="822" t="s">
        <v>4179</v>
      </c>
      <c r="D296" s="822" t="s">
        <v>5777</v>
      </c>
      <c r="E296" s="822" t="s">
        <v>5778</v>
      </c>
      <c r="F296" s="831">
        <v>551</v>
      </c>
      <c r="G296" s="831">
        <v>116812</v>
      </c>
      <c r="H296" s="831">
        <v>0.93267541758487438</v>
      </c>
      <c r="I296" s="831">
        <v>212</v>
      </c>
      <c r="J296" s="831">
        <v>588</v>
      </c>
      <c r="K296" s="831">
        <v>125244</v>
      </c>
      <c r="L296" s="831">
        <v>1</v>
      </c>
      <c r="M296" s="831">
        <v>213</v>
      </c>
      <c r="N296" s="831">
        <v>533</v>
      </c>
      <c r="O296" s="831">
        <v>114595</v>
      </c>
      <c r="P296" s="827">
        <v>0.91497397080898091</v>
      </c>
      <c r="Q296" s="832">
        <v>215</v>
      </c>
    </row>
    <row r="297" spans="1:17" ht="14.45" customHeight="1" x14ac:dyDescent="0.2">
      <c r="A297" s="821" t="s">
        <v>5775</v>
      </c>
      <c r="B297" s="822" t="s">
        <v>5776</v>
      </c>
      <c r="C297" s="822" t="s">
        <v>4179</v>
      </c>
      <c r="D297" s="822" t="s">
        <v>5779</v>
      </c>
      <c r="E297" s="822" t="s">
        <v>5778</v>
      </c>
      <c r="F297" s="831"/>
      <c r="G297" s="831"/>
      <c r="H297" s="831"/>
      <c r="I297" s="831"/>
      <c r="J297" s="831">
        <v>7</v>
      </c>
      <c r="K297" s="831">
        <v>616</v>
      </c>
      <c r="L297" s="831">
        <v>1</v>
      </c>
      <c r="M297" s="831">
        <v>88</v>
      </c>
      <c r="N297" s="831">
        <v>2</v>
      </c>
      <c r="O297" s="831">
        <v>178</v>
      </c>
      <c r="P297" s="827">
        <v>0.28896103896103897</v>
      </c>
      <c r="Q297" s="832">
        <v>89</v>
      </c>
    </row>
    <row r="298" spans="1:17" ht="14.45" customHeight="1" x14ac:dyDescent="0.2">
      <c r="A298" s="821" t="s">
        <v>5775</v>
      </c>
      <c r="B298" s="822" t="s">
        <v>5776</v>
      </c>
      <c r="C298" s="822" t="s">
        <v>4179</v>
      </c>
      <c r="D298" s="822" t="s">
        <v>5780</v>
      </c>
      <c r="E298" s="822" t="s">
        <v>5781</v>
      </c>
      <c r="F298" s="831">
        <v>417</v>
      </c>
      <c r="G298" s="831">
        <v>125934</v>
      </c>
      <c r="H298" s="831">
        <v>0.81654963138750025</v>
      </c>
      <c r="I298" s="831">
        <v>302</v>
      </c>
      <c r="J298" s="831">
        <v>509</v>
      </c>
      <c r="K298" s="831">
        <v>154227</v>
      </c>
      <c r="L298" s="831">
        <v>1</v>
      </c>
      <c r="M298" s="831">
        <v>303</v>
      </c>
      <c r="N298" s="831">
        <v>683</v>
      </c>
      <c r="O298" s="831">
        <v>208315</v>
      </c>
      <c r="P298" s="827">
        <v>1.3507038326622447</v>
      </c>
      <c r="Q298" s="832">
        <v>305</v>
      </c>
    </row>
    <row r="299" spans="1:17" ht="14.45" customHeight="1" x14ac:dyDescent="0.2">
      <c r="A299" s="821" t="s">
        <v>5775</v>
      </c>
      <c r="B299" s="822" t="s">
        <v>5776</v>
      </c>
      <c r="C299" s="822" t="s">
        <v>4179</v>
      </c>
      <c r="D299" s="822" t="s">
        <v>5782</v>
      </c>
      <c r="E299" s="822" t="s">
        <v>5783</v>
      </c>
      <c r="F299" s="831"/>
      <c r="G299" s="831"/>
      <c r="H299" s="831"/>
      <c r="I299" s="831"/>
      <c r="J299" s="831">
        <v>3</v>
      </c>
      <c r="K299" s="831">
        <v>300</v>
      </c>
      <c r="L299" s="831">
        <v>1</v>
      </c>
      <c r="M299" s="831">
        <v>100</v>
      </c>
      <c r="N299" s="831">
        <v>9</v>
      </c>
      <c r="O299" s="831">
        <v>909</v>
      </c>
      <c r="P299" s="827">
        <v>3.03</v>
      </c>
      <c r="Q299" s="832">
        <v>101</v>
      </c>
    </row>
    <row r="300" spans="1:17" ht="14.45" customHeight="1" x14ac:dyDescent="0.2">
      <c r="A300" s="821" t="s">
        <v>5775</v>
      </c>
      <c r="B300" s="822" t="s">
        <v>5776</v>
      </c>
      <c r="C300" s="822" t="s">
        <v>4179</v>
      </c>
      <c r="D300" s="822" t="s">
        <v>5784</v>
      </c>
      <c r="E300" s="822" t="s">
        <v>5785</v>
      </c>
      <c r="F300" s="831"/>
      <c r="G300" s="831"/>
      <c r="H300" s="831"/>
      <c r="I300" s="831"/>
      <c r="J300" s="831"/>
      <c r="K300" s="831"/>
      <c r="L300" s="831"/>
      <c r="M300" s="831"/>
      <c r="N300" s="831">
        <v>1</v>
      </c>
      <c r="O300" s="831">
        <v>237</v>
      </c>
      <c r="P300" s="827"/>
      <c r="Q300" s="832">
        <v>237</v>
      </c>
    </row>
    <row r="301" spans="1:17" ht="14.45" customHeight="1" x14ac:dyDescent="0.2">
      <c r="A301" s="821" t="s">
        <v>5775</v>
      </c>
      <c r="B301" s="822" t="s">
        <v>5776</v>
      </c>
      <c r="C301" s="822" t="s">
        <v>4179</v>
      </c>
      <c r="D301" s="822" t="s">
        <v>5786</v>
      </c>
      <c r="E301" s="822" t="s">
        <v>5787</v>
      </c>
      <c r="F301" s="831">
        <v>229</v>
      </c>
      <c r="G301" s="831">
        <v>31373</v>
      </c>
      <c r="H301" s="831">
        <v>1.0240566653610133</v>
      </c>
      <c r="I301" s="831">
        <v>137</v>
      </c>
      <c r="J301" s="831">
        <v>222</v>
      </c>
      <c r="K301" s="831">
        <v>30636</v>
      </c>
      <c r="L301" s="831">
        <v>1</v>
      </c>
      <c r="M301" s="831">
        <v>138</v>
      </c>
      <c r="N301" s="831">
        <v>220</v>
      </c>
      <c r="O301" s="831">
        <v>30580</v>
      </c>
      <c r="P301" s="827">
        <v>0.99817208512860689</v>
      </c>
      <c r="Q301" s="832">
        <v>139</v>
      </c>
    </row>
    <row r="302" spans="1:17" ht="14.45" customHeight="1" x14ac:dyDescent="0.2">
      <c r="A302" s="821" t="s">
        <v>5775</v>
      </c>
      <c r="B302" s="822" t="s">
        <v>5776</v>
      </c>
      <c r="C302" s="822" t="s">
        <v>4179</v>
      </c>
      <c r="D302" s="822" t="s">
        <v>5788</v>
      </c>
      <c r="E302" s="822" t="s">
        <v>5787</v>
      </c>
      <c r="F302" s="831">
        <v>1</v>
      </c>
      <c r="G302" s="831">
        <v>184</v>
      </c>
      <c r="H302" s="831">
        <v>0.99459459459459465</v>
      </c>
      <c r="I302" s="831">
        <v>184</v>
      </c>
      <c r="J302" s="831">
        <v>1</v>
      </c>
      <c r="K302" s="831">
        <v>185</v>
      </c>
      <c r="L302" s="831">
        <v>1</v>
      </c>
      <c r="M302" s="831">
        <v>185</v>
      </c>
      <c r="N302" s="831">
        <v>1</v>
      </c>
      <c r="O302" s="831">
        <v>187</v>
      </c>
      <c r="P302" s="827">
        <v>1.0108108108108107</v>
      </c>
      <c r="Q302" s="832">
        <v>187</v>
      </c>
    </row>
    <row r="303" spans="1:17" ht="14.45" customHeight="1" x14ac:dyDescent="0.2">
      <c r="A303" s="821" t="s">
        <v>5775</v>
      </c>
      <c r="B303" s="822" t="s">
        <v>5776</v>
      </c>
      <c r="C303" s="822" t="s">
        <v>4179</v>
      </c>
      <c r="D303" s="822" t="s">
        <v>5789</v>
      </c>
      <c r="E303" s="822" t="s">
        <v>5790</v>
      </c>
      <c r="F303" s="831"/>
      <c r="G303" s="831"/>
      <c r="H303" s="831"/>
      <c r="I303" s="831"/>
      <c r="J303" s="831">
        <v>2</v>
      </c>
      <c r="K303" s="831">
        <v>1290</v>
      </c>
      <c r="L303" s="831">
        <v>1</v>
      </c>
      <c r="M303" s="831">
        <v>645</v>
      </c>
      <c r="N303" s="831">
        <v>1</v>
      </c>
      <c r="O303" s="831">
        <v>649</v>
      </c>
      <c r="P303" s="827">
        <v>0.50310077519379848</v>
      </c>
      <c r="Q303" s="832">
        <v>649</v>
      </c>
    </row>
    <row r="304" spans="1:17" ht="14.45" customHeight="1" x14ac:dyDescent="0.2">
      <c r="A304" s="821" t="s">
        <v>5775</v>
      </c>
      <c r="B304" s="822" t="s">
        <v>5776</v>
      </c>
      <c r="C304" s="822" t="s">
        <v>4179</v>
      </c>
      <c r="D304" s="822" t="s">
        <v>5791</v>
      </c>
      <c r="E304" s="822" t="s">
        <v>5792</v>
      </c>
      <c r="F304" s="831">
        <v>20</v>
      </c>
      <c r="G304" s="831">
        <v>3480</v>
      </c>
      <c r="H304" s="831">
        <v>0.71020408163265303</v>
      </c>
      <c r="I304" s="831">
        <v>174</v>
      </c>
      <c r="J304" s="831">
        <v>28</v>
      </c>
      <c r="K304" s="831">
        <v>4900</v>
      </c>
      <c r="L304" s="831">
        <v>1</v>
      </c>
      <c r="M304" s="831">
        <v>175</v>
      </c>
      <c r="N304" s="831">
        <v>26</v>
      </c>
      <c r="O304" s="831">
        <v>4576</v>
      </c>
      <c r="P304" s="827">
        <v>0.93387755102040815</v>
      </c>
      <c r="Q304" s="832">
        <v>176</v>
      </c>
    </row>
    <row r="305" spans="1:17" ht="14.45" customHeight="1" x14ac:dyDescent="0.2">
      <c r="A305" s="821" t="s">
        <v>5775</v>
      </c>
      <c r="B305" s="822" t="s">
        <v>5776</v>
      </c>
      <c r="C305" s="822" t="s">
        <v>4179</v>
      </c>
      <c r="D305" s="822" t="s">
        <v>5793</v>
      </c>
      <c r="E305" s="822" t="s">
        <v>5794</v>
      </c>
      <c r="F305" s="831">
        <v>191</v>
      </c>
      <c r="G305" s="831">
        <v>52334</v>
      </c>
      <c r="H305" s="831">
        <v>1.0324120652581326</v>
      </c>
      <c r="I305" s="831">
        <v>274</v>
      </c>
      <c r="J305" s="831">
        <v>183</v>
      </c>
      <c r="K305" s="831">
        <v>50691</v>
      </c>
      <c r="L305" s="831">
        <v>1</v>
      </c>
      <c r="M305" s="831">
        <v>277</v>
      </c>
      <c r="N305" s="831">
        <v>170</v>
      </c>
      <c r="O305" s="831">
        <v>47430</v>
      </c>
      <c r="P305" s="827">
        <v>0.93566905367816777</v>
      </c>
      <c r="Q305" s="832">
        <v>279</v>
      </c>
    </row>
    <row r="306" spans="1:17" ht="14.45" customHeight="1" x14ac:dyDescent="0.2">
      <c r="A306" s="821" t="s">
        <v>5775</v>
      </c>
      <c r="B306" s="822" t="s">
        <v>5776</v>
      </c>
      <c r="C306" s="822" t="s">
        <v>4179</v>
      </c>
      <c r="D306" s="822" t="s">
        <v>5795</v>
      </c>
      <c r="E306" s="822" t="s">
        <v>5796</v>
      </c>
      <c r="F306" s="831">
        <v>204</v>
      </c>
      <c r="G306" s="831">
        <v>28928</v>
      </c>
      <c r="H306" s="831">
        <v>0.98636115657392254</v>
      </c>
      <c r="I306" s="831">
        <v>141.80392156862746</v>
      </c>
      <c r="J306" s="831">
        <v>208</v>
      </c>
      <c r="K306" s="831">
        <v>29328</v>
      </c>
      <c r="L306" s="831">
        <v>1</v>
      </c>
      <c r="M306" s="831">
        <v>141</v>
      </c>
      <c r="N306" s="831">
        <v>202</v>
      </c>
      <c r="O306" s="831">
        <v>28684</v>
      </c>
      <c r="P306" s="827">
        <v>0.97804146208401532</v>
      </c>
      <c r="Q306" s="832">
        <v>142</v>
      </c>
    </row>
    <row r="307" spans="1:17" ht="14.45" customHeight="1" x14ac:dyDescent="0.2">
      <c r="A307" s="821" t="s">
        <v>5775</v>
      </c>
      <c r="B307" s="822" t="s">
        <v>5776</v>
      </c>
      <c r="C307" s="822" t="s">
        <v>4179</v>
      </c>
      <c r="D307" s="822" t="s">
        <v>5797</v>
      </c>
      <c r="E307" s="822" t="s">
        <v>5796</v>
      </c>
      <c r="F307" s="831">
        <v>229</v>
      </c>
      <c r="G307" s="831">
        <v>17904</v>
      </c>
      <c r="H307" s="831">
        <v>1.0208689702360589</v>
      </c>
      <c r="I307" s="831">
        <v>78.183406113537117</v>
      </c>
      <c r="J307" s="831">
        <v>222</v>
      </c>
      <c r="K307" s="831">
        <v>17538</v>
      </c>
      <c r="L307" s="831">
        <v>1</v>
      </c>
      <c r="M307" s="831">
        <v>79</v>
      </c>
      <c r="N307" s="831">
        <v>220</v>
      </c>
      <c r="O307" s="831">
        <v>17380</v>
      </c>
      <c r="P307" s="827">
        <v>0.99099099099099097</v>
      </c>
      <c r="Q307" s="832">
        <v>79</v>
      </c>
    </row>
    <row r="308" spans="1:17" ht="14.45" customHeight="1" x14ac:dyDescent="0.2">
      <c r="A308" s="821" t="s">
        <v>5775</v>
      </c>
      <c r="B308" s="822" t="s">
        <v>5776</v>
      </c>
      <c r="C308" s="822" t="s">
        <v>4179</v>
      </c>
      <c r="D308" s="822" t="s">
        <v>5798</v>
      </c>
      <c r="E308" s="822" t="s">
        <v>5799</v>
      </c>
      <c r="F308" s="831">
        <v>204</v>
      </c>
      <c r="G308" s="831">
        <v>64056</v>
      </c>
      <c r="H308" s="831">
        <v>0.97456183057448875</v>
      </c>
      <c r="I308" s="831">
        <v>314</v>
      </c>
      <c r="J308" s="831">
        <v>208</v>
      </c>
      <c r="K308" s="831">
        <v>65728</v>
      </c>
      <c r="L308" s="831">
        <v>1</v>
      </c>
      <c r="M308" s="831">
        <v>316</v>
      </c>
      <c r="N308" s="831">
        <v>202</v>
      </c>
      <c r="O308" s="831">
        <v>64236</v>
      </c>
      <c r="P308" s="827">
        <v>0.97730038948393383</v>
      </c>
      <c r="Q308" s="832">
        <v>318</v>
      </c>
    </row>
    <row r="309" spans="1:17" ht="14.45" customHeight="1" x14ac:dyDescent="0.2">
      <c r="A309" s="821" t="s">
        <v>5775</v>
      </c>
      <c r="B309" s="822" t="s">
        <v>5776</v>
      </c>
      <c r="C309" s="822" t="s">
        <v>4179</v>
      </c>
      <c r="D309" s="822" t="s">
        <v>5800</v>
      </c>
      <c r="E309" s="822" t="s">
        <v>5801</v>
      </c>
      <c r="F309" s="831">
        <v>223</v>
      </c>
      <c r="G309" s="831">
        <v>36389</v>
      </c>
      <c r="H309" s="831">
        <v>1.0024517906336088</v>
      </c>
      <c r="I309" s="831">
        <v>163.17937219730942</v>
      </c>
      <c r="J309" s="831">
        <v>220</v>
      </c>
      <c r="K309" s="831">
        <v>36300</v>
      </c>
      <c r="L309" s="831">
        <v>1</v>
      </c>
      <c r="M309" s="831">
        <v>165</v>
      </c>
      <c r="N309" s="831">
        <v>214</v>
      </c>
      <c r="O309" s="831">
        <v>35524</v>
      </c>
      <c r="P309" s="827">
        <v>0.97862258953168046</v>
      </c>
      <c r="Q309" s="832">
        <v>166</v>
      </c>
    </row>
    <row r="310" spans="1:17" ht="14.45" customHeight="1" x14ac:dyDescent="0.2">
      <c r="A310" s="821" t="s">
        <v>5775</v>
      </c>
      <c r="B310" s="822" t="s">
        <v>5776</v>
      </c>
      <c r="C310" s="822" t="s">
        <v>4179</v>
      </c>
      <c r="D310" s="822" t="s">
        <v>5802</v>
      </c>
      <c r="E310" s="822" t="s">
        <v>5778</v>
      </c>
      <c r="F310" s="831">
        <v>515</v>
      </c>
      <c r="G310" s="831">
        <v>37178</v>
      </c>
      <c r="H310" s="831">
        <v>0.96430979924262072</v>
      </c>
      <c r="I310" s="831">
        <v>72.190291262135929</v>
      </c>
      <c r="J310" s="831">
        <v>521</v>
      </c>
      <c r="K310" s="831">
        <v>38554</v>
      </c>
      <c r="L310" s="831">
        <v>1</v>
      </c>
      <c r="M310" s="831">
        <v>74</v>
      </c>
      <c r="N310" s="831">
        <v>481</v>
      </c>
      <c r="O310" s="831">
        <v>35594</v>
      </c>
      <c r="P310" s="827">
        <v>0.92322456813819576</v>
      </c>
      <c r="Q310" s="832">
        <v>74</v>
      </c>
    </row>
    <row r="311" spans="1:17" ht="14.45" customHeight="1" x14ac:dyDescent="0.2">
      <c r="A311" s="821" t="s">
        <v>5775</v>
      </c>
      <c r="B311" s="822" t="s">
        <v>5776</v>
      </c>
      <c r="C311" s="822" t="s">
        <v>4179</v>
      </c>
      <c r="D311" s="822" t="s">
        <v>5803</v>
      </c>
      <c r="E311" s="822" t="s">
        <v>5804</v>
      </c>
      <c r="F311" s="831">
        <v>31</v>
      </c>
      <c r="G311" s="831">
        <v>37572</v>
      </c>
      <c r="H311" s="831">
        <v>0.90876547987616096</v>
      </c>
      <c r="I311" s="831">
        <v>1212</v>
      </c>
      <c r="J311" s="831">
        <v>34</v>
      </c>
      <c r="K311" s="831">
        <v>41344</v>
      </c>
      <c r="L311" s="831">
        <v>1</v>
      </c>
      <c r="M311" s="831">
        <v>1216</v>
      </c>
      <c r="N311" s="831">
        <v>38</v>
      </c>
      <c r="O311" s="831">
        <v>46360</v>
      </c>
      <c r="P311" s="827">
        <v>1.1213235294117647</v>
      </c>
      <c r="Q311" s="832">
        <v>1220</v>
      </c>
    </row>
    <row r="312" spans="1:17" ht="14.45" customHeight="1" x14ac:dyDescent="0.2">
      <c r="A312" s="821" t="s">
        <v>5775</v>
      </c>
      <c r="B312" s="822" t="s">
        <v>5776</v>
      </c>
      <c r="C312" s="822" t="s">
        <v>4179</v>
      </c>
      <c r="D312" s="822" t="s">
        <v>5805</v>
      </c>
      <c r="E312" s="822" t="s">
        <v>5806</v>
      </c>
      <c r="F312" s="831">
        <v>18</v>
      </c>
      <c r="G312" s="831">
        <v>2070</v>
      </c>
      <c r="H312" s="831">
        <v>0.77586206896551724</v>
      </c>
      <c r="I312" s="831">
        <v>115</v>
      </c>
      <c r="J312" s="831">
        <v>23</v>
      </c>
      <c r="K312" s="831">
        <v>2668</v>
      </c>
      <c r="L312" s="831">
        <v>1</v>
      </c>
      <c r="M312" s="831">
        <v>116</v>
      </c>
      <c r="N312" s="831">
        <v>20</v>
      </c>
      <c r="O312" s="831">
        <v>2340</v>
      </c>
      <c r="P312" s="827">
        <v>0.87706146926536732</v>
      </c>
      <c r="Q312" s="832">
        <v>117</v>
      </c>
    </row>
    <row r="313" spans="1:17" ht="14.45" customHeight="1" x14ac:dyDescent="0.2">
      <c r="A313" s="821" t="s">
        <v>5775</v>
      </c>
      <c r="B313" s="822" t="s">
        <v>5776</v>
      </c>
      <c r="C313" s="822" t="s">
        <v>4179</v>
      </c>
      <c r="D313" s="822" t="s">
        <v>5807</v>
      </c>
      <c r="E313" s="822" t="s">
        <v>5808</v>
      </c>
      <c r="F313" s="831"/>
      <c r="G313" s="831"/>
      <c r="H313" s="831"/>
      <c r="I313" s="831"/>
      <c r="J313" s="831"/>
      <c r="K313" s="831"/>
      <c r="L313" s="831"/>
      <c r="M313" s="831"/>
      <c r="N313" s="831">
        <v>1</v>
      </c>
      <c r="O313" s="831">
        <v>352</v>
      </c>
      <c r="P313" s="827"/>
      <c r="Q313" s="832">
        <v>352</v>
      </c>
    </row>
    <row r="314" spans="1:17" ht="14.45" customHeight="1" x14ac:dyDescent="0.2">
      <c r="A314" s="821" t="s">
        <v>5775</v>
      </c>
      <c r="B314" s="822" t="s">
        <v>5776</v>
      </c>
      <c r="C314" s="822" t="s">
        <v>4179</v>
      </c>
      <c r="D314" s="822" t="s">
        <v>5809</v>
      </c>
      <c r="E314" s="822" t="s">
        <v>5810</v>
      </c>
      <c r="F314" s="831"/>
      <c r="G314" s="831"/>
      <c r="H314" s="831"/>
      <c r="I314" s="831"/>
      <c r="J314" s="831">
        <v>3</v>
      </c>
      <c r="K314" s="831">
        <v>3225</v>
      </c>
      <c r="L314" s="831">
        <v>1</v>
      </c>
      <c r="M314" s="831">
        <v>1075</v>
      </c>
      <c r="N314" s="831"/>
      <c r="O314" s="831"/>
      <c r="P314" s="827"/>
      <c r="Q314" s="832"/>
    </row>
    <row r="315" spans="1:17" ht="14.45" customHeight="1" x14ac:dyDescent="0.2">
      <c r="A315" s="821" t="s">
        <v>5811</v>
      </c>
      <c r="B315" s="822" t="s">
        <v>5812</v>
      </c>
      <c r="C315" s="822" t="s">
        <v>4179</v>
      </c>
      <c r="D315" s="822" t="s">
        <v>5813</v>
      </c>
      <c r="E315" s="822" t="s">
        <v>5814</v>
      </c>
      <c r="F315" s="831">
        <v>92</v>
      </c>
      <c r="G315" s="831">
        <v>5336</v>
      </c>
      <c r="H315" s="831">
        <v>0.84523998099160458</v>
      </c>
      <c r="I315" s="831">
        <v>58</v>
      </c>
      <c r="J315" s="831">
        <v>107</v>
      </c>
      <c r="K315" s="831">
        <v>6313</v>
      </c>
      <c r="L315" s="831">
        <v>1</v>
      </c>
      <c r="M315" s="831">
        <v>59</v>
      </c>
      <c r="N315" s="831">
        <v>73</v>
      </c>
      <c r="O315" s="831">
        <v>4307</v>
      </c>
      <c r="P315" s="827">
        <v>0.68224299065420557</v>
      </c>
      <c r="Q315" s="832">
        <v>59</v>
      </c>
    </row>
    <row r="316" spans="1:17" ht="14.45" customHeight="1" x14ac:dyDescent="0.2">
      <c r="A316" s="821" t="s">
        <v>5811</v>
      </c>
      <c r="B316" s="822" t="s">
        <v>5812</v>
      </c>
      <c r="C316" s="822" t="s">
        <v>4179</v>
      </c>
      <c r="D316" s="822" t="s">
        <v>5815</v>
      </c>
      <c r="E316" s="822" t="s">
        <v>5816</v>
      </c>
      <c r="F316" s="831">
        <v>22</v>
      </c>
      <c r="G316" s="831">
        <v>2893</v>
      </c>
      <c r="H316" s="831">
        <v>0.81172839506172845</v>
      </c>
      <c r="I316" s="831">
        <v>131.5</v>
      </c>
      <c r="J316" s="831">
        <v>27</v>
      </c>
      <c r="K316" s="831">
        <v>3564</v>
      </c>
      <c r="L316" s="831">
        <v>1</v>
      </c>
      <c r="M316" s="831">
        <v>132</v>
      </c>
      <c r="N316" s="831">
        <v>15</v>
      </c>
      <c r="O316" s="831">
        <v>1995</v>
      </c>
      <c r="P316" s="827">
        <v>0.5597643097643098</v>
      </c>
      <c r="Q316" s="832">
        <v>133</v>
      </c>
    </row>
    <row r="317" spans="1:17" ht="14.45" customHeight="1" x14ac:dyDescent="0.2">
      <c r="A317" s="821" t="s">
        <v>5811</v>
      </c>
      <c r="B317" s="822" t="s">
        <v>5812</v>
      </c>
      <c r="C317" s="822" t="s">
        <v>4179</v>
      </c>
      <c r="D317" s="822" t="s">
        <v>5817</v>
      </c>
      <c r="E317" s="822" t="s">
        <v>5818</v>
      </c>
      <c r="F317" s="831">
        <v>21</v>
      </c>
      <c r="G317" s="831">
        <v>3780</v>
      </c>
      <c r="H317" s="831">
        <v>0.54357204486626398</v>
      </c>
      <c r="I317" s="831">
        <v>180</v>
      </c>
      <c r="J317" s="831">
        <v>38</v>
      </c>
      <c r="K317" s="831">
        <v>6954</v>
      </c>
      <c r="L317" s="831">
        <v>1</v>
      </c>
      <c r="M317" s="831">
        <v>183</v>
      </c>
      <c r="N317" s="831">
        <v>34</v>
      </c>
      <c r="O317" s="831">
        <v>6290</v>
      </c>
      <c r="P317" s="827">
        <v>0.90451538682772503</v>
      </c>
      <c r="Q317" s="832">
        <v>185</v>
      </c>
    </row>
    <row r="318" spans="1:17" ht="14.45" customHeight="1" x14ac:dyDescent="0.2">
      <c r="A318" s="821" t="s">
        <v>5811</v>
      </c>
      <c r="B318" s="822" t="s">
        <v>5812</v>
      </c>
      <c r="C318" s="822" t="s">
        <v>4179</v>
      </c>
      <c r="D318" s="822" t="s">
        <v>5819</v>
      </c>
      <c r="E318" s="822" t="s">
        <v>5820</v>
      </c>
      <c r="F318" s="831">
        <v>35</v>
      </c>
      <c r="G318" s="831">
        <v>11795</v>
      </c>
      <c r="H318" s="831">
        <v>0.64054523731943092</v>
      </c>
      <c r="I318" s="831">
        <v>337</v>
      </c>
      <c r="J318" s="831">
        <v>54</v>
      </c>
      <c r="K318" s="831">
        <v>18414</v>
      </c>
      <c r="L318" s="831">
        <v>1</v>
      </c>
      <c r="M318" s="831">
        <v>341</v>
      </c>
      <c r="N318" s="831">
        <v>49</v>
      </c>
      <c r="O318" s="831">
        <v>16856</v>
      </c>
      <c r="P318" s="827">
        <v>0.9153904637775605</v>
      </c>
      <c r="Q318" s="832">
        <v>344</v>
      </c>
    </row>
    <row r="319" spans="1:17" ht="14.45" customHeight="1" x14ac:dyDescent="0.2">
      <c r="A319" s="821" t="s">
        <v>5811</v>
      </c>
      <c r="B319" s="822" t="s">
        <v>5812</v>
      </c>
      <c r="C319" s="822" t="s">
        <v>4179</v>
      </c>
      <c r="D319" s="822" t="s">
        <v>5821</v>
      </c>
      <c r="E319" s="822" t="s">
        <v>5822</v>
      </c>
      <c r="F319" s="831">
        <v>1110</v>
      </c>
      <c r="G319" s="831">
        <v>388500</v>
      </c>
      <c r="H319" s="831">
        <v>0.85934596804162022</v>
      </c>
      <c r="I319" s="831">
        <v>350</v>
      </c>
      <c r="J319" s="831">
        <v>1288</v>
      </c>
      <c r="K319" s="831">
        <v>452088</v>
      </c>
      <c r="L319" s="831">
        <v>1</v>
      </c>
      <c r="M319" s="831">
        <v>351</v>
      </c>
      <c r="N319" s="831">
        <v>1164</v>
      </c>
      <c r="O319" s="831">
        <v>410892</v>
      </c>
      <c r="P319" s="827">
        <v>0.90887614800658278</v>
      </c>
      <c r="Q319" s="832">
        <v>353</v>
      </c>
    </row>
    <row r="320" spans="1:17" ht="14.45" customHeight="1" x14ac:dyDescent="0.2">
      <c r="A320" s="821" t="s">
        <v>5811</v>
      </c>
      <c r="B320" s="822" t="s">
        <v>5812</v>
      </c>
      <c r="C320" s="822" t="s">
        <v>4179</v>
      </c>
      <c r="D320" s="822" t="s">
        <v>5823</v>
      </c>
      <c r="E320" s="822" t="s">
        <v>5824</v>
      </c>
      <c r="F320" s="831">
        <v>1</v>
      </c>
      <c r="G320" s="831">
        <v>117</v>
      </c>
      <c r="H320" s="831"/>
      <c r="I320" s="831">
        <v>117</v>
      </c>
      <c r="J320" s="831"/>
      <c r="K320" s="831"/>
      <c r="L320" s="831"/>
      <c r="M320" s="831"/>
      <c r="N320" s="831">
        <v>1</v>
      </c>
      <c r="O320" s="831">
        <v>119</v>
      </c>
      <c r="P320" s="827"/>
      <c r="Q320" s="832">
        <v>119</v>
      </c>
    </row>
    <row r="321" spans="1:17" ht="14.45" customHeight="1" x14ac:dyDescent="0.2">
      <c r="A321" s="821" t="s">
        <v>5811</v>
      </c>
      <c r="B321" s="822" t="s">
        <v>5812</v>
      </c>
      <c r="C321" s="822" t="s">
        <v>4179</v>
      </c>
      <c r="D321" s="822" t="s">
        <v>5825</v>
      </c>
      <c r="E321" s="822" t="s">
        <v>5826</v>
      </c>
      <c r="F321" s="831">
        <v>1</v>
      </c>
      <c r="G321" s="831">
        <v>392</v>
      </c>
      <c r="H321" s="831">
        <v>0.98245614035087714</v>
      </c>
      <c r="I321" s="831">
        <v>392</v>
      </c>
      <c r="J321" s="831">
        <v>1</v>
      </c>
      <c r="K321" s="831">
        <v>399</v>
      </c>
      <c r="L321" s="831">
        <v>1</v>
      </c>
      <c r="M321" s="831">
        <v>399</v>
      </c>
      <c r="N321" s="831">
        <v>1</v>
      </c>
      <c r="O321" s="831">
        <v>405</v>
      </c>
      <c r="P321" s="827">
        <v>1.0150375939849625</v>
      </c>
      <c r="Q321" s="832">
        <v>405</v>
      </c>
    </row>
    <row r="322" spans="1:17" ht="14.45" customHeight="1" x14ac:dyDescent="0.2">
      <c r="A322" s="821" t="s">
        <v>5811</v>
      </c>
      <c r="B322" s="822" t="s">
        <v>5812</v>
      </c>
      <c r="C322" s="822" t="s">
        <v>4179</v>
      </c>
      <c r="D322" s="822" t="s">
        <v>5827</v>
      </c>
      <c r="E322" s="822" t="s">
        <v>5828</v>
      </c>
      <c r="F322" s="831">
        <v>1</v>
      </c>
      <c r="G322" s="831">
        <v>38</v>
      </c>
      <c r="H322" s="831"/>
      <c r="I322" s="831">
        <v>38</v>
      </c>
      <c r="J322" s="831"/>
      <c r="K322" s="831"/>
      <c r="L322" s="831"/>
      <c r="M322" s="831"/>
      <c r="N322" s="831">
        <v>2</v>
      </c>
      <c r="O322" s="831">
        <v>78</v>
      </c>
      <c r="P322" s="827"/>
      <c r="Q322" s="832">
        <v>39</v>
      </c>
    </row>
    <row r="323" spans="1:17" ht="14.45" customHeight="1" x14ac:dyDescent="0.2">
      <c r="A323" s="821" t="s">
        <v>5811</v>
      </c>
      <c r="B323" s="822" t="s">
        <v>5812</v>
      </c>
      <c r="C323" s="822" t="s">
        <v>4179</v>
      </c>
      <c r="D323" s="822" t="s">
        <v>5829</v>
      </c>
      <c r="E323" s="822" t="s">
        <v>5830</v>
      </c>
      <c r="F323" s="831">
        <v>1</v>
      </c>
      <c r="G323" s="831">
        <v>707</v>
      </c>
      <c r="H323" s="831">
        <v>0.99158485273492281</v>
      </c>
      <c r="I323" s="831">
        <v>707</v>
      </c>
      <c r="J323" s="831">
        <v>1</v>
      </c>
      <c r="K323" s="831">
        <v>713</v>
      </c>
      <c r="L323" s="831">
        <v>1</v>
      </c>
      <c r="M323" s="831">
        <v>713</v>
      </c>
      <c r="N323" s="831">
        <v>1</v>
      </c>
      <c r="O323" s="831">
        <v>719</v>
      </c>
      <c r="P323" s="827">
        <v>1.0084151472650771</v>
      </c>
      <c r="Q323" s="832">
        <v>719</v>
      </c>
    </row>
    <row r="324" spans="1:17" ht="14.45" customHeight="1" x14ac:dyDescent="0.2">
      <c r="A324" s="821" t="s">
        <v>5811</v>
      </c>
      <c r="B324" s="822" t="s">
        <v>5812</v>
      </c>
      <c r="C324" s="822" t="s">
        <v>4179</v>
      </c>
      <c r="D324" s="822" t="s">
        <v>5831</v>
      </c>
      <c r="E324" s="822" t="s">
        <v>5832</v>
      </c>
      <c r="F324" s="831">
        <v>1</v>
      </c>
      <c r="G324" s="831">
        <v>148</v>
      </c>
      <c r="H324" s="831"/>
      <c r="I324" s="831">
        <v>148</v>
      </c>
      <c r="J324" s="831"/>
      <c r="K324" s="831"/>
      <c r="L324" s="831"/>
      <c r="M324" s="831"/>
      <c r="N324" s="831"/>
      <c r="O324" s="831"/>
      <c r="P324" s="827"/>
      <c r="Q324" s="832"/>
    </row>
    <row r="325" spans="1:17" ht="14.45" customHeight="1" x14ac:dyDescent="0.2">
      <c r="A325" s="821" t="s">
        <v>5811</v>
      </c>
      <c r="B325" s="822" t="s">
        <v>5812</v>
      </c>
      <c r="C325" s="822" t="s">
        <v>4179</v>
      </c>
      <c r="D325" s="822" t="s">
        <v>5833</v>
      </c>
      <c r="E325" s="822" t="s">
        <v>5834</v>
      </c>
      <c r="F325" s="831">
        <v>41</v>
      </c>
      <c r="G325" s="831">
        <v>12505</v>
      </c>
      <c r="H325" s="831">
        <v>0.76604998774810096</v>
      </c>
      <c r="I325" s="831">
        <v>305</v>
      </c>
      <c r="J325" s="831">
        <v>53</v>
      </c>
      <c r="K325" s="831">
        <v>16324</v>
      </c>
      <c r="L325" s="831">
        <v>1</v>
      </c>
      <c r="M325" s="831">
        <v>308</v>
      </c>
      <c r="N325" s="831">
        <v>46</v>
      </c>
      <c r="O325" s="831">
        <v>14260</v>
      </c>
      <c r="P325" s="827">
        <v>0.87356040186228867</v>
      </c>
      <c r="Q325" s="832">
        <v>310</v>
      </c>
    </row>
    <row r="326" spans="1:17" ht="14.45" customHeight="1" x14ac:dyDescent="0.2">
      <c r="A326" s="821" t="s">
        <v>5811</v>
      </c>
      <c r="B326" s="822" t="s">
        <v>5812</v>
      </c>
      <c r="C326" s="822" t="s">
        <v>4179</v>
      </c>
      <c r="D326" s="822" t="s">
        <v>5835</v>
      </c>
      <c r="E326" s="822" t="s">
        <v>5836</v>
      </c>
      <c r="F326" s="831">
        <v>177</v>
      </c>
      <c r="G326" s="831">
        <v>87615</v>
      </c>
      <c r="H326" s="831">
        <v>0.84821817548139755</v>
      </c>
      <c r="I326" s="831">
        <v>495</v>
      </c>
      <c r="J326" s="831">
        <v>207</v>
      </c>
      <c r="K326" s="831">
        <v>103293</v>
      </c>
      <c r="L326" s="831">
        <v>1</v>
      </c>
      <c r="M326" s="831">
        <v>499</v>
      </c>
      <c r="N326" s="831">
        <v>184</v>
      </c>
      <c r="O326" s="831">
        <v>92552</v>
      </c>
      <c r="P326" s="827">
        <v>0.89601425072366958</v>
      </c>
      <c r="Q326" s="832">
        <v>503</v>
      </c>
    </row>
    <row r="327" spans="1:17" ht="14.45" customHeight="1" x14ac:dyDescent="0.2">
      <c r="A327" s="821" t="s">
        <v>5811</v>
      </c>
      <c r="B327" s="822" t="s">
        <v>5812</v>
      </c>
      <c r="C327" s="822" t="s">
        <v>4179</v>
      </c>
      <c r="D327" s="822" t="s">
        <v>5837</v>
      </c>
      <c r="E327" s="822" t="s">
        <v>5838</v>
      </c>
      <c r="F327" s="831">
        <v>203</v>
      </c>
      <c r="G327" s="831">
        <v>75313</v>
      </c>
      <c r="H327" s="831">
        <v>0.87087187789084186</v>
      </c>
      <c r="I327" s="831">
        <v>371</v>
      </c>
      <c r="J327" s="831">
        <v>230</v>
      </c>
      <c r="K327" s="831">
        <v>86480</v>
      </c>
      <c r="L327" s="831">
        <v>1</v>
      </c>
      <c r="M327" s="831">
        <v>376</v>
      </c>
      <c r="N327" s="831">
        <v>237</v>
      </c>
      <c r="O327" s="831">
        <v>90060</v>
      </c>
      <c r="P327" s="827">
        <v>1.0413968547641073</v>
      </c>
      <c r="Q327" s="832">
        <v>380</v>
      </c>
    </row>
    <row r="328" spans="1:17" ht="14.45" customHeight="1" x14ac:dyDescent="0.2">
      <c r="A328" s="821" t="s">
        <v>5811</v>
      </c>
      <c r="B328" s="822" t="s">
        <v>5812</v>
      </c>
      <c r="C328" s="822" t="s">
        <v>4179</v>
      </c>
      <c r="D328" s="822" t="s">
        <v>5839</v>
      </c>
      <c r="E328" s="822" t="s">
        <v>5840</v>
      </c>
      <c r="F328" s="831">
        <v>1</v>
      </c>
      <c r="G328" s="831">
        <v>12</v>
      </c>
      <c r="H328" s="831">
        <v>0.33333333333333331</v>
      </c>
      <c r="I328" s="831">
        <v>12</v>
      </c>
      <c r="J328" s="831">
        <v>3</v>
      </c>
      <c r="K328" s="831">
        <v>36</v>
      </c>
      <c r="L328" s="831">
        <v>1</v>
      </c>
      <c r="M328" s="831">
        <v>12</v>
      </c>
      <c r="N328" s="831">
        <v>4</v>
      </c>
      <c r="O328" s="831">
        <v>48</v>
      </c>
      <c r="P328" s="827">
        <v>1.3333333333333333</v>
      </c>
      <c r="Q328" s="832">
        <v>12</v>
      </c>
    </row>
    <row r="329" spans="1:17" ht="14.45" customHeight="1" x14ac:dyDescent="0.2">
      <c r="A329" s="821" t="s">
        <v>5811</v>
      </c>
      <c r="B329" s="822" t="s">
        <v>5812</v>
      </c>
      <c r="C329" s="822" t="s">
        <v>4179</v>
      </c>
      <c r="D329" s="822" t="s">
        <v>5841</v>
      </c>
      <c r="E329" s="822" t="s">
        <v>5842</v>
      </c>
      <c r="F329" s="831">
        <v>2</v>
      </c>
      <c r="G329" s="831">
        <v>224</v>
      </c>
      <c r="H329" s="831">
        <v>0.39646017699115044</v>
      </c>
      <c r="I329" s="831">
        <v>112</v>
      </c>
      <c r="J329" s="831">
        <v>5</v>
      </c>
      <c r="K329" s="831">
        <v>565</v>
      </c>
      <c r="L329" s="831">
        <v>1</v>
      </c>
      <c r="M329" s="831">
        <v>113</v>
      </c>
      <c r="N329" s="831">
        <v>9</v>
      </c>
      <c r="O329" s="831">
        <v>1026</v>
      </c>
      <c r="P329" s="827">
        <v>1.8159292035398229</v>
      </c>
      <c r="Q329" s="832">
        <v>114</v>
      </c>
    </row>
    <row r="330" spans="1:17" ht="14.45" customHeight="1" x14ac:dyDescent="0.2">
      <c r="A330" s="821" t="s">
        <v>5811</v>
      </c>
      <c r="B330" s="822" t="s">
        <v>5812</v>
      </c>
      <c r="C330" s="822" t="s">
        <v>4179</v>
      </c>
      <c r="D330" s="822" t="s">
        <v>5843</v>
      </c>
      <c r="E330" s="822" t="s">
        <v>5844</v>
      </c>
      <c r="F330" s="831">
        <v>2</v>
      </c>
      <c r="G330" s="831">
        <v>252</v>
      </c>
      <c r="H330" s="831"/>
      <c r="I330" s="831">
        <v>126</v>
      </c>
      <c r="J330" s="831"/>
      <c r="K330" s="831"/>
      <c r="L330" s="831"/>
      <c r="M330" s="831"/>
      <c r="N330" s="831">
        <v>1</v>
      </c>
      <c r="O330" s="831">
        <v>126</v>
      </c>
      <c r="P330" s="827"/>
      <c r="Q330" s="832">
        <v>126</v>
      </c>
    </row>
    <row r="331" spans="1:17" ht="14.45" customHeight="1" x14ac:dyDescent="0.2">
      <c r="A331" s="821" t="s">
        <v>5811</v>
      </c>
      <c r="B331" s="822" t="s">
        <v>5812</v>
      </c>
      <c r="C331" s="822" t="s">
        <v>4179</v>
      </c>
      <c r="D331" s="822" t="s">
        <v>5845</v>
      </c>
      <c r="E331" s="822" t="s">
        <v>5846</v>
      </c>
      <c r="F331" s="831">
        <v>1</v>
      </c>
      <c r="G331" s="831">
        <v>496</v>
      </c>
      <c r="H331" s="831">
        <v>0.99199999999999999</v>
      </c>
      <c r="I331" s="831">
        <v>496</v>
      </c>
      <c r="J331" s="831">
        <v>1</v>
      </c>
      <c r="K331" s="831">
        <v>500</v>
      </c>
      <c r="L331" s="831">
        <v>1</v>
      </c>
      <c r="M331" s="831">
        <v>500</v>
      </c>
      <c r="N331" s="831">
        <v>1</v>
      </c>
      <c r="O331" s="831">
        <v>504</v>
      </c>
      <c r="P331" s="827">
        <v>1.008</v>
      </c>
      <c r="Q331" s="832">
        <v>504</v>
      </c>
    </row>
    <row r="332" spans="1:17" ht="14.45" customHeight="1" x14ac:dyDescent="0.2">
      <c r="A332" s="821" t="s">
        <v>5811</v>
      </c>
      <c r="B332" s="822" t="s">
        <v>5812</v>
      </c>
      <c r="C332" s="822" t="s">
        <v>4179</v>
      </c>
      <c r="D332" s="822" t="s">
        <v>5847</v>
      </c>
      <c r="E332" s="822" t="s">
        <v>5848</v>
      </c>
      <c r="F332" s="831">
        <v>17</v>
      </c>
      <c r="G332" s="831">
        <v>7786</v>
      </c>
      <c r="H332" s="831">
        <v>0.4425372286006593</v>
      </c>
      <c r="I332" s="831">
        <v>458</v>
      </c>
      <c r="J332" s="831">
        <v>38</v>
      </c>
      <c r="K332" s="831">
        <v>17594</v>
      </c>
      <c r="L332" s="831">
        <v>1</v>
      </c>
      <c r="M332" s="831">
        <v>463</v>
      </c>
      <c r="N332" s="831">
        <v>36</v>
      </c>
      <c r="O332" s="831">
        <v>16812</v>
      </c>
      <c r="P332" s="827">
        <v>0.95555302944185516</v>
      </c>
      <c r="Q332" s="832">
        <v>467</v>
      </c>
    </row>
    <row r="333" spans="1:17" ht="14.45" customHeight="1" x14ac:dyDescent="0.2">
      <c r="A333" s="821" t="s">
        <v>5811</v>
      </c>
      <c r="B333" s="822" t="s">
        <v>5812</v>
      </c>
      <c r="C333" s="822" t="s">
        <v>4179</v>
      </c>
      <c r="D333" s="822" t="s">
        <v>5849</v>
      </c>
      <c r="E333" s="822" t="s">
        <v>5850</v>
      </c>
      <c r="F333" s="831">
        <v>296</v>
      </c>
      <c r="G333" s="831">
        <v>17168</v>
      </c>
      <c r="H333" s="831">
        <v>0.94475016508914811</v>
      </c>
      <c r="I333" s="831">
        <v>58</v>
      </c>
      <c r="J333" s="831">
        <v>308</v>
      </c>
      <c r="K333" s="831">
        <v>18172</v>
      </c>
      <c r="L333" s="831">
        <v>1</v>
      </c>
      <c r="M333" s="831">
        <v>59</v>
      </c>
      <c r="N333" s="831">
        <v>278</v>
      </c>
      <c r="O333" s="831">
        <v>16402</v>
      </c>
      <c r="P333" s="827">
        <v>0.90259740259740262</v>
      </c>
      <c r="Q333" s="832">
        <v>59</v>
      </c>
    </row>
    <row r="334" spans="1:17" ht="14.45" customHeight="1" x14ac:dyDescent="0.2">
      <c r="A334" s="821" t="s">
        <v>5811</v>
      </c>
      <c r="B334" s="822" t="s">
        <v>5812</v>
      </c>
      <c r="C334" s="822" t="s">
        <v>4179</v>
      </c>
      <c r="D334" s="822" t="s">
        <v>5851</v>
      </c>
      <c r="E334" s="822" t="s">
        <v>5852</v>
      </c>
      <c r="F334" s="831"/>
      <c r="G334" s="831"/>
      <c r="H334" s="831"/>
      <c r="I334" s="831"/>
      <c r="J334" s="831">
        <v>1</v>
      </c>
      <c r="K334" s="831">
        <v>2179</v>
      </c>
      <c r="L334" s="831">
        <v>1</v>
      </c>
      <c r="M334" s="831">
        <v>2179</v>
      </c>
      <c r="N334" s="831">
        <v>2</v>
      </c>
      <c r="O334" s="831">
        <v>4366</v>
      </c>
      <c r="P334" s="827">
        <v>2.0036714089031666</v>
      </c>
      <c r="Q334" s="832">
        <v>2183</v>
      </c>
    </row>
    <row r="335" spans="1:17" ht="14.45" customHeight="1" x14ac:dyDescent="0.2">
      <c r="A335" s="821" t="s">
        <v>5811</v>
      </c>
      <c r="B335" s="822" t="s">
        <v>5812</v>
      </c>
      <c r="C335" s="822" t="s">
        <v>4179</v>
      </c>
      <c r="D335" s="822" t="s">
        <v>5231</v>
      </c>
      <c r="E335" s="822" t="s">
        <v>5232</v>
      </c>
      <c r="F335" s="831"/>
      <c r="G335" s="831"/>
      <c r="H335" s="831"/>
      <c r="I335" s="831"/>
      <c r="J335" s="831">
        <v>4</v>
      </c>
      <c r="K335" s="831">
        <v>42000</v>
      </c>
      <c r="L335" s="831">
        <v>1</v>
      </c>
      <c r="M335" s="831">
        <v>10500</v>
      </c>
      <c r="N335" s="831"/>
      <c r="O335" s="831"/>
      <c r="P335" s="827"/>
      <c r="Q335" s="832"/>
    </row>
    <row r="336" spans="1:17" ht="14.45" customHeight="1" x14ac:dyDescent="0.2">
      <c r="A336" s="821" t="s">
        <v>5811</v>
      </c>
      <c r="B336" s="822" t="s">
        <v>5812</v>
      </c>
      <c r="C336" s="822" t="s">
        <v>4179</v>
      </c>
      <c r="D336" s="822" t="s">
        <v>5853</v>
      </c>
      <c r="E336" s="822" t="s">
        <v>5854</v>
      </c>
      <c r="F336" s="831">
        <v>549</v>
      </c>
      <c r="G336" s="831">
        <v>96624</v>
      </c>
      <c r="H336" s="831">
        <v>1.1811791743579085</v>
      </c>
      <c r="I336" s="831">
        <v>176</v>
      </c>
      <c r="J336" s="831">
        <v>457</v>
      </c>
      <c r="K336" s="831">
        <v>81803</v>
      </c>
      <c r="L336" s="831">
        <v>1</v>
      </c>
      <c r="M336" s="831">
        <v>179</v>
      </c>
      <c r="N336" s="831">
        <v>239</v>
      </c>
      <c r="O336" s="831">
        <v>43259</v>
      </c>
      <c r="P336" s="827">
        <v>0.52881923645832063</v>
      </c>
      <c r="Q336" s="832">
        <v>181</v>
      </c>
    </row>
    <row r="337" spans="1:17" ht="14.45" customHeight="1" x14ac:dyDescent="0.2">
      <c r="A337" s="821" t="s">
        <v>5811</v>
      </c>
      <c r="B337" s="822" t="s">
        <v>5812</v>
      </c>
      <c r="C337" s="822" t="s">
        <v>4179</v>
      </c>
      <c r="D337" s="822" t="s">
        <v>5855</v>
      </c>
      <c r="E337" s="822" t="s">
        <v>5856</v>
      </c>
      <c r="F337" s="831">
        <v>2</v>
      </c>
      <c r="G337" s="831">
        <v>172</v>
      </c>
      <c r="H337" s="831">
        <v>0.9885057471264368</v>
      </c>
      <c r="I337" s="831">
        <v>86</v>
      </c>
      <c r="J337" s="831">
        <v>2</v>
      </c>
      <c r="K337" s="831">
        <v>174</v>
      </c>
      <c r="L337" s="831">
        <v>1</v>
      </c>
      <c r="M337" s="831">
        <v>87</v>
      </c>
      <c r="N337" s="831">
        <v>2</v>
      </c>
      <c r="O337" s="831">
        <v>176</v>
      </c>
      <c r="P337" s="827">
        <v>1.0114942528735633</v>
      </c>
      <c r="Q337" s="832">
        <v>88</v>
      </c>
    </row>
    <row r="338" spans="1:17" ht="14.45" customHeight="1" x14ac:dyDescent="0.2">
      <c r="A338" s="821" t="s">
        <v>5811</v>
      </c>
      <c r="B338" s="822" t="s">
        <v>5812</v>
      </c>
      <c r="C338" s="822" t="s">
        <v>4179</v>
      </c>
      <c r="D338" s="822" t="s">
        <v>5857</v>
      </c>
      <c r="E338" s="822" t="s">
        <v>5858</v>
      </c>
      <c r="F338" s="831">
        <v>26</v>
      </c>
      <c r="G338" s="831">
        <v>4420</v>
      </c>
      <c r="H338" s="831">
        <v>0.85658914728682167</v>
      </c>
      <c r="I338" s="831">
        <v>170</v>
      </c>
      <c r="J338" s="831">
        <v>30</v>
      </c>
      <c r="K338" s="831">
        <v>5160</v>
      </c>
      <c r="L338" s="831">
        <v>1</v>
      </c>
      <c r="M338" s="831">
        <v>172</v>
      </c>
      <c r="N338" s="831">
        <v>20</v>
      </c>
      <c r="O338" s="831">
        <v>3480</v>
      </c>
      <c r="P338" s="827">
        <v>0.67441860465116277</v>
      </c>
      <c r="Q338" s="832">
        <v>174</v>
      </c>
    </row>
    <row r="339" spans="1:17" ht="14.45" customHeight="1" x14ac:dyDescent="0.2">
      <c r="A339" s="821" t="s">
        <v>5811</v>
      </c>
      <c r="B339" s="822" t="s">
        <v>5812</v>
      </c>
      <c r="C339" s="822" t="s">
        <v>4179</v>
      </c>
      <c r="D339" s="822" t="s">
        <v>5859</v>
      </c>
      <c r="E339" s="822" t="s">
        <v>5860</v>
      </c>
      <c r="F339" s="831"/>
      <c r="G339" s="831"/>
      <c r="H339" s="831"/>
      <c r="I339" s="831"/>
      <c r="J339" s="831"/>
      <c r="K339" s="831"/>
      <c r="L339" s="831"/>
      <c r="M339" s="831"/>
      <c r="N339" s="831">
        <v>1</v>
      </c>
      <c r="O339" s="831">
        <v>269</v>
      </c>
      <c r="P339" s="827"/>
      <c r="Q339" s="832">
        <v>269</v>
      </c>
    </row>
    <row r="340" spans="1:17" ht="14.45" customHeight="1" x14ac:dyDescent="0.2">
      <c r="A340" s="821" t="s">
        <v>5811</v>
      </c>
      <c r="B340" s="822" t="s">
        <v>5812</v>
      </c>
      <c r="C340" s="822" t="s">
        <v>4179</v>
      </c>
      <c r="D340" s="822" t="s">
        <v>5861</v>
      </c>
      <c r="E340" s="822" t="s">
        <v>5862</v>
      </c>
      <c r="F340" s="831">
        <v>1</v>
      </c>
      <c r="G340" s="831">
        <v>2134</v>
      </c>
      <c r="H340" s="831">
        <v>0.16573470021745884</v>
      </c>
      <c r="I340" s="831">
        <v>2134</v>
      </c>
      <c r="J340" s="831">
        <v>6</v>
      </c>
      <c r="K340" s="831">
        <v>12876</v>
      </c>
      <c r="L340" s="831">
        <v>1</v>
      </c>
      <c r="M340" s="831">
        <v>2146</v>
      </c>
      <c r="N340" s="831">
        <v>7</v>
      </c>
      <c r="O340" s="831">
        <v>15099</v>
      </c>
      <c r="P340" s="827">
        <v>1.1726467847157502</v>
      </c>
      <c r="Q340" s="832">
        <v>2157</v>
      </c>
    </row>
    <row r="341" spans="1:17" ht="14.45" customHeight="1" x14ac:dyDescent="0.2">
      <c r="A341" s="821" t="s">
        <v>5811</v>
      </c>
      <c r="B341" s="822" t="s">
        <v>5812</v>
      </c>
      <c r="C341" s="822" t="s">
        <v>4179</v>
      </c>
      <c r="D341" s="822" t="s">
        <v>5863</v>
      </c>
      <c r="E341" s="822" t="s">
        <v>5864</v>
      </c>
      <c r="F341" s="831">
        <v>1</v>
      </c>
      <c r="G341" s="831">
        <v>243</v>
      </c>
      <c r="H341" s="831"/>
      <c r="I341" s="831">
        <v>243</v>
      </c>
      <c r="J341" s="831"/>
      <c r="K341" s="831"/>
      <c r="L341" s="831"/>
      <c r="M341" s="831"/>
      <c r="N341" s="831">
        <v>2</v>
      </c>
      <c r="O341" s="831">
        <v>492</v>
      </c>
      <c r="P341" s="827"/>
      <c r="Q341" s="832">
        <v>246</v>
      </c>
    </row>
    <row r="342" spans="1:17" ht="14.45" customHeight="1" x14ac:dyDescent="0.2">
      <c r="A342" s="821" t="s">
        <v>5811</v>
      </c>
      <c r="B342" s="822" t="s">
        <v>5812</v>
      </c>
      <c r="C342" s="822" t="s">
        <v>4179</v>
      </c>
      <c r="D342" s="822" t="s">
        <v>5865</v>
      </c>
      <c r="E342" s="822" t="s">
        <v>5866</v>
      </c>
      <c r="F342" s="831">
        <v>1</v>
      </c>
      <c r="G342" s="831">
        <v>426</v>
      </c>
      <c r="H342" s="831"/>
      <c r="I342" s="831">
        <v>426</v>
      </c>
      <c r="J342" s="831"/>
      <c r="K342" s="831"/>
      <c r="L342" s="831"/>
      <c r="M342" s="831"/>
      <c r="N342" s="831"/>
      <c r="O342" s="831"/>
      <c r="P342" s="827"/>
      <c r="Q342" s="832"/>
    </row>
    <row r="343" spans="1:17" ht="14.45" customHeight="1" x14ac:dyDescent="0.2">
      <c r="A343" s="821" t="s">
        <v>5811</v>
      </c>
      <c r="B343" s="822" t="s">
        <v>5812</v>
      </c>
      <c r="C343" s="822" t="s">
        <v>4179</v>
      </c>
      <c r="D343" s="822" t="s">
        <v>5867</v>
      </c>
      <c r="E343" s="822" t="s">
        <v>5868</v>
      </c>
      <c r="F343" s="831"/>
      <c r="G343" s="831"/>
      <c r="H343" s="831"/>
      <c r="I343" s="831"/>
      <c r="J343" s="831">
        <v>4</v>
      </c>
      <c r="K343" s="831">
        <v>4300</v>
      </c>
      <c r="L343" s="831">
        <v>1</v>
      </c>
      <c r="M343" s="831">
        <v>1075</v>
      </c>
      <c r="N343" s="831"/>
      <c r="O343" s="831"/>
      <c r="P343" s="827"/>
      <c r="Q343" s="832"/>
    </row>
    <row r="344" spans="1:17" ht="14.45" customHeight="1" x14ac:dyDescent="0.2">
      <c r="A344" s="821" t="s">
        <v>5811</v>
      </c>
      <c r="B344" s="822" t="s">
        <v>5812</v>
      </c>
      <c r="C344" s="822" t="s">
        <v>4179</v>
      </c>
      <c r="D344" s="822" t="s">
        <v>5869</v>
      </c>
      <c r="E344" s="822" t="s">
        <v>5870</v>
      </c>
      <c r="F344" s="831">
        <v>4</v>
      </c>
      <c r="G344" s="831">
        <v>1156</v>
      </c>
      <c r="H344" s="831">
        <v>0.79450171821305837</v>
      </c>
      <c r="I344" s="831">
        <v>289</v>
      </c>
      <c r="J344" s="831">
        <v>5</v>
      </c>
      <c r="K344" s="831">
        <v>1455</v>
      </c>
      <c r="L344" s="831">
        <v>1</v>
      </c>
      <c r="M344" s="831">
        <v>291</v>
      </c>
      <c r="N344" s="831">
        <v>6</v>
      </c>
      <c r="O344" s="831">
        <v>1758</v>
      </c>
      <c r="P344" s="827">
        <v>1.2082474226804123</v>
      </c>
      <c r="Q344" s="832">
        <v>293</v>
      </c>
    </row>
    <row r="345" spans="1:17" ht="14.45" customHeight="1" x14ac:dyDescent="0.2">
      <c r="A345" s="821" t="s">
        <v>5811</v>
      </c>
      <c r="B345" s="822" t="s">
        <v>5812</v>
      </c>
      <c r="C345" s="822" t="s">
        <v>4179</v>
      </c>
      <c r="D345" s="822" t="s">
        <v>5871</v>
      </c>
      <c r="E345" s="822" t="s">
        <v>5872</v>
      </c>
      <c r="F345" s="831"/>
      <c r="G345" s="831"/>
      <c r="H345" s="831"/>
      <c r="I345" s="831"/>
      <c r="J345" s="831">
        <v>1</v>
      </c>
      <c r="K345" s="831">
        <v>0</v>
      </c>
      <c r="L345" s="831"/>
      <c r="M345" s="831">
        <v>0</v>
      </c>
      <c r="N345" s="831"/>
      <c r="O345" s="831"/>
      <c r="P345" s="827"/>
      <c r="Q345" s="832"/>
    </row>
    <row r="346" spans="1:17" ht="14.45" customHeight="1" x14ac:dyDescent="0.2">
      <c r="A346" s="821" t="s">
        <v>5811</v>
      </c>
      <c r="B346" s="822" t="s">
        <v>5812</v>
      </c>
      <c r="C346" s="822" t="s">
        <v>4179</v>
      </c>
      <c r="D346" s="822" t="s">
        <v>5873</v>
      </c>
      <c r="E346" s="822" t="s">
        <v>5874</v>
      </c>
      <c r="F346" s="831"/>
      <c r="G346" s="831"/>
      <c r="H346" s="831"/>
      <c r="I346" s="831"/>
      <c r="J346" s="831">
        <v>2</v>
      </c>
      <c r="K346" s="831">
        <v>0</v>
      </c>
      <c r="L346" s="831"/>
      <c r="M346" s="831">
        <v>0</v>
      </c>
      <c r="N346" s="831">
        <v>4</v>
      </c>
      <c r="O346" s="831">
        <v>0</v>
      </c>
      <c r="P346" s="827"/>
      <c r="Q346" s="832">
        <v>0</v>
      </c>
    </row>
    <row r="347" spans="1:17" ht="14.45" customHeight="1" x14ac:dyDescent="0.2">
      <c r="A347" s="821" t="s">
        <v>5811</v>
      </c>
      <c r="B347" s="822" t="s">
        <v>5812</v>
      </c>
      <c r="C347" s="822" t="s">
        <v>4179</v>
      </c>
      <c r="D347" s="822" t="s">
        <v>5875</v>
      </c>
      <c r="E347" s="822" t="s">
        <v>5876</v>
      </c>
      <c r="F347" s="831">
        <v>4</v>
      </c>
      <c r="G347" s="831">
        <v>19116</v>
      </c>
      <c r="H347" s="831">
        <v>0.19900062460961898</v>
      </c>
      <c r="I347" s="831">
        <v>4779</v>
      </c>
      <c r="J347" s="831">
        <v>20</v>
      </c>
      <c r="K347" s="831">
        <v>96060</v>
      </c>
      <c r="L347" s="831">
        <v>1</v>
      </c>
      <c r="M347" s="831">
        <v>4803</v>
      </c>
      <c r="N347" s="831">
        <v>19</v>
      </c>
      <c r="O347" s="831">
        <v>91656</v>
      </c>
      <c r="P347" s="827">
        <v>0.95415365396627105</v>
      </c>
      <c r="Q347" s="832">
        <v>4824</v>
      </c>
    </row>
    <row r="348" spans="1:17" ht="14.45" customHeight="1" x14ac:dyDescent="0.2">
      <c r="A348" s="821" t="s">
        <v>5811</v>
      </c>
      <c r="B348" s="822" t="s">
        <v>5812</v>
      </c>
      <c r="C348" s="822" t="s">
        <v>4179</v>
      </c>
      <c r="D348" s="822" t="s">
        <v>5877</v>
      </c>
      <c r="E348" s="822" t="s">
        <v>5878</v>
      </c>
      <c r="F348" s="831">
        <v>1</v>
      </c>
      <c r="G348" s="831">
        <v>609</v>
      </c>
      <c r="H348" s="831">
        <v>0.16584967320261437</v>
      </c>
      <c r="I348" s="831">
        <v>609</v>
      </c>
      <c r="J348" s="831">
        <v>6</v>
      </c>
      <c r="K348" s="831">
        <v>3672</v>
      </c>
      <c r="L348" s="831">
        <v>1</v>
      </c>
      <c r="M348" s="831">
        <v>612</v>
      </c>
      <c r="N348" s="831">
        <v>4</v>
      </c>
      <c r="O348" s="831">
        <v>2460</v>
      </c>
      <c r="P348" s="827">
        <v>0.66993464052287577</v>
      </c>
      <c r="Q348" s="832">
        <v>615</v>
      </c>
    </row>
    <row r="349" spans="1:17" ht="14.45" customHeight="1" x14ac:dyDescent="0.2">
      <c r="A349" s="821" t="s">
        <v>5811</v>
      </c>
      <c r="B349" s="822" t="s">
        <v>5812</v>
      </c>
      <c r="C349" s="822" t="s">
        <v>4179</v>
      </c>
      <c r="D349" s="822" t="s">
        <v>5879</v>
      </c>
      <c r="E349" s="822" t="s">
        <v>5880</v>
      </c>
      <c r="F349" s="831"/>
      <c r="G349" s="831"/>
      <c r="H349" s="831"/>
      <c r="I349" s="831"/>
      <c r="J349" s="831">
        <v>2</v>
      </c>
      <c r="K349" s="831">
        <v>5690</v>
      </c>
      <c r="L349" s="831">
        <v>1</v>
      </c>
      <c r="M349" s="831">
        <v>2845</v>
      </c>
      <c r="N349" s="831">
        <v>2</v>
      </c>
      <c r="O349" s="831">
        <v>5698</v>
      </c>
      <c r="P349" s="827">
        <v>1.0014059753954305</v>
      </c>
      <c r="Q349" s="832">
        <v>2849</v>
      </c>
    </row>
    <row r="350" spans="1:17" ht="14.45" customHeight="1" x14ac:dyDescent="0.2">
      <c r="A350" s="821" t="s">
        <v>5811</v>
      </c>
      <c r="B350" s="822" t="s">
        <v>5812</v>
      </c>
      <c r="C350" s="822" t="s">
        <v>4179</v>
      </c>
      <c r="D350" s="822" t="s">
        <v>5881</v>
      </c>
      <c r="E350" s="822" t="s">
        <v>5882</v>
      </c>
      <c r="F350" s="831"/>
      <c r="G350" s="831"/>
      <c r="H350" s="831"/>
      <c r="I350" s="831"/>
      <c r="J350" s="831">
        <v>2</v>
      </c>
      <c r="K350" s="831">
        <v>15172</v>
      </c>
      <c r="L350" s="831">
        <v>1</v>
      </c>
      <c r="M350" s="831">
        <v>7586</v>
      </c>
      <c r="N350" s="831">
        <v>8</v>
      </c>
      <c r="O350" s="831">
        <v>60776</v>
      </c>
      <c r="P350" s="827">
        <v>4.0058001581861324</v>
      </c>
      <c r="Q350" s="832">
        <v>7597</v>
      </c>
    </row>
    <row r="351" spans="1:17" ht="14.45" customHeight="1" x14ac:dyDescent="0.2">
      <c r="A351" s="821" t="s">
        <v>5811</v>
      </c>
      <c r="B351" s="822" t="s">
        <v>5812</v>
      </c>
      <c r="C351" s="822" t="s">
        <v>4179</v>
      </c>
      <c r="D351" s="822" t="s">
        <v>5883</v>
      </c>
      <c r="E351" s="822" t="s">
        <v>5884</v>
      </c>
      <c r="F351" s="831"/>
      <c r="G351" s="831"/>
      <c r="H351" s="831"/>
      <c r="I351" s="831"/>
      <c r="J351" s="831">
        <v>2</v>
      </c>
      <c r="K351" s="831">
        <v>7678</v>
      </c>
      <c r="L351" s="831">
        <v>1</v>
      </c>
      <c r="M351" s="831">
        <v>3839</v>
      </c>
      <c r="N351" s="831"/>
      <c r="O351" s="831"/>
      <c r="P351" s="827"/>
      <c r="Q351" s="832"/>
    </row>
    <row r="352" spans="1:17" ht="14.45" customHeight="1" x14ac:dyDescent="0.2">
      <c r="A352" s="821" t="s">
        <v>5811</v>
      </c>
      <c r="B352" s="822" t="s">
        <v>5812</v>
      </c>
      <c r="C352" s="822" t="s">
        <v>4179</v>
      </c>
      <c r="D352" s="822" t="s">
        <v>5885</v>
      </c>
      <c r="E352" s="822" t="s">
        <v>5886</v>
      </c>
      <c r="F352" s="831"/>
      <c r="G352" s="831"/>
      <c r="H352" s="831"/>
      <c r="I352" s="831"/>
      <c r="J352" s="831">
        <v>1</v>
      </c>
      <c r="K352" s="831">
        <v>1142</v>
      </c>
      <c r="L352" s="831">
        <v>1</v>
      </c>
      <c r="M352" s="831">
        <v>1142</v>
      </c>
      <c r="N352" s="831"/>
      <c r="O352" s="831"/>
      <c r="P352" s="827"/>
      <c r="Q352" s="832"/>
    </row>
    <row r="353" spans="1:17" ht="14.45" customHeight="1" x14ac:dyDescent="0.2">
      <c r="A353" s="821" t="s">
        <v>5887</v>
      </c>
      <c r="B353" s="822" t="s">
        <v>5888</v>
      </c>
      <c r="C353" s="822" t="s">
        <v>4179</v>
      </c>
      <c r="D353" s="822" t="s">
        <v>5889</v>
      </c>
      <c r="E353" s="822" t="s">
        <v>5890</v>
      </c>
      <c r="F353" s="831">
        <v>1705</v>
      </c>
      <c r="G353" s="831">
        <v>296670</v>
      </c>
      <c r="H353" s="831">
        <v>0.97484597059065148</v>
      </c>
      <c r="I353" s="831">
        <v>174</v>
      </c>
      <c r="J353" s="831">
        <v>1739</v>
      </c>
      <c r="K353" s="831">
        <v>304325</v>
      </c>
      <c r="L353" s="831">
        <v>1</v>
      </c>
      <c r="M353" s="831">
        <v>175</v>
      </c>
      <c r="N353" s="831">
        <v>1461</v>
      </c>
      <c r="O353" s="831">
        <v>257136</v>
      </c>
      <c r="P353" s="827">
        <v>0.84493879898135216</v>
      </c>
      <c r="Q353" s="832">
        <v>176</v>
      </c>
    </row>
    <row r="354" spans="1:17" ht="14.45" customHeight="1" x14ac:dyDescent="0.2">
      <c r="A354" s="821" t="s">
        <v>5887</v>
      </c>
      <c r="B354" s="822" t="s">
        <v>5888</v>
      </c>
      <c r="C354" s="822" t="s">
        <v>4179</v>
      </c>
      <c r="D354" s="822" t="s">
        <v>5891</v>
      </c>
      <c r="E354" s="822" t="s">
        <v>5892</v>
      </c>
      <c r="F354" s="831">
        <v>8</v>
      </c>
      <c r="G354" s="831">
        <v>8560</v>
      </c>
      <c r="H354" s="831"/>
      <c r="I354" s="831">
        <v>1070</v>
      </c>
      <c r="J354" s="831"/>
      <c r="K354" s="831"/>
      <c r="L354" s="831"/>
      <c r="M354" s="831"/>
      <c r="N354" s="831">
        <v>230</v>
      </c>
      <c r="O354" s="831">
        <v>247250</v>
      </c>
      <c r="P354" s="827"/>
      <c r="Q354" s="832">
        <v>1075</v>
      </c>
    </row>
    <row r="355" spans="1:17" ht="14.45" customHeight="1" x14ac:dyDescent="0.2">
      <c r="A355" s="821" t="s">
        <v>5887</v>
      </c>
      <c r="B355" s="822" t="s">
        <v>5888</v>
      </c>
      <c r="C355" s="822" t="s">
        <v>4179</v>
      </c>
      <c r="D355" s="822" t="s">
        <v>5893</v>
      </c>
      <c r="E355" s="822" t="s">
        <v>5894</v>
      </c>
      <c r="F355" s="831">
        <v>39</v>
      </c>
      <c r="G355" s="831">
        <v>1794</v>
      </c>
      <c r="H355" s="831">
        <v>1.1566731141199227</v>
      </c>
      <c r="I355" s="831">
        <v>46</v>
      </c>
      <c r="J355" s="831">
        <v>33</v>
      </c>
      <c r="K355" s="831">
        <v>1551</v>
      </c>
      <c r="L355" s="831">
        <v>1</v>
      </c>
      <c r="M355" s="831">
        <v>47</v>
      </c>
      <c r="N355" s="831">
        <v>35</v>
      </c>
      <c r="O355" s="831">
        <v>1645</v>
      </c>
      <c r="P355" s="827">
        <v>1.0606060606060606</v>
      </c>
      <c r="Q355" s="832">
        <v>47</v>
      </c>
    </row>
    <row r="356" spans="1:17" ht="14.45" customHeight="1" x14ac:dyDescent="0.2">
      <c r="A356" s="821" t="s">
        <v>5887</v>
      </c>
      <c r="B356" s="822" t="s">
        <v>5888</v>
      </c>
      <c r="C356" s="822" t="s">
        <v>4179</v>
      </c>
      <c r="D356" s="822" t="s">
        <v>5895</v>
      </c>
      <c r="E356" s="822" t="s">
        <v>5896</v>
      </c>
      <c r="F356" s="831">
        <v>10</v>
      </c>
      <c r="G356" s="831">
        <v>3470</v>
      </c>
      <c r="H356" s="831">
        <v>2.492816091954023</v>
      </c>
      <c r="I356" s="831">
        <v>347</v>
      </c>
      <c r="J356" s="831">
        <v>4</v>
      </c>
      <c r="K356" s="831">
        <v>1392</v>
      </c>
      <c r="L356" s="831">
        <v>1</v>
      </c>
      <c r="M356" s="831">
        <v>348</v>
      </c>
      <c r="N356" s="831">
        <v>15</v>
      </c>
      <c r="O356" s="831">
        <v>5220</v>
      </c>
      <c r="P356" s="827">
        <v>3.75</v>
      </c>
      <c r="Q356" s="832">
        <v>348</v>
      </c>
    </row>
    <row r="357" spans="1:17" ht="14.45" customHeight="1" x14ac:dyDescent="0.2">
      <c r="A357" s="821" t="s">
        <v>5887</v>
      </c>
      <c r="B357" s="822" t="s">
        <v>5888</v>
      </c>
      <c r="C357" s="822" t="s">
        <v>4179</v>
      </c>
      <c r="D357" s="822" t="s">
        <v>5897</v>
      </c>
      <c r="E357" s="822" t="s">
        <v>5898</v>
      </c>
      <c r="F357" s="831">
        <v>1</v>
      </c>
      <c r="G357" s="831">
        <v>51</v>
      </c>
      <c r="H357" s="831">
        <v>0.1</v>
      </c>
      <c r="I357" s="831">
        <v>51</v>
      </c>
      <c r="J357" s="831">
        <v>10</v>
      </c>
      <c r="K357" s="831">
        <v>510</v>
      </c>
      <c r="L357" s="831">
        <v>1</v>
      </c>
      <c r="M357" s="831">
        <v>51</v>
      </c>
      <c r="N357" s="831">
        <v>8</v>
      </c>
      <c r="O357" s="831">
        <v>416</v>
      </c>
      <c r="P357" s="827">
        <v>0.81568627450980391</v>
      </c>
      <c r="Q357" s="832">
        <v>52</v>
      </c>
    </row>
    <row r="358" spans="1:17" ht="14.45" customHeight="1" x14ac:dyDescent="0.2">
      <c r="A358" s="821" t="s">
        <v>5887</v>
      </c>
      <c r="B358" s="822" t="s">
        <v>5888</v>
      </c>
      <c r="C358" s="822" t="s">
        <v>4179</v>
      </c>
      <c r="D358" s="822" t="s">
        <v>5899</v>
      </c>
      <c r="E358" s="822" t="s">
        <v>5900</v>
      </c>
      <c r="F358" s="831">
        <v>43</v>
      </c>
      <c r="G358" s="831">
        <v>16211</v>
      </c>
      <c r="H358" s="831">
        <v>2.1443121693121694</v>
      </c>
      <c r="I358" s="831">
        <v>377</v>
      </c>
      <c r="J358" s="831">
        <v>20</v>
      </c>
      <c r="K358" s="831">
        <v>7560</v>
      </c>
      <c r="L358" s="831">
        <v>1</v>
      </c>
      <c r="M358" s="831">
        <v>378</v>
      </c>
      <c r="N358" s="831">
        <v>41</v>
      </c>
      <c r="O358" s="831">
        <v>15498</v>
      </c>
      <c r="P358" s="827">
        <v>2.0499999999999998</v>
      </c>
      <c r="Q358" s="832">
        <v>378</v>
      </c>
    </row>
    <row r="359" spans="1:17" ht="14.45" customHeight="1" x14ac:dyDescent="0.2">
      <c r="A359" s="821" t="s">
        <v>5887</v>
      </c>
      <c r="B359" s="822" t="s">
        <v>5888</v>
      </c>
      <c r="C359" s="822" t="s">
        <v>4179</v>
      </c>
      <c r="D359" s="822" t="s">
        <v>5901</v>
      </c>
      <c r="E359" s="822" t="s">
        <v>5902</v>
      </c>
      <c r="F359" s="831">
        <v>54</v>
      </c>
      <c r="G359" s="831">
        <v>1836</v>
      </c>
      <c r="H359" s="831">
        <v>1.4210526315789473</v>
      </c>
      <c r="I359" s="831">
        <v>34</v>
      </c>
      <c r="J359" s="831">
        <v>38</v>
      </c>
      <c r="K359" s="831">
        <v>1292</v>
      </c>
      <c r="L359" s="831">
        <v>1</v>
      </c>
      <c r="M359" s="831">
        <v>34</v>
      </c>
      <c r="N359" s="831">
        <v>16</v>
      </c>
      <c r="O359" s="831">
        <v>560</v>
      </c>
      <c r="P359" s="827">
        <v>0.43343653250773995</v>
      </c>
      <c r="Q359" s="832">
        <v>35</v>
      </c>
    </row>
    <row r="360" spans="1:17" ht="14.45" customHeight="1" x14ac:dyDescent="0.2">
      <c r="A360" s="821" t="s">
        <v>5887</v>
      </c>
      <c r="B360" s="822" t="s">
        <v>5888</v>
      </c>
      <c r="C360" s="822" t="s">
        <v>4179</v>
      </c>
      <c r="D360" s="822" t="s">
        <v>5903</v>
      </c>
      <c r="E360" s="822" t="s">
        <v>5904</v>
      </c>
      <c r="F360" s="831">
        <v>3</v>
      </c>
      <c r="G360" s="831">
        <v>1572</v>
      </c>
      <c r="H360" s="831">
        <v>0.74857142857142855</v>
      </c>
      <c r="I360" s="831">
        <v>524</v>
      </c>
      <c r="J360" s="831">
        <v>4</v>
      </c>
      <c r="K360" s="831">
        <v>2100</v>
      </c>
      <c r="L360" s="831">
        <v>1</v>
      </c>
      <c r="M360" s="831">
        <v>525</v>
      </c>
      <c r="N360" s="831">
        <v>6</v>
      </c>
      <c r="O360" s="831">
        <v>3150</v>
      </c>
      <c r="P360" s="827">
        <v>1.5</v>
      </c>
      <c r="Q360" s="832">
        <v>525</v>
      </c>
    </row>
    <row r="361" spans="1:17" ht="14.45" customHeight="1" x14ac:dyDescent="0.2">
      <c r="A361" s="821" t="s">
        <v>5887</v>
      </c>
      <c r="B361" s="822" t="s">
        <v>5888</v>
      </c>
      <c r="C361" s="822" t="s">
        <v>4179</v>
      </c>
      <c r="D361" s="822" t="s">
        <v>5905</v>
      </c>
      <c r="E361" s="822" t="s">
        <v>5906</v>
      </c>
      <c r="F361" s="831">
        <v>4</v>
      </c>
      <c r="G361" s="831">
        <v>230</v>
      </c>
      <c r="H361" s="831">
        <v>0.39655172413793105</v>
      </c>
      <c r="I361" s="831">
        <v>57.5</v>
      </c>
      <c r="J361" s="831">
        <v>10</v>
      </c>
      <c r="K361" s="831">
        <v>580</v>
      </c>
      <c r="L361" s="831">
        <v>1</v>
      </c>
      <c r="M361" s="831">
        <v>58</v>
      </c>
      <c r="N361" s="831">
        <v>4</v>
      </c>
      <c r="O361" s="831">
        <v>232</v>
      </c>
      <c r="P361" s="827">
        <v>0.4</v>
      </c>
      <c r="Q361" s="832">
        <v>58</v>
      </c>
    </row>
    <row r="362" spans="1:17" ht="14.45" customHeight="1" x14ac:dyDescent="0.2">
      <c r="A362" s="821" t="s">
        <v>5887</v>
      </c>
      <c r="B362" s="822" t="s">
        <v>5888</v>
      </c>
      <c r="C362" s="822" t="s">
        <v>4179</v>
      </c>
      <c r="D362" s="822" t="s">
        <v>5907</v>
      </c>
      <c r="E362" s="822" t="s">
        <v>5908</v>
      </c>
      <c r="F362" s="831">
        <v>1</v>
      </c>
      <c r="G362" s="831">
        <v>225</v>
      </c>
      <c r="H362" s="831">
        <v>0.33185840707964603</v>
      </c>
      <c r="I362" s="831">
        <v>225</v>
      </c>
      <c r="J362" s="831">
        <v>3</v>
      </c>
      <c r="K362" s="831">
        <v>678</v>
      </c>
      <c r="L362" s="831">
        <v>1</v>
      </c>
      <c r="M362" s="831">
        <v>226</v>
      </c>
      <c r="N362" s="831">
        <v>3</v>
      </c>
      <c r="O362" s="831">
        <v>681</v>
      </c>
      <c r="P362" s="827">
        <v>1.0044247787610618</v>
      </c>
      <c r="Q362" s="832">
        <v>227</v>
      </c>
    </row>
    <row r="363" spans="1:17" ht="14.45" customHeight="1" x14ac:dyDescent="0.2">
      <c r="A363" s="821" t="s">
        <v>5887</v>
      </c>
      <c r="B363" s="822" t="s">
        <v>5888</v>
      </c>
      <c r="C363" s="822" t="s">
        <v>4179</v>
      </c>
      <c r="D363" s="822" t="s">
        <v>5909</v>
      </c>
      <c r="E363" s="822" t="s">
        <v>5910</v>
      </c>
      <c r="F363" s="831">
        <v>1</v>
      </c>
      <c r="G363" s="831">
        <v>554</v>
      </c>
      <c r="H363" s="831">
        <v>0.33273273273273274</v>
      </c>
      <c r="I363" s="831">
        <v>554</v>
      </c>
      <c r="J363" s="831">
        <v>3</v>
      </c>
      <c r="K363" s="831">
        <v>1665</v>
      </c>
      <c r="L363" s="831">
        <v>1</v>
      </c>
      <c r="M363" s="831">
        <v>555</v>
      </c>
      <c r="N363" s="831">
        <v>3</v>
      </c>
      <c r="O363" s="831">
        <v>1671</v>
      </c>
      <c r="P363" s="827">
        <v>1.0036036036036036</v>
      </c>
      <c r="Q363" s="832">
        <v>557</v>
      </c>
    </row>
    <row r="364" spans="1:17" ht="14.45" customHeight="1" x14ac:dyDescent="0.2">
      <c r="A364" s="821" t="s">
        <v>5887</v>
      </c>
      <c r="B364" s="822" t="s">
        <v>5888</v>
      </c>
      <c r="C364" s="822" t="s">
        <v>4179</v>
      </c>
      <c r="D364" s="822" t="s">
        <v>5911</v>
      </c>
      <c r="E364" s="822" t="s">
        <v>5912</v>
      </c>
      <c r="F364" s="831">
        <v>1</v>
      </c>
      <c r="G364" s="831">
        <v>143</v>
      </c>
      <c r="H364" s="831"/>
      <c r="I364" s="831">
        <v>143</v>
      </c>
      <c r="J364" s="831"/>
      <c r="K364" s="831"/>
      <c r="L364" s="831"/>
      <c r="M364" s="831"/>
      <c r="N364" s="831"/>
      <c r="O364" s="831"/>
      <c r="P364" s="827"/>
      <c r="Q364" s="832"/>
    </row>
    <row r="365" spans="1:17" ht="14.45" customHeight="1" x14ac:dyDescent="0.2">
      <c r="A365" s="821" t="s">
        <v>5887</v>
      </c>
      <c r="B365" s="822" t="s">
        <v>5888</v>
      </c>
      <c r="C365" s="822" t="s">
        <v>4179</v>
      </c>
      <c r="D365" s="822" t="s">
        <v>5913</v>
      </c>
      <c r="E365" s="822" t="s">
        <v>5914</v>
      </c>
      <c r="F365" s="831">
        <v>3</v>
      </c>
      <c r="G365" s="831">
        <v>195</v>
      </c>
      <c r="H365" s="831">
        <v>2.9545454545454546</v>
      </c>
      <c r="I365" s="831">
        <v>65</v>
      </c>
      <c r="J365" s="831">
        <v>1</v>
      </c>
      <c r="K365" s="831">
        <v>66</v>
      </c>
      <c r="L365" s="831">
        <v>1</v>
      </c>
      <c r="M365" s="831">
        <v>66</v>
      </c>
      <c r="N365" s="831">
        <v>1</v>
      </c>
      <c r="O365" s="831">
        <v>67</v>
      </c>
      <c r="P365" s="827">
        <v>1.0151515151515151</v>
      </c>
      <c r="Q365" s="832">
        <v>67</v>
      </c>
    </row>
    <row r="366" spans="1:17" ht="14.45" customHeight="1" x14ac:dyDescent="0.2">
      <c r="A366" s="821" t="s">
        <v>5887</v>
      </c>
      <c r="B366" s="822" t="s">
        <v>5888</v>
      </c>
      <c r="C366" s="822" t="s">
        <v>4179</v>
      </c>
      <c r="D366" s="822" t="s">
        <v>5915</v>
      </c>
      <c r="E366" s="822" t="s">
        <v>5916</v>
      </c>
      <c r="F366" s="831">
        <v>515</v>
      </c>
      <c r="G366" s="831">
        <v>70430</v>
      </c>
      <c r="H366" s="831">
        <v>0.92962171009213057</v>
      </c>
      <c r="I366" s="831">
        <v>136.75728155339806</v>
      </c>
      <c r="J366" s="831">
        <v>549</v>
      </c>
      <c r="K366" s="831">
        <v>75762</v>
      </c>
      <c r="L366" s="831">
        <v>1</v>
      </c>
      <c r="M366" s="831">
        <v>138</v>
      </c>
      <c r="N366" s="831">
        <v>579</v>
      </c>
      <c r="O366" s="831">
        <v>80481</v>
      </c>
      <c r="P366" s="827">
        <v>1.0622871624297141</v>
      </c>
      <c r="Q366" s="832">
        <v>139</v>
      </c>
    </row>
    <row r="367" spans="1:17" ht="14.45" customHeight="1" x14ac:dyDescent="0.2">
      <c r="A367" s="821" t="s">
        <v>5887</v>
      </c>
      <c r="B367" s="822" t="s">
        <v>5888</v>
      </c>
      <c r="C367" s="822" t="s">
        <v>4179</v>
      </c>
      <c r="D367" s="822" t="s">
        <v>5917</v>
      </c>
      <c r="E367" s="822" t="s">
        <v>5918</v>
      </c>
      <c r="F367" s="831">
        <v>268</v>
      </c>
      <c r="G367" s="831">
        <v>24388</v>
      </c>
      <c r="H367" s="831">
        <v>1.1377122597499534</v>
      </c>
      <c r="I367" s="831">
        <v>91</v>
      </c>
      <c r="J367" s="831">
        <v>233</v>
      </c>
      <c r="K367" s="831">
        <v>21436</v>
      </c>
      <c r="L367" s="831">
        <v>1</v>
      </c>
      <c r="M367" s="831">
        <v>92</v>
      </c>
      <c r="N367" s="831">
        <v>318</v>
      </c>
      <c r="O367" s="831">
        <v>29574</v>
      </c>
      <c r="P367" s="827">
        <v>1.3796417242022765</v>
      </c>
      <c r="Q367" s="832">
        <v>93</v>
      </c>
    </row>
    <row r="368" spans="1:17" ht="14.45" customHeight="1" x14ac:dyDescent="0.2">
      <c r="A368" s="821" t="s">
        <v>5887</v>
      </c>
      <c r="B368" s="822" t="s">
        <v>5888</v>
      </c>
      <c r="C368" s="822" t="s">
        <v>4179</v>
      </c>
      <c r="D368" s="822" t="s">
        <v>5919</v>
      </c>
      <c r="E368" s="822" t="s">
        <v>5920</v>
      </c>
      <c r="F368" s="831"/>
      <c r="G368" s="831"/>
      <c r="H368" s="831"/>
      <c r="I368" s="831"/>
      <c r="J368" s="831"/>
      <c r="K368" s="831"/>
      <c r="L368" s="831"/>
      <c r="M368" s="831"/>
      <c r="N368" s="831">
        <v>3</v>
      </c>
      <c r="O368" s="831">
        <v>423</v>
      </c>
      <c r="P368" s="827"/>
      <c r="Q368" s="832">
        <v>141</v>
      </c>
    </row>
    <row r="369" spans="1:17" ht="14.45" customHeight="1" x14ac:dyDescent="0.2">
      <c r="A369" s="821" t="s">
        <v>5887</v>
      </c>
      <c r="B369" s="822" t="s">
        <v>5888</v>
      </c>
      <c r="C369" s="822" t="s">
        <v>4179</v>
      </c>
      <c r="D369" s="822" t="s">
        <v>5921</v>
      </c>
      <c r="E369" s="822" t="s">
        <v>5922</v>
      </c>
      <c r="F369" s="831">
        <v>19</v>
      </c>
      <c r="G369" s="831">
        <v>1260</v>
      </c>
      <c r="H369" s="831">
        <v>0.98978790259230165</v>
      </c>
      <c r="I369" s="831">
        <v>66.315789473684205</v>
      </c>
      <c r="J369" s="831">
        <v>19</v>
      </c>
      <c r="K369" s="831">
        <v>1273</v>
      </c>
      <c r="L369" s="831">
        <v>1</v>
      </c>
      <c r="M369" s="831">
        <v>67</v>
      </c>
      <c r="N369" s="831">
        <v>45</v>
      </c>
      <c r="O369" s="831">
        <v>3015</v>
      </c>
      <c r="P369" s="827">
        <v>2.3684210526315788</v>
      </c>
      <c r="Q369" s="832">
        <v>67</v>
      </c>
    </row>
    <row r="370" spans="1:17" ht="14.45" customHeight="1" x14ac:dyDescent="0.2">
      <c r="A370" s="821" t="s">
        <v>5887</v>
      </c>
      <c r="B370" s="822" t="s">
        <v>5888</v>
      </c>
      <c r="C370" s="822" t="s">
        <v>4179</v>
      </c>
      <c r="D370" s="822" t="s">
        <v>5923</v>
      </c>
      <c r="E370" s="822" t="s">
        <v>5924</v>
      </c>
      <c r="F370" s="831">
        <v>42</v>
      </c>
      <c r="G370" s="831">
        <v>13776</v>
      </c>
      <c r="H370" s="831">
        <v>1.3507206588881262</v>
      </c>
      <c r="I370" s="831">
        <v>328</v>
      </c>
      <c r="J370" s="831">
        <v>31</v>
      </c>
      <c r="K370" s="831">
        <v>10199</v>
      </c>
      <c r="L370" s="831">
        <v>1</v>
      </c>
      <c r="M370" s="831">
        <v>329</v>
      </c>
      <c r="N370" s="831">
        <v>24</v>
      </c>
      <c r="O370" s="831">
        <v>7896</v>
      </c>
      <c r="P370" s="827">
        <v>0.77419354838709675</v>
      </c>
      <c r="Q370" s="832">
        <v>329</v>
      </c>
    </row>
    <row r="371" spans="1:17" ht="14.45" customHeight="1" x14ac:dyDescent="0.2">
      <c r="A371" s="821" t="s">
        <v>5887</v>
      </c>
      <c r="B371" s="822" t="s">
        <v>5888</v>
      </c>
      <c r="C371" s="822" t="s">
        <v>4179</v>
      </c>
      <c r="D371" s="822" t="s">
        <v>5925</v>
      </c>
      <c r="E371" s="822" t="s">
        <v>5926</v>
      </c>
      <c r="F371" s="831">
        <v>51</v>
      </c>
      <c r="G371" s="831">
        <v>2601</v>
      </c>
      <c r="H371" s="831">
        <v>1.1368006993006994</v>
      </c>
      <c r="I371" s="831">
        <v>51</v>
      </c>
      <c r="J371" s="831">
        <v>44</v>
      </c>
      <c r="K371" s="831">
        <v>2288</v>
      </c>
      <c r="L371" s="831">
        <v>1</v>
      </c>
      <c r="M371" s="831">
        <v>52</v>
      </c>
      <c r="N371" s="831">
        <v>55</v>
      </c>
      <c r="O371" s="831">
        <v>2860</v>
      </c>
      <c r="P371" s="827">
        <v>1.25</v>
      </c>
      <c r="Q371" s="832">
        <v>52</v>
      </c>
    </row>
    <row r="372" spans="1:17" ht="14.45" customHeight="1" x14ac:dyDescent="0.2">
      <c r="A372" s="821" t="s">
        <v>5887</v>
      </c>
      <c r="B372" s="822" t="s">
        <v>5888</v>
      </c>
      <c r="C372" s="822" t="s">
        <v>4179</v>
      </c>
      <c r="D372" s="822" t="s">
        <v>5927</v>
      </c>
      <c r="E372" s="822" t="s">
        <v>5928</v>
      </c>
      <c r="F372" s="831">
        <v>2</v>
      </c>
      <c r="G372" s="831">
        <v>414</v>
      </c>
      <c r="H372" s="831">
        <v>0.99043062200956933</v>
      </c>
      <c r="I372" s="831">
        <v>207</v>
      </c>
      <c r="J372" s="831">
        <v>2</v>
      </c>
      <c r="K372" s="831">
        <v>418</v>
      </c>
      <c r="L372" s="831">
        <v>1</v>
      </c>
      <c r="M372" s="831">
        <v>209</v>
      </c>
      <c r="N372" s="831">
        <v>3</v>
      </c>
      <c r="O372" s="831">
        <v>633</v>
      </c>
      <c r="P372" s="827">
        <v>1.5143540669856459</v>
      </c>
      <c r="Q372" s="832">
        <v>211</v>
      </c>
    </row>
    <row r="373" spans="1:17" ht="14.45" customHeight="1" x14ac:dyDescent="0.2">
      <c r="A373" s="821" t="s">
        <v>5887</v>
      </c>
      <c r="B373" s="822" t="s">
        <v>5888</v>
      </c>
      <c r="C373" s="822" t="s">
        <v>4179</v>
      </c>
      <c r="D373" s="822" t="s">
        <v>5929</v>
      </c>
      <c r="E373" s="822" t="s">
        <v>5930</v>
      </c>
      <c r="F373" s="831">
        <v>4</v>
      </c>
      <c r="G373" s="831">
        <v>2448</v>
      </c>
      <c r="H373" s="831">
        <v>0.99512195121951219</v>
      </c>
      <c r="I373" s="831">
        <v>612</v>
      </c>
      <c r="J373" s="831">
        <v>4</v>
      </c>
      <c r="K373" s="831">
        <v>2460</v>
      </c>
      <c r="L373" s="831">
        <v>1</v>
      </c>
      <c r="M373" s="831">
        <v>615</v>
      </c>
      <c r="N373" s="831">
        <v>5</v>
      </c>
      <c r="O373" s="831">
        <v>3085</v>
      </c>
      <c r="P373" s="827">
        <v>1.2540650406504066</v>
      </c>
      <c r="Q373" s="832">
        <v>617</v>
      </c>
    </row>
    <row r="374" spans="1:17" ht="14.45" customHeight="1" x14ac:dyDescent="0.2">
      <c r="A374" s="821" t="s">
        <v>5887</v>
      </c>
      <c r="B374" s="822" t="s">
        <v>5888</v>
      </c>
      <c r="C374" s="822" t="s">
        <v>4179</v>
      </c>
      <c r="D374" s="822" t="s">
        <v>5931</v>
      </c>
      <c r="E374" s="822" t="s">
        <v>5932</v>
      </c>
      <c r="F374" s="831">
        <v>1</v>
      </c>
      <c r="G374" s="831">
        <v>825</v>
      </c>
      <c r="H374" s="831">
        <v>0.99878934624697335</v>
      </c>
      <c r="I374" s="831">
        <v>825</v>
      </c>
      <c r="J374" s="831">
        <v>1</v>
      </c>
      <c r="K374" s="831">
        <v>826</v>
      </c>
      <c r="L374" s="831">
        <v>1</v>
      </c>
      <c r="M374" s="831">
        <v>826</v>
      </c>
      <c r="N374" s="831"/>
      <c r="O374" s="831"/>
      <c r="P374" s="827"/>
      <c r="Q374" s="832"/>
    </row>
    <row r="375" spans="1:17" ht="14.45" customHeight="1" x14ac:dyDescent="0.2">
      <c r="A375" s="821" t="s">
        <v>5887</v>
      </c>
      <c r="B375" s="822" t="s">
        <v>5888</v>
      </c>
      <c r="C375" s="822" t="s">
        <v>4179</v>
      </c>
      <c r="D375" s="822" t="s">
        <v>5933</v>
      </c>
      <c r="E375" s="822" t="s">
        <v>5934</v>
      </c>
      <c r="F375" s="831">
        <v>9</v>
      </c>
      <c r="G375" s="831">
        <v>2178</v>
      </c>
      <c r="H375" s="831">
        <v>1.8</v>
      </c>
      <c r="I375" s="831">
        <v>242</v>
      </c>
      <c r="J375" s="831">
        <v>5</v>
      </c>
      <c r="K375" s="831">
        <v>1210</v>
      </c>
      <c r="L375" s="831">
        <v>1</v>
      </c>
      <c r="M375" s="831">
        <v>242</v>
      </c>
      <c r="N375" s="831">
        <v>6</v>
      </c>
      <c r="O375" s="831">
        <v>1458</v>
      </c>
      <c r="P375" s="827">
        <v>1.2049586776859504</v>
      </c>
      <c r="Q375" s="832">
        <v>243</v>
      </c>
    </row>
    <row r="376" spans="1:17" ht="14.45" customHeight="1" x14ac:dyDescent="0.2">
      <c r="A376" s="821" t="s">
        <v>5887</v>
      </c>
      <c r="B376" s="822" t="s">
        <v>5888</v>
      </c>
      <c r="C376" s="822" t="s">
        <v>4179</v>
      </c>
      <c r="D376" s="822" t="s">
        <v>5935</v>
      </c>
      <c r="E376" s="822" t="s">
        <v>5936</v>
      </c>
      <c r="F376" s="831"/>
      <c r="G376" s="831"/>
      <c r="H376" s="831"/>
      <c r="I376" s="831"/>
      <c r="J376" s="831"/>
      <c r="K376" s="831"/>
      <c r="L376" s="831"/>
      <c r="M376" s="831"/>
      <c r="N376" s="831">
        <v>10</v>
      </c>
      <c r="O376" s="831">
        <v>14980</v>
      </c>
      <c r="P376" s="827"/>
      <c r="Q376" s="832">
        <v>1498</v>
      </c>
    </row>
    <row r="377" spans="1:17" ht="14.45" customHeight="1" x14ac:dyDescent="0.2">
      <c r="A377" s="821" t="s">
        <v>5887</v>
      </c>
      <c r="B377" s="822" t="s">
        <v>5888</v>
      </c>
      <c r="C377" s="822" t="s">
        <v>4179</v>
      </c>
      <c r="D377" s="822" t="s">
        <v>5937</v>
      </c>
      <c r="E377" s="822" t="s">
        <v>5938</v>
      </c>
      <c r="F377" s="831">
        <v>7</v>
      </c>
      <c r="G377" s="831">
        <v>2289</v>
      </c>
      <c r="H377" s="831"/>
      <c r="I377" s="831">
        <v>327</v>
      </c>
      <c r="J377" s="831"/>
      <c r="K377" s="831"/>
      <c r="L377" s="831"/>
      <c r="M377" s="831"/>
      <c r="N377" s="831">
        <v>9</v>
      </c>
      <c r="O377" s="831">
        <v>2979</v>
      </c>
      <c r="P377" s="827"/>
      <c r="Q377" s="832">
        <v>331</v>
      </c>
    </row>
    <row r="378" spans="1:17" ht="14.45" customHeight="1" x14ac:dyDescent="0.2">
      <c r="A378" s="821" t="s">
        <v>5887</v>
      </c>
      <c r="B378" s="822" t="s">
        <v>5888</v>
      </c>
      <c r="C378" s="822" t="s">
        <v>4179</v>
      </c>
      <c r="D378" s="822" t="s">
        <v>5939</v>
      </c>
      <c r="E378" s="822" t="s">
        <v>5940</v>
      </c>
      <c r="F378" s="831"/>
      <c r="G378" s="831"/>
      <c r="H378" s="831"/>
      <c r="I378" s="831"/>
      <c r="J378" s="831"/>
      <c r="K378" s="831"/>
      <c r="L378" s="831"/>
      <c r="M378" s="831"/>
      <c r="N378" s="831">
        <v>229</v>
      </c>
      <c r="O378" s="831">
        <v>204726</v>
      </c>
      <c r="P378" s="827"/>
      <c r="Q378" s="832">
        <v>894</v>
      </c>
    </row>
    <row r="379" spans="1:17" ht="14.45" customHeight="1" x14ac:dyDescent="0.2">
      <c r="A379" s="821" t="s">
        <v>5887</v>
      </c>
      <c r="B379" s="822" t="s">
        <v>5888</v>
      </c>
      <c r="C379" s="822" t="s">
        <v>4179</v>
      </c>
      <c r="D379" s="822" t="s">
        <v>5941</v>
      </c>
      <c r="E379" s="822" t="s">
        <v>5942</v>
      </c>
      <c r="F379" s="831">
        <v>287</v>
      </c>
      <c r="G379" s="831">
        <v>74907</v>
      </c>
      <c r="H379" s="831">
        <v>0.77480916030534353</v>
      </c>
      <c r="I379" s="831">
        <v>261</v>
      </c>
      <c r="J379" s="831">
        <v>369</v>
      </c>
      <c r="K379" s="831">
        <v>96678</v>
      </c>
      <c r="L379" s="831">
        <v>1</v>
      </c>
      <c r="M379" s="831">
        <v>262</v>
      </c>
      <c r="N379" s="831">
        <v>408</v>
      </c>
      <c r="O379" s="831">
        <v>107712</v>
      </c>
      <c r="P379" s="827">
        <v>1.1141314466579779</v>
      </c>
      <c r="Q379" s="832">
        <v>264</v>
      </c>
    </row>
    <row r="380" spans="1:17" ht="14.45" customHeight="1" x14ac:dyDescent="0.2">
      <c r="A380" s="821" t="s">
        <v>5887</v>
      </c>
      <c r="B380" s="822" t="s">
        <v>5888</v>
      </c>
      <c r="C380" s="822" t="s">
        <v>4179</v>
      </c>
      <c r="D380" s="822" t="s">
        <v>5943</v>
      </c>
      <c r="E380" s="822" t="s">
        <v>5944</v>
      </c>
      <c r="F380" s="831">
        <v>10</v>
      </c>
      <c r="G380" s="831">
        <v>1650</v>
      </c>
      <c r="H380" s="831">
        <v>0.70998278829604133</v>
      </c>
      <c r="I380" s="831">
        <v>165</v>
      </c>
      <c r="J380" s="831">
        <v>14</v>
      </c>
      <c r="K380" s="831">
        <v>2324</v>
      </c>
      <c r="L380" s="831">
        <v>1</v>
      </c>
      <c r="M380" s="831">
        <v>166</v>
      </c>
      <c r="N380" s="831">
        <v>35</v>
      </c>
      <c r="O380" s="831">
        <v>5845</v>
      </c>
      <c r="P380" s="827">
        <v>2.5150602409638556</v>
      </c>
      <c r="Q380" s="832">
        <v>167</v>
      </c>
    </row>
    <row r="381" spans="1:17" ht="14.45" customHeight="1" x14ac:dyDescent="0.2">
      <c r="A381" s="821" t="s">
        <v>5887</v>
      </c>
      <c r="B381" s="822" t="s">
        <v>5888</v>
      </c>
      <c r="C381" s="822" t="s">
        <v>4179</v>
      </c>
      <c r="D381" s="822" t="s">
        <v>5945</v>
      </c>
      <c r="E381" s="822" t="s">
        <v>5946</v>
      </c>
      <c r="F381" s="831">
        <v>1</v>
      </c>
      <c r="G381" s="831">
        <v>152</v>
      </c>
      <c r="H381" s="831">
        <v>0.33333333333333331</v>
      </c>
      <c r="I381" s="831">
        <v>152</v>
      </c>
      <c r="J381" s="831">
        <v>3</v>
      </c>
      <c r="K381" s="831">
        <v>456</v>
      </c>
      <c r="L381" s="831">
        <v>1</v>
      </c>
      <c r="M381" s="831">
        <v>152</v>
      </c>
      <c r="N381" s="831">
        <v>3</v>
      </c>
      <c r="O381" s="831">
        <v>459</v>
      </c>
      <c r="P381" s="827">
        <v>1.006578947368421</v>
      </c>
      <c r="Q381" s="832">
        <v>153</v>
      </c>
    </row>
    <row r="382" spans="1:17" ht="14.45" customHeight="1" x14ac:dyDescent="0.2">
      <c r="A382" s="821" t="s">
        <v>5947</v>
      </c>
      <c r="B382" s="822" t="s">
        <v>5564</v>
      </c>
      <c r="C382" s="822" t="s">
        <v>4179</v>
      </c>
      <c r="D382" s="822" t="s">
        <v>5948</v>
      </c>
      <c r="E382" s="822" t="s">
        <v>5949</v>
      </c>
      <c r="F382" s="831"/>
      <c r="G382" s="831"/>
      <c r="H382" s="831"/>
      <c r="I382" s="831"/>
      <c r="J382" s="831"/>
      <c r="K382" s="831"/>
      <c r="L382" s="831"/>
      <c r="M382" s="831"/>
      <c r="N382" s="831">
        <v>2</v>
      </c>
      <c r="O382" s="831">
        <v>2976</v>
      </c>
      <c r="P382" s="827"/>
      <c r="Q382" s="832">
        <v>1488</v>
      </c>
    </row>
    <row r="383" spans="1:17" ht="14.45" customHeight="1" x14ac:dyDescent="0.2">
      <c r="A383" s="821" t="s">
        <v>5947</v>
      </c>
      <c r="B383" s="822" t="s">
        <v>5564</v>
      </c>
      <c r="C383" s="822" t="s">
        <v>4179</v>
      </c>
      <c r="D383" s="822" t="s">
        <v>5390</v>
      </c>
      <c r="E383" s="822" t="s">
        <v>5391</v>
      </c>
      <c r="F383" s="831"/>
      <c r="G383" s="831"/>
      <c r="H383" s="831"/>
      <c r="I383" s="831"/>
      <c r="J383" s="831"/>
      <c r="K383" s="831"/>
      <c r="L383" s="831"/>
      <c r="M383" s="831"/>
      <c r="N383" s="831">
        <v>1</v>
      </c>
      <c r="O383" s="831">
        <v>354</v>
      </c>
      <c r="P383" s="827"/>
      <c r="Q383" s="832">
        <v>354</v>
      </c>
    </row>
    <row r="384" spans="1:17" ht="14.45" customHeight="1" x14ac:dyDescent="0.2">
      <c r="A384" s="821" t="s">
        <v>5947</v>
      </c>
      <c r="B384" s="822" t="s">
        <v>5564</v>
      </c>
      <c r="C384" s="822" t="s">
        <v>4179</v>
      </c>
      <c r="D384" s="822" t="s">
        <v>5950</v>
      </c>
      <c r="E384" s="822" t="s">
        <v>5951</v>
      </c>
      <c r="F384" s="831"/>
      <c r="G384" s="831"/>
      <c r="H384" s="831"/>
      <c r="I384" s="831"/>
      <c r="J384" s="831"/>
      <c r="K384" s="831"/>
      <c r="L384" s="831"/>
      <c r="M384" s="831"/>
      <c r="N384" s="831">
        <v>1</v>
      </c>
      <c r="O384" s="831">
        <v>516</v>
      </c>
      <c r="P384" s="827"/>
      <c r="Q384" s="832">
        <v>516</v>
      </c>
    </row>
    <row r="385" spans="1:17" ht="14.45" customHeight="1" x14ac:dyDescent="0.2">
      <c r="A385" s="821" t="s">
        <v>5947</v>
      </c>
      <c r="B385" s="822" t="s">
        <v>5564</v>
      </c>
      <c r="C385" s="822" t="s">
        <v>4179</v>
      </c>
      <c r="D385" s="822" t="s">
        <v>5952</v>
      </c>
      <c r="E385" s="822" t="s">
        <v>5953</v>
      </c>
      <c r="F385" s="831"/>
      <c r="G385" s="831"/>
      <c r="H385" s="831"/>
      <c r="I385" s="831"/>
      <c r="J385" s="831"/>
      <c r="K385" s="831"/>
      <c r="L385" s="831"/>
      <c r="M385" s="831"/>
      <c r="N385" s="831">
        <v>1</v>
      </c>
      <c r="O385" s="831">
        <v>426</v>
      </c>
      <c r="P385" s="827"/>
      <c r="Q385" s="832">
        <v>426</v>
      </c>
    </row>
    <row r="386" spans="1:17" ht="14.45" customHeight="1" x14ac:dyDescent="0.2">
      <c r="A386" s="821" t="s">
        <v>5947</v>
      </c>
      <c r="B386" s="822" t="s">
        <v>5564</v>
      </c>
      <c r="C386" s="822" t="s">
        <v>4179</v>
      </c>
      <c r="D386" s="822" t="s">
        <v>5954</v>
      </c>
      <c r="E386" s="822" t="s">
        <v>5955</v>
      </c>
      <c r="F386" s="831">
        <v>1</v>
      </c>
      <c r="G386" s="831">
        <v>5024</v>
      </c>
      <c r="H386" s="831"/>
      <c r="I386" s="831">
        <v>5024</v>
      </c>
      <c r="J386" s="831"/>
      <c r="K386" s="831"/>
      <c r="L386" s="831"/>
      <c r="M386" s="831"/>
      <c r="N386" s="831"/>
      <c r="O386" s="831"/>
      <c r="P386" s="827"/>
      <c r="Q386" s="832"/>
    </row>
    <row r="387" spans="1:17" ht="14.45" customHeight="1" x14ac:dyDescent="0.2">
      <c r="A387" s="821" t="s">
        <v>5947</v>
      </c>
      <c r="B387" s="822" t="s">
        <v>5564</v>
      </c>
      <c r="C387" s="822" t="s">
        <v>4179</v>
      </c>
      <c r="D387" s="822" t="s">
        <v>5956</v>
      </c>
      <c r="E387" s="822" t="s">
        <v>5957</v>
      </c>
      <c r="F387" s="831"/>
      <c r="G387" s="831"/>
      <c r="H387" s="831"/>
      <c r="I387" s="831"/>
      <c r="J387" s="831"/>
      <c r="K387" s="831"/>
      <c r="L387" s="831"/>
      <c r="M387" s="831"/>
      <c r="N387" s="831">
        <v>1</v>
      </c>
      <c r="O387" s="831">
        <v>294</v>
      </c>
      <c r="P387" s="827"/>
      <c r="Q387" s="832">
        <v>294</v>
      </c>
    </row>
    <row r="388" spans="1:17" ht="14.45" customHeight="1" x14ac:dyDescent="0.2">
      <c r="A388" s="821" t="s">
        <v>5958</v>
      </c>
      <c r="B388" s="822" t="s">
        <v>5888</v>
      </c>
      <c r="C388" s="822" t="s">
        <v>4179</v>
      </c>
      <c r="D388" s="822" t="s">
        <v>5889</v>
      </c>
      <c r="E388" s="822" t="s">
        <v>5890</v>
      </c>
      <c r="F388" s="831"/>
      <c r="G388" s="831"/>
      <c r="H388" s="831"/>
      <c r="I388" s="831"/>
      <c r="J388" s="831"/>
      <c r="K388" s="831"/>
      <c r="L388" s="831"/>
      <c r="M388" s="831"/>
      <c r="N388" s="831">
        <v>112</v>
      </c>
      <c r="O388" s="831">
        <v>19712</v>
      </c>
      <c r="P388" s="827"/>
      <c r="Q388" s="832">
        <v>176</v>
      </c>
    </row>
    <row r="389" spans="1:17" ht="14.45" customHeight="1" x14ac:dyDescent="0.2">
      <c r="A389" s="821" t="s">
        <v>5958</v>
      </c>
      <c r="B389" s="822" t="s">
        <v>5888</v>
      </c>
      <c r="C389" s="822" t="s">
        <v>4179</v>
      </c>
      <c r="D389" s="822" t="s">
        <v>5891</v>
      </c>
      <c r="E389" s="822" t="s">
        <v>5892</v>
      </c>
      <c r="F389" s="831"/>
      <c r="G389" s="831"/>
      <c r="H389" s="831"/>
      <c r="I389" s="831"/>
      <c r="J389" s="831"/>
      <c r="K389" s="831"/>
      <c r="L389" s="831"/>
      <c r="M389" s="831"/>
      <c r="N389" s="831">
        <v>14</v>
      </c>
      <c r="O389" s="831">
        <v>15050</v>
      </c>
      <c r="P389" s="827"/>
      <c r="Q389" s="832">
        <v>1075</v>
      </c>
    </row>
    <row r="390" spans="1:17" ht="14.45" customHeight="1" x14ac:dyDescent="0.2">
      <c r="A390" s="821" t="s">
        <v>5958</v>
      </c>
      <c r="B390" s="822" t="s">
        <v>5888</v>
      </c>
      <c r="C390" s="822" t="s">
        <v>4179</v>
      </c>
      <c r="D390" s="822" t="s">
        <v>5893</v>
      </c>
      <c r="E390" s="822" t="s">
        <v>5894</v>
      </c>
      <c r="F390" s="831"/>
      <c r="G390" s="831"/>
      <c r="H390" s="831"/>
      <c r="I390" s="831"/>
      <c r="J390" s="831"/>
      <c r="K390" s="831"/>
      <c r="L390" s="831"/>
      <c r="M390" s="831"/>
      <c r="N390" s="831">
        <v>2</v>
      </c>
      <c r="O390" s="831">
        <v>94</v>
      </c>
      <c r="P390" s="827"/>
      <c r="Q390" s="832">
        <v>47</v>
      </c>
    </row>
    <row r="391" spans="1:17" ht="14.45" customHeight="1" x14ac:dyDescent="0.2">
      <c r="A391" s="821" t="s">
        <v>5958</v>
      </c>
      <c r="B391" s="822" t="s">
        <v>5888</v>
      </c>
      <c r="C391" s="822" t="s">
        <v>4179</v>
      </c>
      <c r="D391" s="822" t="s">
        <v>5899</v>
      </c>
      <c r="E391" s="822" t="s">
        <v>5900</v>
      </c>
      <c r="F391" s="831"/>
      <c r="G391" s="831"/>
      <c r="H391" s="831"/>
      <c r="I391" s="831"/>
      <c r="J391" s="831"/>
      <c r="K391" s="831"/>
      <c r="L391" s="831"/>
      <c r="M391" s="831"/>
      <c r="N391" s="831">
        <v>4</v>
      </c>
      <c r="O391" s="831">
        <v>1512</v>
      </c>
      <c r="P391" s="827"/>
      <c r="Q391" s="832">
        <v>378</v>
      </c>
    </row>
    <row r="392" spans="1:17" ht="14.45" customHeight="1" x14ac:dyDescent="0.2">
      <c r="A392" s="821" t="s">
        <v>5958</v>
      </c>
      <c r="B392" s="822" t="s">
        <v>5888</v>
      </c>
      <c r="C392" s="822" t="s">
        <v>4179</v>
      </c>
      <c r="D392" s="822" t="s">
        <v>5901</v>
      </c>
      <c r="E392" s="822" t="s">
        <v>5902</v>
      </c>
      <c r="F392" s="831"/>
      <c r="G392" s="831"/>
      <c r="H392" s="831"/>
      <c r="I392" s="831"/>
      <c r="J392" s="831"/>
      <c r="K392" s="831"/>
      <c r="L392" s="831"/>
      <c r="M392" s="831"/>
      <c r="N392" s="831">
        <v>2</v>
      </c>
      <c r="O392" s="831">
        <v>70</v>
      </c>
      <c r="P392" s="827"/>
      <c r="Q392" s="832">
        <v>35</v>
      </c>
    </row>
    <row r="393" spans="1:17" ht="14.45" customHeight="1" x14ac:dyDescent="0.2">
      <c r="A393" s="821" t="s">
        <v>5958</v>
      </c>
      <c r="B393" s="822" t="s">
        <v>5888</v>
      </c>
      <c r="C393" s="822" t="s">
        <v>4179</v>
      </c>
      <c r="D393" s="822" t="s">
        <v>5915</v>
      </c>
      <c r="E393" s="822" t="s">
        <v>5916</v>
      </c>
      <c r="F393" s="831"/>
      <c r="G393" s="831"/>
      <c r="H393" s="831"/>
      <c r="I393" s="831"/>
      <c r="J393" s="831"/>
      <c r="K393" s="831"/>
      <c r="L393" s="831"/>
      <c r="M393" s="831"/>
      <c r="N393" s="831">
        <v>33</v>
      </c>
      <c r="O393" s="831">
        <v>4587</v>
      </c>
      <c r="P393" s="827"/>
      <c r="Q393" s="832">
        <v>139</v>
      </c>
    </row>
    <row r="394" spans="1:17" ht="14.45" customHeight="1" x14ac:dyDescent="0.2">
      <c r="A394" s="821" t="s">
        <v>5958</v>
      </c>
      <c r="B394" s="822" t="s">
        <v>5888</v>
      </c>
      <c r="C394" s="822" t="s">
        <v>4179</v>
      </c>
      <c r="D394" s="822" t="s">
        <v>5917</v>
      </c>
      <c r="E394" s="822" t="s">
        <v>5918</v>
      </c>
      <c r="F394" s="831"/>
      <c r="G394" s="831"/>
      <c r="H394" s="831"/>
      <c r="I394" s="831"/>
      <c r="J394" s="831"/>
      <c r="K394" s="831"/>
      <c r="L394" s="831"/>
      <c r="M394" s="831"/>
      <c r="N394" s="831">
        <v>22</v>
      </c>
      <c r="O394" s="831">
        <v>2046</v>
      </c>
      <c r="P394" s="827"/>
      <c r="Q394" s="832">
        <v>93</v>
      </c>
    </row>
    <row r="395" spans="1:17" ht="14.45" customHeight="1" x14ac:dyDescent="0.2">
      <c r="A395" s="821" t="s">
        <v>5958</v>
      </c>
      <c r="B395" s="822" t="s">
        <v>5888</v>
      </c>
      <c r="C395" s="822" t="s">
        <v>4179</v>
      </c>
      <c r="D395" s="822" t="s">
        <v>5923</v>
      </c>
      <c r="E395" s="822" t="s">
        <v>5924</v>
      </c>
      <c r="F395" s="831"/>
      <c r="G395" s="831"/>
      <c r="H395" s="831"/>
      <c r="I395" s="831"/>
      <c r="J395" s="831"/>
      <c r="K395" s="831"/>
      <c r="L395" s="831"/>
      <c r="M395" s="831"/>
      <c r="N395" s="831">
        <v>9</v>
      </c>
      <c r="O395" s="831">
        <v>2961</v>
      </c>
      <c r="P395" s="827"/>
      <c r="Q395" s="832">
        <v>329</v>
      </c>
    </row>
    <row r="396" spans="1:17" ht="14.45" customHeight="1" x14ac:dyDescent="0.2">
      <c r="A396" s="821" t="s">
        <v>5958</v>
      </c>
      <c r="B396" s="822" t="s">
        <v>5888</v>
      </c>
      <c r="C396" s="822" t="s">
        <v>4179</v>
      </c>
      <c r="D396" s="822" t="s">
        <v>5925</v>
      </c>
      <c r="E396" s="822" t="s">
        <v>5926</v>
      </c>
      <c r="F396" s="831"/>
      <c r="G396" s="831"/>
      <c r="H396" s="831"/>
      <c r="I396" s="831"/>
      <c r="J396" s="831"/>
      <c r="K396" s="831"/>
      <c r="L396" s="831"/>
      <c r="M396" s="831"/>
      <c r="N396" s="831">
        <v>4</v>
      </c>
      <c r="O396" s="831">
        <v>208</v>
      </c>
      <c r="P396" s="827"/>
      <c r="Q396" s="832">
        <v>52</v>
      </c>
    </row>
    <row r="397" spans="1:17" ht="14.45" customHeight="1" x14ac:dyDescent="0.2">
      <c r="A397" s="821" t="s">
        <v>5958</v>
      </c>
      <c r="B397" s="822" t="s">
        <v>5888</v>
      </c>
      <c r="C397" s="822" t="s">
        <v>4179</v>
      </c>
      <c r="D397" s="822" t="s">
        <v>5933</v>
      </c>
      <c r="E397" s="822" t="s">
        <v>5934</v>
      </c>
      <c r="F397" s="831"/>
      <c r="G397" s="831"/>
      <c r="H397" s="831"/>
      <c r="I397" s="831"/>
      <c r="J397" s="831"/>
      <c r="K397" s="831"/>
      <c r="L397" s="831"/>
      <c r="M397" s="831"/>
      <c r="N397" s="831">
        <v>1</v>
      </c>
      <c r="O397" s="831">
        <v>243</v>
      </c>
      <c r="P397" s="827"/>
      <c r="Q397" s="832">
        <v>243</v>
      </c>
    </row>
    <row r="398" spans="1:17" ht="14.45" customHeight="1" x14ac:dyDescent="0.2">
      <c r="A398" s="821" t="s">
        <v>5958</v>
      </c>
      <c r="B398" s="822" t="s">
        <v>5888</v>
      </c>
      <c r="C398" s="822" t="s">
        <v>4179</v>
      </c>
      <c r="D398" s="822" t="s">
        <v>5939</v>
      </c>
      <c r="E398" s="822" t="s">
        <v>5940</v>
      </c>
      <c r="F398" s="831"/>
      <c r="G398" s="831"/>
      <c r="H398" s="831"/>
      <c r="I398" s="831"/>
      <c r="J398" s="831"/>
      <c r="K398" s="831"/>
      <c r="L398" s="831"/>
      <c r="M398" s="831"/>
      <c r="N398" s="831">
        <v>14</v>
      </c>
      <c r="O398" s="831">
        <v>12516</v>
      </c>
      <c r="P398" s="827"/>
      <c r="Q398" s="832">
        <v>894</v>
      </c>
    </row>
    <row r="399" spans="1:17" ht="14.45" customHeight="1" x14ac:dyDescent="0.2">
      <c r="A399" s="821" t="s">
        <v>5958</v>
      </c>
      <c r="B399" s="822" t="s">
        <v>5888</v>
      </c>
      <c r="C399" s="822" t="s">
        <v>4179</v>
      </c>
      <c r="D399" s="822" t="s">
        <v>5941</v>
      </c>
      <c r="E399" s="822" t="s">
        <v>5942</v>
      </c>
      <c r="F399" s="831"/>
      <c r="G399" s="831"/>
      <c r="H399" s="831"/>
      <c r="I399" s="831"/>
      <c r="J399" s="831"/>
      <c r="K399" s="831"/>
      <c r="L399" s="831"/>
      <c r="M399" s="831"/>
      <c r="N399" s="831">
        <v>32</v>
      </c>
      <c r="O399" s="831">
        <v>8448</v>
      </c>
      <c r="P399" s="827"/>
      <c r="Q399" s="832">
        <v>264</v>
      </c>
    </row>
    <row r="400" spans="1:17" ht="14.45" customHeight="1" x14ac:dyDescent="0.2">
      <c r="A400" s="821" t="s">
        <v>5958</v>
      </c>
      <c r="B400" s="822" t="s">
        <v>5228</v>
      </c>
      <c r="C400" s="822" t="s">
        <v>4179</v>
      </c>
      <c r="D400" s="822" t="s">
        <v>5231</v>
      </c>
      <c r="E400" s="822" t="s">
        <v>5232</v>
      </c>
      <c r="F400" s="831">
        <v>304</v>
      </c>
      <c r="G400" s="831">
        <v>3181968</v>
      </c>
      <c r="H400" s="831">
        <v>1.2318885017421604</v>
      </c>
      <c r="I400" s="831">
        <v>10467</v>
      </c>
      <c r="J400" s="831">
        <v>246</v>
      </c>
      <c r="K400" s="831">
        <v>2583000</v>
      </c>
      <c r="L400" s="831">
        <v>1</v>
      </c>
      <c r="M400" s="831">
        <v>10500</v>
      </c>
      <c r="N400" s="831">
        <v>258</v>
      </c>
      <c r="O400" s="831">
        <v>2716740</v>
      </c>
      <c r="P400" s="827">
        <v>1.0517770034843206</v>
      </c>
      <c r="Q400" s="832">
        <v>10530</v>
      </c>
    </row>
    <row r="401" spans="1:17" ht="14.45" customHeight="1" x14ac:dyDescent="0.2">
      <c r="A401" s="821" t="s">
        <v>5958</v>
      </c>
      <c r="B401" s="822" t="s">
        <v>5228</v>
      </c>
      <c r="C401" s="822" t="s">
        <v>4179</v>
      </c>
      <c r="D401" s="822" t="s">
        <v>5959</v>
      </c>
      <c r="E401" s="822" t="s">
        <v>5960</v>
      </c>
      <c r="F401" s="831"/>
      <c r="G401" s="831"/>
      <c r="H401" s="831"/>
      <c r="I401" s="831"/>
      <c r="J401" s="831">
        <v>1</v>
      </c>
      <c r="K401" s="831">
        <v>7561</v>
      </c>
      <c r="L401" s="831">
        <v>1</v>
      </c>
      <c r="M401" s="831">
        <v>7561</v>
      </c>
      <c r="N401" s="831">
        <v>2</v>
      </c>
      <c r="O401" s="831">
        <v>15128</v>
      </c>
      <c r="P401" s="827">
        <v>2.0007935458272716</v>
      </c>
      <c r="Q401" s="832">
        <v>7564</v>
      </c>
    </row>
    <row r="402" spans="1:17" ht="14.45" customHeight="1" x14ac:dyDescent="0.2">
      <c r="A402" s="821" t="s">
        <v>5958</v>
      </c>
      <c r="B402" s="822" t="s">
        <v>5228</v>
      </c>
      <c r="C402" s="822" t="s">
        <v>4179</v>
      </c>
      <c r="D402" s="822" t="s">
        <v>5961</v>
      </c>
      <c r="E402" s="822" t="s">
        <v>5962</v>
      </c>
      <c r="F402" s="831"/>
      <c r="G402" s="831"/>
      <c r="H402" s="831"/>
      <c r="I402" s="831"/>
      <c r="J402" s="831">
        <v>1</v>
      </c>
      <c r="K402" s="831">
        <v>0</v>
      </c>
      <c r="L402" s="831"/>
      <c r="M402" s="831">
        <v>0</v>
      </c>
      <c r="N402" s="831"/>
      <c r="O402" s="831"/>
      <c r="P402" s="827"/>
      <c r="Q402" s="832"/>
    </row>
    <row r="403" spans="1:17" ht="14.45" customHeight="1" x14ac:dyDescent="0.2">
      <c r="A403" s="821" t="s">
        <v>5958</v>
      </c>
      <c r="B403" s="822" t="s">
        <v>5228</v>
      </c>
      <c r="C403" s="822" t="s">
        <v>4179</v>
      </c>
      <c r="D403" s="822" t="s">
        <v>5963</v>
      </c>
      <c r="E403" s="822" t="s">
        <v>5964</v>
      </c>
      <c r="F403" s="831"/>
      <c r="G403" s="831"/>
      <c r="H403" s="831"/>
      <c r="I403" s="831"/>
      <c r="J403" s="831"/>
      <c r="K403" s="831"/>
      <c r="L403" s="831"/>
      <c r="M403" s="831"/>
      <c r="N403" s="831">
        <v>4</v>
      </c>
      <c r="O403" s="831">
        <v>0</v>
      </c>
      <c r="P403" s="827"/>
      <c r="Q403" s="832">
        <v>0</v>
      </c>
    </row>
    <row r="404" spans="1:17" ht="14.45" customHeight="1" x14ac:dyDescent="0.2">
      <c r="A404" s="821" t="s">
        <v>5958</v>
      </c>
      <c r="B404" s="822" t="s">
        <v>5228</v>
      </c>
      <c r="C404" s="822" t="s">
        <v>4179</v>
      </c>
      <c r="D404" s="822" t="s">
        <v>5875</v>
      </c>
      <c r="E404" s="822" t="s">
        <v>5876</v>
      </c>
      <c r="F404" s="831"/>
      <c r="G404" s="831"/>
      <c r="H404" s="831"/>
      <c r="I404" s="831"/>
      <c r="J404" s="831"/>
      <c r="K404" s="831"/>
      <c r="L404" s="831"/>
      <c r="M404" s="831"/>
      <c r="N404" s="831">
        <v>3</v>
      </c>
      <c r="O404" s="831">
        <v>14472</v>
      </c>
      <c r="P404" s="827"/>
      <c r="Q404" s="832">
        <v>4824</v>
      </c>
    </row>
    <row r="405" spans="1:17" ht="14.45" customHeight="1" x14ac:dyDescent="0.2">
      <c r="A405" s="821" t="s">
        <v>5958</v>
      </c>
      <c r="B405" s="822" t="s">
        <v>5228</v>
      </c>
      <c r="C405" s="822" t="s">
        <v>4179</v>
      </c>
      <c r="D405" s="822" t="s">
        <v>5233</v>
      </c>
      <c r="E405" s="822" t="s">
        <v>5234</v>
      </c>
      <c r="F405" s="831">
        <v>29</v>
      </c>
      <c r="G405" s="831">
        <v>32097</v>
      </c>
      <c r="H405" s="831">
        <v>0.61523864289821739</v>
      </c>
      <c r="I405" s="831">
        <v>1106.7931034482758</v>
      </c>
      <c r="J405" s="831">
        <v>47</v>
      </c>
      <c r="K405" s="831">
        <v>52170</v>
      </c>
      <c r="L405" s="831">
        <v>1</v>
      </c>
      <c r="M405" s="831">
        <v>1110</v>
      </c>
      <c r="N405" s="831">
        <v>43</v>
      </c>
      <c r="O405" s="831">
        <v>47902</v>
      </c>
      <c r="P405" s="827">
        <v>0.91819053095648839</v>
      </c>
      <c r="Q405" s="832">
        <v>1114</v>
      </c>
    </row>
    <row r="406" spans="1:17" ht="14.45" customHeight="1" x14ac:dyDescent="0.2">
      <c r="A406" s="821" t="s">
        <v>5958</v>
      </c>
      <c r="B406" s="822" t="s">
        <v>5228</v>
      </c>
      <c r="C406" s="822" t="s">
        <v>4179</v>
      </c>
      <c r="D406" s="822" t="s">
        <v>5965</v>
      </c>
      <c r="E406" s="822" t="s">
        <v>5966</v>
      </c>
      <c r="F406" s="831">
        <v>25</v>
      </c>
      <c r="G406" s="831">
        <v>220150</v>
      </c>
      <c r="H406" s="831">
        <v>0.62450357426528991</v>
      </c>
      <c r="I406" s="831">
        <v>8806</v>
      </c>
      <c r="J406" s="831">
        <v>40</v>
      </c>
      <c r="K406" s="831">
        <v>352520</v>
      </c>
      <c r="L406" s="831">
        <v>1</v>
      </c>
      <c r="M406" s="831">
        <v>8813</v>
      </c>
      <c r="N406" s="831">
        <v>30</v>
      </c>
      <c r="O406" s="831">
        <v>264600</v>
      </c>
      <c r="P406" s="827">
        <v>0.75059571088165211</v>
      </c>
      <c r="Q406" s="832">
        <v>8820</v>
      </c>
    </row>
    <row r="407" spans="1:17" ht="14.45" customHeight="1" thickBot="1" x14ac:dyDescent="0.25">
      <c r="A407" s="813" t="s">
        <v>5958</v>
      </c>
      <c r="B407" s="814" t="s">
        <v>5228</v>
      </c>
      <c r="C407" s="814" t="s">
        <v>4179</v>
      </c>
      <c r="D407" s="814" t="s">
        <v>5967</v>
      </c>
      <c r="E407" s="814" t="s">
        <v>5968</v>
      </c>
      <c r="F407" s="833">
        <v>65</v>
      </c>
      <c r="G407" s="833">
        <v>105845</v>
      </c>
      <c r="H407" s="833">
        <v>0.23162858893557423</v>
      </c>
      <c r="I407" s="833">
        <v>1628.3846153846155</v>
      </c>
      <c r="J407" s="833">
        <v>280</v>
      </c>
      <c r="K407" s="833">
        <v>456960</v>
      </c>
      <c r="L407" s="833">
        <v>1</v>
      </c>
      <c r="M407" s="833">
        <v>1632</v>
      </c>
      <c r="N407" s="833">
        <v>270</v>
      </c>
      <c r="O407" s="833">
        <v>441720</v>
      </c>
      <c r="P407" s="819">
        <v>0.96664915966386555</v>
      </c>
      <c r="Q407" s="834">
        <v>1636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00A30344-38AF-4F5C-9B68-85B7B3D27626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12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7371</v>
      </c>
      <c r="D3" s="193">
        <f>SUBTOTAL(9,D6:D1048576)</f>
        <v>7333</v>
      </c>
      <c r="E3" s="193">
        <f>SUBTOTAL(9,E6:E1048576)</f>
        <v>6350</v>
      </c>
      <c r="F3" s="194">
        <f>IF(OR(E3=0,D3=0),"",E3/D3)</f>
        <v>0.86594845220237282</v>
      </c>
      <c r="G3" s="388">
        <f>SUBTOTAL(9,G6:G1048576)</f>
        <v>27305.242079999996</v>
      </c>
      <c r="H3" s="389">
        <f>SUBTOTAL(9,H6:H1048576)</f>
        <v>28806.978520000004</v>
      </c>
      <c r="I3" s="389">
        <f>SUBTOTAL(9,I6:I1048576)</f>
        <v>29341.732759999988</v>
      </c>
      <c r="J3" s="194">
        <f>IF(OR(I3=0,H3=0),"",I3/H3)</f>
        <v>1.018563357473562</v>
      </c>
      <c r="K3" s="388">
        <f>SUBTOTAL(9,K6:K1048576)</f>
        <v>6206.6900000000005</v>
      </c>
      <c r="L3" s="389">
        <f>SUBTOTAL(9,L6:L1048576)</f>
        <v>6733.6</v>
      </c>
      <c r="M3" s="389">
        <f>SUBTOTAL(9,M6:M1048576)</f>
        <v>7373.67</v>
      </c>
      <c r="N3" s="195">
        <f>IF(OR(M3=0,E3=0),"",M3*1000/E3)</f>
        <v>1161.2078740157481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3"/>
      <c r="B5" s="974"/>
      <c r="C5" s="981">
        <v>2018</v>
      </c>
      <c r="D5" s="981">
        <v>2019</v>
      </c>
      <c r="E5" s="981">
        <v>2020</v>
      </c>
      <c r="F5" s="982" t="s">
        <v>2</v>
      </c>
      <c r="G5" s="992">
        <v>2018</v>
      </c>
      <c r="H5" s="981">
        <v>2019</v>
      </c>
      <c r="I5" s="981">
        <v>2020</v>
      </c>
      <c r="J5" s="982" t="s">
        <v>2</v>
      </c>
      <c r="K5" s="992">
        <v>2018</v>
      </c>
      <c r="L5" s="981">
        <v>2019</v>
      </c>
      <c r="M5" s="981">
        <v>2020</v>
      </c>
      <c r="N5" s="993" t="s">
        <v>92</v>
      </c>
    </row>
    <row r="6" spans="1:14" ht="14.45" customHeight="1" x14ac:dyDescent="0.2">
      <c r="A6" s="975" t="s">
        <v>4689</v>
      </c>
      <c r="B6" s="978" t="s">
        <v>5970</v>
      </c>
      <c r="C6" s="983">
        <v>5579</v>
      </c>
      <c r="D6" s="984">
        <v>5460</v>
      </c>
      <c r="E6" s="984">
        <v>4547</v>
      </c>
      <c r="F6" s="989"/>
      <c r="G6" s="983">
        <v>5545.2461599999979</v>
      </c>
      <c r="H6" s="984">
        <v>5506.7347600000012</v>
      </c>
      <c r="I6" s="984">
        <v>4622.9490800000012</v>
      </c>
      <c r="J6" s="989"/>
      <c r="K6" s="983">
        <v>613.69000000000005</v>
      </c>
      <c r="L6" s="984">
        <v>600.6</v>
      </c>
      <c r="M6" s="984">
        <v>500.17</v>
      </c>
      <c r="N6" s="994">
        <v>110</v>
      </c>
    </row>
    <row r="7" spans="1:14" ht="14.45" customHeight="1" x14ac:dyDescent="0.2">
      <c r="A7" s="976" t="s">
        <v>4930</v>
      </c>
      <c r="B7" s="979" t="s">
        <v>5971</v>
      </c>
      <c r="C7" s="985">
        <v>27</v>
      </c>
      <c r="D7" s="986">
        <v>14</v>
      </c>
      <c r="E7" s="986">
        <v>51</v>
      </c>
      <c r="F7" s="990"/>
      <c r="G7" s="985">
        <v>776.77380000000016</v>
      </c>
      <c r="H7" s="986">
        <v>402.82920000000001</v>
      </c>
      <c r="I7" s="986">
        <v>1467.6947999999998</v>
      </c>
      <c r="J7" s="990"/>
      <c r="K7" s="985">
        <v>297</v>
      </c>
      <c r="L7" s="986">
        <v>154</v>
      </c>
      <c r="M7" s="986">
        <v>561</v>
      </c>
      <c r="N7" s="995">
        <v>11000</v>
      </c>
    </row>
    <row r="8" spans="1:14" ht="14.45" customHeight="1" x14ac:dyDescent="0.2">
      <c r="A8" s="976" t="s">
        <v>4971</v>
      </c>
      <c r="B8" s="979" t="s">
        <v>5971</v>
      </c>
      <c r="C8" s="985">
        <v>200</v>
      </c>
      <c r="D8" s="986">
        <v>227</v>
      </c>
      <c r="E8" s="986">
        <v>273</v>
      </c>
      <c r="F8" s="990"/>
      <c r="G8" s="985">
        <v>5120.0152799999996</v>
      </c>
      <c r="H8" s="986">
        <v>5714.5265999999974</v>
      </c>
      <c r="I8" s="986">
        <v>6873.6708000000035</v>
      </c>
      <c r="J8" s="990"/>
      <c r="K8" s="985">
        <v>1800</v>
      </c>
      <c r="L8" s="986">
        <v>2043</v>
      </c>
      <c r="M8" s="986">
        <v>2457</v>
      </c>
      <c r="N8" s="995">
        <v>9000</v>
      </c>
    </row>
    <row r="9" spans="1:14" ht="14.45" customHeight="1" x14ac:dyDescent="0.2">
      <c r="A9" s="976" t="s">
        <v>4964</v>
      </c>
      <c r="B9" s="979" t="s">
        <v>5971</v>
      </c>
      <c r="C9" s="985">
        <v>258</v>
      </c>
      <c r="D9" s="986">
        <v>302</v>
      </c>
      <c r="E9" s="986">
        <v>315</v>
      </c>
      <c r="F9" s="990"/>
      <c r="G9" s="985">
        <v>5744.6501999999982</v>
      </c>
      <c r="H9" s="986">
        <v>6515.3628000000017</v>
      </c>
      <c r="I9" s="986">
        <v>6803.8408800000007</v>
      </c>
      <c r="J9" s="990"/>
      <c r="K9" s="985">
        <v>1806</v>
      </c>
      <c r="L9" s="986">
        <v>2114</v>
      </c>
      <c r="M9" s="986">
        <v>2205</v>
      </c>
      <c r="N9" s="995">
        <v>7000</v>
      </c>
    </row>
    <row r="10" spans="1:14" ht="14.45" customHeight="1" x14ac:dyDescent="0.2">
      <c r="A10" s="976" t="s">
        <v>4932</v>
      </c>
      <c r="B10" s="979" t="s">
        <v>5971</v>
      </c>
      <c r="C10" s="985">
        <v>558</v>
      </c>
      <c r="D10" s="986">
        <v>625</v>
      </c>
      <c r="E10" s="986">
        <v>588</v>
      </c>
      <c r="F10" s="990"/>
      <c r="G10" s="985">
        <v>5991.3291999999992</v>
      </c>
      <c r="H10" s="986">
        <v>6708.3031400000009</v>
      </c>
      <c r="I10" s="986">
        <v>6311.0584799999897</v>
      </c>
      <c r="J10" s="990"/>
      <c r="K10" s="985">
        <v>1116</v>
      </c>
      <c r="L10" s="986">
        <v>1250</v>
      </c>
      <c r="M10" s="986">
        <v>1176</v>
      </c>
      <c r="N10" s="995">
        <v>2000</v>
      </c>
    </row>
    <row r="11" spans="1:14" ht="14.45" customHeight="1" x14ac:dyDescent="0.2">
      <c r="A11" s="976" t="s">
        <v>4966</v>
      </c>
      <c r="B11" s="979" t="s">
        <v>5971</v>
      </c>
      <c r="C11" s="985">
        <v>399</v>
      </c>
      <c r="D11" s="986">
        <v>439</v>
      </c>
      <c r="E11" s="986">
        <v>373</v>
      </c>
      <c r="F11" s="990"/>
      <c r="G11" s="985">
        <v>2399.2208800000003</v>
      </c>
      <c r="H11" s="986">
        <v>2645.4167400000033</v>
      </c>
      <c r="I11" s="986">
        <v>2255.6596799999938</v>
      </c>
      <c r="J11" s="990"/>
      <c r="K11" s="985">
        <v>399</v>
      </c>
      <c r="L11" s="986">
        <v>439</v>
      </c>
      <c r="M11" s="986">
        <v>373</v>
      </c>
      <c r="N11" s="995">
        <v>1000</v>
      </c>
    </row>
    <row r="12" spans="1:14" ht="14.45" customHeight="1" thickBot="1" x14ac:dyDescent="0.25">
      <c r="A12" s="977" t="s">
        <v>4962</v>
      </c>
      <c r="B12" s="980" t="s">
        <v>5971</v>
      </c>
      <c r="C12" s="987">
        <v>350</v>
      </c>
      <c r="D12" s="988">
        <v>266</v>
      </c>
      <c r="E12" s="988">
        <v>203</v>
      </c>
      <c r="F12" s="991"/>
      <c r="G12" s="987">
        <v>1728.00656</v>
      </c>
      <c r="H12" s="988">
        <v>1313.8052800000007</v>
      </c>
      <c r="I12" s="988">
        <v>1006.859040000001</v>
      </c>
      <c r="J12" s="991"/>
      <c r="K12" s="987">
        <v>175</v>
      </c>
      <c r="L12" s="988">
        <v>133</v>
      </c>
      <c r="M12" s="988">
        <v>101.5</v>
      </c>
      <c r="N12" s="996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271F9A68-D1C1-4363-A550-4401FCEE5D6A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2020-12-03T13:09:32Z</dcterms:modified>
</cp:coreProperties>
</file>